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0730" windowHeight="11760"/>
  </bookViews>
  <sheets>
    <sheet name="Anvisningar" sheetId="4" r:id="rId1"/>
    <sheet name="Data" sheetId="2" r:id="rId2"/>
    <sheet name="Resultat" sheetId="3" r:id="rId3"/>
  </sheets>
  <calcPr calcId="125725"/>
</workbook>
</file>

<file path=xl/calcChain.xml><?xml version="1.0" encoding="utf-8"?>
<calcChain xmlns="http://schemas.openxmlformats.org/spreadsheetml/2006/main">
  <c r="Y157" i="3"/>
  <c r="J157"/>
  <c r="AB7" l="1"/>
  <c r="AC7" s="1"/>
  <c r="AB8"/>
  <c r="AC8" s="1"/>
  <c r="AB9"/>
  <c r="AC9" s="1"/>
  <c r="AB10"/>
  <c r="AC10" s="1"/>
  <c r="AB11"/>
  <c r="AC11" s="1"/>
  <c r="AB12"/>
  <c r="AC12" s="1"/>
  <c r="AB13"/>
  <c r="AC13" s="1"/>
  <c r="AB14"/>
  <c r="AC14" s="1"/>
  <c r="AB15"/>
  <c r="AC15" s="1"/>
  <c r="AB16"/>
  <c r="AC16" s="1"/>
  <c r="AB17"/>
  <c r="AC17" s="1"/>
  <c r="AB18"/>
  <c r="AC18" s="1"/>
  <c r="AB19"/>
  <c r="AC19" s="1"/>
  <c r="AB20"/>
  <c r="AC20" s="1"/>
  <c r="AB21"/>
  <c r="AC21" s="1"/>
  <c r="AB22"/>
  <c r="AC22" s="1"/>
  <c r="AB23"/>
  <c r="AC23" s="1"/>
  <c r="AB24"/>
  <c r="AC24" s="1"/>
  <c r="AB25"/>
  <c r="AC25" s="1"/>
  <c r="AB26"/>
  <c r="AC26" s="1"/>
  <c r="AB27"/>
  <c r="AC27" s="1"/>
  <c r="AB28"/>
  <c r="AC28" s="1"/>
  <c r="AB29"/>
  <c r="AC29" s="1"/>
  <c r="AB30"/>
  <c r="AC30" s="1"/>
  <c r="AB31"/>
  <c r="AC31" s="1"/>
  <c r="AB32"/>
  <c r="AC32" s="1"/>
  <c r="AB33"/>
  <c r="AC33" s="1"/>
  <c r="AB34"/>
  <c r="AC34" s="1"/>
  <c r="AB35"/>
  <c r="AC35" s="1"/>
  <c r="AB36"/>
  <c r="AC36" s="1"/>
  <c r="AB37"/>
  <c r="AC37" s="1"/>
  <c r="AB38"/>
  <c r="AC38" s="1"/>
  <c r="AB39"/>
  <c r="AC39" s="1"/>
  <c r="AB40"/>
  <c r="AC40" s="1"/>
  <c r="AB41"/>
  <c r="AC41" s="1"/>
  <c r="AB42"/>
  <c r="AC42" s="1"/>
  <c r="AB43"/>
  <c r="AC43" s="1"/>
  <c r="AB44"/>
  <c r="AC44" s="1"/>
  <c r="AB45"/>
  <c r="AC45" s="1"/>
  <c r="AB46"/>
  <c r="AC46" s="1"/>
  <c r="AB47"/>
  <c r="AC47" s="1"/>
  <c r="AB48"/>
  <c r="AC48" s="1"/>
  <c r="AB49"/>
  <c r="AC49" s="1"/>
  <c r="AB50"/>
  <c r="AC50" s="1"/>
  <c r="AB51"/>
  <c r="AC51" s="1"/>
  <c r="AB52"/>
  <c r="AC52" s="1"/>
  <c r="AB53"/>
  <c r="AC53" s="1"/>
  <c r="AB54"/>
  <c r="AC54" s="1"/>
  <c r="AB55"/>
  <c r="AC55" s="1"/>
  <c r="AB56"/>
  <c r="AC56" s="1"/>
  <c r="AB57"/>
  <c r="AC57" s="1"/>
  <c r="AB58"/>
  <c r="AC58" s="1"/>
  <c r="AB59"/>
  <c r="AC59" s="1"/>
  <c r="AB60"/>
  <c r="AC60" s="1"/>
  <c r="AB61"/>
  <c r="AC61" s="1"/>
  <c r="AB62"/>
  <c r="AC62" s="1"/>
  <c r="AB63"/>
  <c r="AC63" s="1"/>
  <c r="AB64"/>
  <c r="AC64" s="1"/>
  <c r="AB65"/>
  <c r="AC65" s="1"/>
  <c r="AB66"/>
  <c r="AC66" s="1"/>
  <c r="AB67"/>
  <c r="AC67" s="1"/>
  <c r="AB68"/>
  <c r="AC68" s="1"/>
  <c r="AB69"/>
  <c r="AC69" s="1"/>
  <c r="AB70"/>
  <c r="AC70" s="1"/>
  <c r="AB71"/>
  <c r="AC71" s="1"/>
  <c r="AB72"/>
  <c r="AC72" s="1"/>
  <c r="AB73"/>
  <c r="AC73" s="1"/>
  <c r="AB74"/>
  <c r="AC74" s="1"/>
  <c r="AB75"/>
  <c r="AC75" s="1"/>
  <c r="AB76"/>
  <c r="AC76" s="1"/>
  <c r="AB77"/>
  <c r="AC77" s="1"/>
  <c r="AB78"/>
  <c r="AC78" s="1"/>
  <c r="AB79"/>
  <c r="AC79" s="1"/>
  <c r="AB80"/>
  <c r="AC80" s="1"/>
  <c r="AB81"/>
  <c r="AC81" s="1"/>
  <c r="AB82"/>
  <c r="AC82" s="1"/>
  <c r="AB83"/>
  <c r="AC83" s="1"/>
  <c r="AB84"/>
  <c r="AC84" s="1"/>
  <c r="AB85"/>
  <c r="AC85" s="1"/>
  <c r="AB86"/>
  <c r="AC86" s="1"/>
  <c r="AB87"/>
  <c r="AC87" s="1"/>
  <c r="AB88"/>
  <c r="AC88" s="1"/>
  <c r="AB89"/>
  <c r="AC89" s="1"/>
  <c r="AB90"/>
  <c r="AC90" s="1"/>
  <c r="AB91"/>
  <c r="AC91" s="1"/>
  <c r="AB92"/>
  <c r="AC92" s="1"/>
  <c r="AB93"/>
  <c r="AC93" s="1"/>
  <c r="AB94"/>
  <c r="AC94" s="1"/>
  <c r="AB95"/>
  <c r="AC95" s="1"/>
  <c r="AB96"/>
  <c r="AC96" s="1"/>
  <c r="AB97"/>
  <c r="AC97" s="1"/>
  <c r="AB98"/>
  <c r="AC98" s="1"/>
  <c r="AB99"/>
  <c r="AC99" s="1"/>
  <c r="AB100"/>
  <c r="AC100" s="1"/>
  <c r="AB101"/>
  <c r="AC101" s="1"/>
  <c r="AB102"/>
  <c r="AC102" s="1"/>
  <c r="AB103"/>
  <c r="AC103" s="1"/>
  <c r="AB104"/>
  <c r="AC104" s="1"/>
  <c r="AB105"/>
  <c r="AC105" s="1"/>
  <c r="AB106"/>
  <c r="AC106" s="1"/>
  <c r="AB107"/>
  <c r="AC107" s="1"/>
  <c r="AB108"/>
  <c r="AC108" s="1"/>
  <c r="AB109"/>
  <c r="AC109" s="1"/>
  <c r="AB110"/>
  <c r="AC110" s="1"/>
  <c r="AB111"/>
  <c r="AC111" s="1"/>
  <c r="AB112"/>
  <c r="AC112" s="1"/>
  <c r="AB113"/>
  <c r="AC113" s="1"/>
  <c r="AB114"/>
  <c r="AC114" s="1"/>
  <c r="AB115"/>
  <c r="AC115" s="1"/>
  <c r="AB116"/>
  <c r="AC116" s="1"/>
  <c r="AB117"/>
  <c r="AC117" s="1"/>
  <c r="AB118"/>
  <c r="AC118" s="1"/>
  <c r="AB119"/>
  <c r="AC119" s="1"/>
  <c r="AB120"/>
  <c r="AC120" s="1"/>
  <c r="AB121"/>
  <c r="AC121" s="1"/>
  <c r="AB122"/>
  <c r="AC122" s="1"/>
  <c r="AB123"/>
  <c r="AC123" s="1"/>
  <c r="AB124"/>
  <c r="AC124" s="1"/>
  <c r="AB125"/>
  <c r="AC125" s="1"/>
  <c r="AB126"/>
  <c r="AC126" s="1"/>
  <c r="AB127"/>
  <c r="AC127" s="1"/>
  <c r="AB128"/>
  <c r="AC128" s="1"/>
  <c r="AB129"/>
  <c r="AC129" s="1"/>
  <c r="AB130"/>
  <c r="AC130" s="1"/>
  <c r="AB131"/>
  <c r="AC131" s="1"/>
  <c r="AB132"/>
  <c r="AC132" s="1"/>
  <c r="AB133"/>
  <c r="AC133" s="1"/>
  <c r="AB134"/>
  <c r="AC134" s="1"/>
  <c r="AB135"/>
  <c r="AC135" s="1"/>
  <c r="AB136"/>
  <c r="AC136" s="1"/>
  <c r="AB137"/>
  <c r="AC137" s="1"/>
  <c r="AB138"/>
  <c r="AC138" s="1"/>
  <c r="AB139"/>
  <c r="AC139" s="1"/>
  <c r="AB140"/>
  <c r="AC140" s="1"/>
  <c r="AB141"/>
  <c r="AC141" s="1"/>
  <c r="AB142"/>
  <c r="AC142" s="1"/>
  <c r="AB143"/>
  <c r="AC143" s="1"/>
  <c r="AB144"/>
  <c r="AC144" s="1"/>
  <c r="AB145"/>
  <c r="AC145" s="1"/>
  <c r="AB146"/>
  <c r="AC146" s="1"/>
  <c r="AB147"/>
  <c r="AC147" s="1"/>
  <c r="AB148"/>
  <c r="AC148" s="1"/>
  <c r="AB149"/>
  <c r="AC149" s="1"/>
  <c r="AB150"/>
  <c r="AC150" s="1"/>
  <c r="AB151"/>
  <c r="AC151" s="1"/>
  <c r="AB152"/>
  <c r="AC152" s="1"/>
  <c r="AB153"/>
  <c r="AC153" s="1"/>
  <c r="AB154"/>
  <c r="AC154" s="1"/>
  <c r="AB155"/>
  <c r="AC155" s="1"/>
  <c r="AB6"/>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6"/>
  <c r="J7" l="1"/>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6"/>
  <c r="V7" l="1"/>
  <c r="W7" s="1"/>
  <c r="V8"/>
  <c r="W8" s="1"/>
  <c r="V9"/>
  <c r="W9" s="1"/>
  <c r="V10"/>
  <c r="W10" s="1"/>
  <c r="V11"/>
  <c r="W11" s="1"/>
  <c r="V12"/>
  <c r="W12" s="1"/>
  <c r="V13"/>
  <c r="W13" s="1"/>
  <c r="V14"/>
  <c r="W14" s="1"/>
  <c r="V15"/>
  <c r="W15" s="1"/>
  <c r="V16"/>
  <c r="W16" s="1"/>
  <c r="V17"/>
  <c r="W17" s="1"/>
  <c r="V18"/>
  <c r="W18" s="1"/>
  <c r="V19"/>
  <c r="W19" s="1"/>
  <c r="V20"/>
  <c r="W20" s="1"/>
  <c r="V21"/>
  <c r="W21" s="1"/>
  <c r="V22"/>
  <c r="W22" s="1"/>
  <c r="V23"/>
  <c r="W23" s="1"/>
  <c r="V24"/>
  <c r="W24" s="1"/>
  <c r="V25"/>
  <c r="W25" s="1"/>
  <c r="V26"/>
  <c r="W26" s="1"/>
  <c r="V27"/>
  <c r="W27" s="1"/>
  <c r="V28"/>
  <c r="W28" s="1"/>
  <c r="V29"/>
  <c r="W29" s="1"/>
  <c r="V30"/>
  <c r="W30" s="1"/>
  <c r="V31"/>
  <c r="W31" s="1"/>
  <c r="V32"/>
  <c r="W32" s="1"/>
  <c r="V33"/>
  <c r="W33" s="1"/>
  <c r="V34"/>
  <c r="W34" s="1"/>
  <c r="V35"/>
  <c r="W35" s="1"/>
  <c r="V36"/>
  <c r="W36" s="1"/>
  <c r="V37"/>
  <c r="W37" s="1"/>
  <c r="V38"/>
  <c r="W38" s="1"/>
  <c r="V39"/>
  <c r="W39" s="1"/>
  <c r="V40"/>
  <c r="W40" s="1"/>
  <c r="V41"/>
  <c r="W41" s="1"/>
  <c r="V42"/>
  <c r="W42" s="1"/>
  <c r="V43"/>
  <c r="W43" s="1"/>
  <c r="V44"/>
  <c r="W44" s="1"/>
  <c r="V45"/>
  <c r="W45" s="1"/>
  <c r="V46"/>
  <c r="W46" s="1"/>
  <c r="V47"/>
  <c r="W47" s="1"/>
  <c r="V48"/>
  <c r="W48" s="1"/>
  <c r="V49"/>
  <c r="W49" s="1"/>
  <c r="V50"/>
  <c r="W50" s="1"/>
  <c r="V51"/>
  <c r="W51" s="1"/>
  <c r="V52"/>
  <c r="W52" s="1"/>
  <c r="V53"/>
  <c r="W53" s="1"/>
  <c r="V54"/>
  <c r="W54" s="1"/>
  <c r="V55"/>
  <c r="W55" s="1"/>
  <c r="V56"/>
  <c r="W56" s="1"/>
  <c r="V57"/>
  <c r="W57" s="1"/>
  <c r="V58"/>
  <c r="W58" s="1"/>
  <c r="V59"/>
  <c r="W59" s="1"/>
  <c r="V60"/>
  <c r="W60" s="1"/>
  <c r="V61"/>
  <c r="W61" s="1"/>
  <c r="V62"/>
  <c r="W62" s="1"/>
  <c r="V63"/>
  <c r="W63" s="1"/>
  <c r="V64"/>
  <c r="W64" s="1"/>
  <c r="V65"/>
  <c r="W65" s="1"/>
  <c r="V66"/>
  <c r="W66" s="1"/>
  <c r="V67"/>
  <c r="W67" s="1"/>
  <c r="V68"/>
  <c r="W68" s="1"/>
  <c r="V69"/>
  <c r="W69" s="1"/>
  <c r="V70"/>
  <c r="W70" s="1"/>
  <c r="V71"/>
  <c r="W71" s="1"/>
  <c r="V72"/>
  <c r="W72" s="1"/>
  <c r="V73"/>
  <c r="W73" s="1"/>
  <c r="V74"/>
  <c r="W74" s="1"/>
  <c r="V75"/>
  <c r="W75" s="1"/>
  <c r="V76"/>
  <c r="W76" s="1"/>
  <c r="V77"/>
  <c r="W77" s="1"/>
  <c r="V78"/>
  <c r="W78" s="1"/>
  <c r="V79"/>
  <c r="W79" s="1"/>
  <c r="V80"/>
  <c r="W80" s="1"/>
  <c r="V81"/>
  <c r="W81" s="1"/>
  <c r="V82"/>
  <c r="W82" s="1"/>
  <c r="V83"/>
  <c r="W83" s="1"/>
  <c r="V84"/>
  <c r="W84" s="1"/>
  <c r="V85"/>
  <c r="W85" s="1"/>
  <c r="V86"/>
  <c r="W86" s="1"/>
  <c r="V87"/>
  <c r="W87" s="1"/>
  <c r="V88"/>
  <c r="W88" s="1"/>
  <c r="V89"/>
  <c r="W89" s="1"/>
  <c r="V90"/>
  <c r="W90" s="1"/>
  <c r="V91"/>
  <c r="W91" s="1"/>
  <c r="V92"/>
  <c r="W92" s="1"/>
  <c r="V93"/>
  <c r="W93" s="1"/>
  <c r="V94"/>
  <c r="W94" s="1"/>
  <c r="V95"/>
  <c r="W95" s="1"/>
  <c r="V96"/>
  <c r="W96" s="1"/>
  <c r="V97"/>
  <c r="W97" s="1"/>
  <c r="V98"/>
  <c r="W98" s="1"/>
  <c r="V99"/>
  <c r="W99" s="1"/>
  <c r="V100"/>
  <c r="W100" s="1"/>
  <c r="V101"/>
  <c r="W101" s="1"/>
  <c r="V102"/>
  <c r="W102" s="1"/>
  <c r="V103"/>
  <c r="W103" s="1"/>
  <c r="V104"/>
  <c r="W104" s="1"/>
  <c r="V105"/>
  <c r="W105" s="1"/>
  <c r="V106"/>
  <c r="W106" s="1"/>
  <c r="V107"/>
  <c r="W107" s="1"/>
  <c r="V108"/>
  <c r="W108" s="1"/>
  <c r="V109"/>
  <c r="W109" s="1"/>
  <c r="V110"/>
  <c r="W110" s="1"/>
  <c r="V111"/>
  <c r="W111" s="1"/>
  <c r="V112"/>
  <c r="W112" s="1"/>
  <c r="V113"/>
  <c r="W113" s="1"/>
  <c r="V114"/>
  <c r="W114" s="1"/>
  <c r="V115"/>
  <c r="W115" s="1"/>
  <c r="V116"/>
  <c r="W116" s="1"/>
  <c r="V117"/>
  <c r="W117" s="1"/>
  <c r="V118"/>
  <c r="W118" s="1"/>
  <c r="V119"/>
  <c r="W119" s="1"/>
  <c r="V120"/>
  <c r="W120" s="1"/>
  <c r="V121"/>
  <c r="W121" s="1"/>
  <c r="V122"/>
  <c r="W122" s="1"/>
  <c r="V123"/>
  <c r="W123" s="1"/>
  <c r="V124"/>
  <c r="W124" s="1"/>
  <c r="V125"/>
  <c r="W125" s="1"/>
  <c r="V126"/>
  <c r="W126" s="1"/>
  <c r="V127"/>
  <c r="W127" s="1"/>
  <c r="V128"/>
  <c r="W128" s="1"/>
  <c r="V129"/>
  <c r="W129" s="1"/>
  <c r="V130"/>
  <c r="W130" s="1"/>
  <c r="V131"/>
  <c r="W131" s="1"/>
  <c r="V132"/>
  <c r="W132" s="1"/>
  <c r="V133"/>
  <c r="W133" s="1"/>
  <c r="V134"/>
  <c r="W134" s="1"/>
  <c r="V135"/>
  <c r="W135" s="1"/>
  <c r="V136"/>
  <c r="W136" s="1"/>
  <c r="V137"/>
  <c r="W137" s="1"/>
  <c r="V138"/>
  <c r="W138" s="1"/>
  <c r="V139"/>
  <c r="W139" s="1"/>
  <c r="V140"/>
  <c r="W140" s="1"/>
  <c r="V141"/>
  <c r="W141" s="1"/>
  <c r="V142"/>
  <c r="W142" s="1"/>
  <c r="V143"/>
  <c r="W143" s="1"/>
  <c r="V144"/>
  <c r="W144" s="1"/>
  <c r="V145"/>
  <c r="W145" s="1"/>
  <c r="V146"/>
  <c r="W146" s="1"/>
  <c r="V147"/>
  <c r="W147" s="1"/>
  <c r="V148"/>
  <c r="W148" s="1"/>
  <c r="V149"/>
  <c r="W149" s="1"/>
  <c r="V150"/>
  <c r="W150" s="1"/>
  <c r="V151"/>
  <c r="W151" s="1"/>
  <c r="V152"/>
  <c r="W152" s="1"/>
  <c r="V153"/>
  <c r="W153" s="1"/>
  <c r="V154"/>
  <c r="W154" s="1"/>
  <c r="V155"/>
  <c r="W155" s="1"/>
  <c r="L6" l="1"/>
  <c r="V6" l="1"/>
  <c r="W6" l="1"/>
  <c r="I7" l="1"/>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6"/>
  <c r="L155"/>
  <c r="M155"/>
  <c r="N155"/>
  <c r="L7"/>
  <c r="M7"/>
  <c r="N7"/>
  <c r="L8"/>
  <c r="M8"/>
  <c r="N8"/>
  <c r="L9"/>
  <c r="M9"/>
  <c r="N9"/>
  <c r="L10"/>
  <c r="M10"/>
  <c r="N10"/>
  <c r="L11"/>
  <c r="M11"/>
  <c r="N11"/>
  <c r="L12"/>
  <c r="M12"/>
  <c r="N12"/>
  <c r="L13"/>
  <c r="M13"/>
  <c r="N13"/>
  <c r="L14"/>
  <c r="M14"/>
  <c r="N14"/>
  <c r="L15"/>
  <c r="M15"/>
  <c r="N15"/>
  <c r="L16"/>
  <c r="M16"/>
  <c r="N16"/>
  <c r="L17"/>
  <c r="M17"/>
  <c r="N17"/>
  <c r="L18"/>
  <c r="M18"/>
  <c r="N18"/>
  <c r="L19"/>
  <c r="M19"/>
  <c r="N19"/>
  <c r="L20"/>
  <c r="M20"/>
  <c r="N20"/>
  <c r="L21"/>
  <c r="M21"/>
  <c r="N21"/>
  <c r="L22"/>
  <c r="M22"/>
  <c r="N22"/>
  <c r="L23"/>
  <c r="M23"/>
  <c r="N23"/>
  <c r="L24"/>
  <c r="M24"/>
  <c r="N24"/>
  <c r="L25"/>
  <c r="M25"/>
  <c r="N25"/>
  <c r="L26"/>
  <c r="M26"/>
  <c r="N26"/>
  <c r="L27"/>
  <c r="M27"/>
  <c r="N27"/>
  <c r="L28"/>
  <c r="M28"/>
  <c r="N28"/>
  <c r="L29"/>
  <c r="M29"/>
  <c r="N29"/>
  <c r="L30"/>
  <c r="M30"/>
  <c r="N30"/>
  <c r="L31"/>
  <c r="M31"/>
  <c r="N31"/>
  <c r="L32"/>
  <c r="M32"/>
  <c r="N32"/>
  <c r="L33"/>
  <c r="M33"/>
  <c r="N33"/>
  <c r="L34"/>
  <c r="M34"/>
  <c r="N34"/>
  <c r="L35"/>
  <c r="M35"/>
  <c r="N35"/>
  <c r="L36"/>
  <c r="M36"/>
  <c r="N36"/>
  <c r="L37"/>
  <c r="M37"/>
  <c r="N37"/>
  <c r="L38"/>
  <c r="M38"/>
  <c r="N38"/>
  <c r="L39"/>
  <c r="M39"/>
  <c r="N39"/>
  <c r="L40"/>
  <c r="M40"/>
  <c r="N40"/>
  <c r="L41"/>
  <c r="M41"/>
  <c r="N41"/>
  <c r="L42"/>
  <c r="M42"/>
  <c r="N42"/>
  <c r="L43"/>
  <c r="M43"/>
  <c r="N43"/>
  <c r="L44"/>
  <c r="M44"/>
  <c r="N44"/>
  <c r="L45"/>
  <c r="M45"/>
  <c r="N45"/>
  <c r="L46"/>
  <c r="M46"/>
  <c r="N46"/>
  <c r="L47"/>
  <c r="M47"/>
  <c r="N47"/>
  <c r="L48"/>
  <c r="M48"/>
  <c r="N48"/>
  <c r="L49"/>
  <c r="M49"/>
  <c r="N49"/>
  <c r="L50"/>
  <c r="M50"/>
  <c r="N50"/>
  <c r="L51"/>
  <c r="M51"/>
  <c r="N51"/>
  <c r="L52"/>
  <c r="M52"/>
  <c r="N52"/>
  <c r="L53"/>
  <c r="M53"/>
  <c r="N53"/>
  <c r="L54"/>
  <c r="M54"/>
  <c r="N54"/>
  <c r="L55"/>
  <c r="M55"/>
  <c r="N55"/>
  <c r="L56"/>
  <c r="M56"/>
  <c r="N56"/>
  <c r="L57"/>
  <c r="M57"/>
  <c r="N57"/>
  <c r="L58"/>
  <c r="M58"/>
  <c r="N58"/>
  <c r="L59"/>
  <c r="M59"/>
  <c r="N59"/>
  <c r="L60"/>
  <c r="M60"/>
  <c r="N60"/>
  <c r="L61"/>
  <c r="M61"/>
  <c r="N61"/>
  <c r="L62"/>
  <c r="M62"/>
  <c r="N62"/>
  <c r="L63"/>
  <c r="M63"/>
  <c r="N63"/>
  <c r="L64"/>
  <c r="M64"/>
  <c r="N64"/>
  <c r="L65"/>
  <c r="M65"/>
  <c r="N65"/>
  <c r="L66"/>
  <c r="M66"/>
  <c r="N66"/>
  <c r="L67"/>
  <c r="M67"/>
  <c r="N67"/>
  <c r="L68"/>
  <c r="M68"/>
  <c r="N68"/>
  <c r="L69"/>
  <c r="M69"/>
  <c r="N69"/>
  <c r="L70"/>
  <c r="M70"/>
  <c r="N70"/>
  <c r="L71"/>
  <c r="M71"/>
  <c r="N71"/>
  <c r="L72"/>
  <c r="M72"/>
  <c r="N72"/>
  <c r="L73"/>
  <c r="M73"/>
  <c r="N73"/>
  <c r="L74"/>
  <c r="M74"/>
  <c r="N74"/>
  <c r="L75"/>
  <c r="M75"/>
  <c r="N75"/>
  <c r="L76"/>
  <c r="M76"/>
  <c r="N76"/>
  <c r="L77"/>
  <c r="M77"/>
  <c r="N77"/>
  <c r="L78"/>
  <c r="M78"/>
  <c r="N78"/>
  <c r="L79"/>
  <c r="M79"/>
  <c r="N79"/>
  <c r="L80"/>
  <c r="M80"/>
  <c r="N80"/>
  <c r="L81"/>
  <c r="M81"/>
  <c r="N81"/>
  <c r="L82"/>
  <c r="M82"/>
  <c r="N82"/>
  <c r="L83"/>
  <c r="M83"/>
  <c r="N83"/>
  <c r="L84"/>
  <c r="M84"/>
  <c r="N84"/>
  <c r="L85"/>
  <c r="M85"/>
  <c r="N85"/>
  <c r="L86"/>
  <c r="M86"/>
  <c r="N86"/>
  <c r="L87"/>
  <c r="M87"/>
  <c r="N87"/>
  <c r="L88"/>
  <c r="M88"/>
  <c r="N88"/>
  <c r="L89"/>
  <c r="M89"/>
  <c r="N89"/>
  <c r="L90"/>
  <c r="M90"/>
  <c r="N90"/>
  <c r="L91"/>
  <c r="M91"/>
  <c r="N91"/>
  <c r="L92"/>
  <c r="M92"/>
  <c r="N92"/>
  <c r="L93"/>
  <c r="M93"/>
  <c r="N93"/>
  <c r="L94"/>
  <c r="M94"/>
  <c r="N94"/>
  <c r="L95"/>
  <c r="M95"/>
  <c r="N95"/>
  <c r="L96"/>
  <c r="M96"/>
  <c r="N96"/>
  <c r="L97"/>
  <c r="M97"/>
  <c r="N97"/>
  <c r="L98"/>
  <c r="M98"/>
  <c r="N98"/>
  <c r="L99"/>
  <c r="M99"/>
  <c r="N99"/>
  <c r="L100"/>
  <c r="M100"/>
  <c r="N100"/>
  <c r="L101"/>
  <c r="M101"/>
  <c r="N101"/>
  <c r="L102"/>
  <c r="M102"/>
  <c r="N102"/>
  <c r="L103"/>
  <c r="M103"/>
  <c r="N103"/>
  <c r="L104"/>
  <c r="M104"/>
  <c r="N104"/>
  <c r="L105"/>
  <c r="M105"/>
  <c r="N105"/>
  <c r="L106"/>
  <c r="M106"/>
  <c r="N106"/>
  <c r="L107"/>
  <c r="M107"/>
  <c r="N107"/>
  <c r="L108"/>
  <c r="M108"/>
  <c r="N108"/>
  <c r="L109"/>
  <c r="M109"/>
  <c r="N109"/>
  <c r="L110"/>
  <c r="M110"/>
  <c r="N110"/>
  <c r="L111"/>
  <c r="M111"/>
  <c r="N111"/>
  <c r="L112"/>
  <c r="M112"/>
  <c r="N112"/>
  <c r="L113"/>
  <c r="M113"/>
  <c r="N113"/>
  <c r="L114"/>
  <c r="M114"/>
  <c r="N114"/>
  <c r="L115"/>
  <c r="M115"/>
  <c r="N115"/>
  <c r="L116"/>
  <c r="M116"/>
  <c r="N116"/>
  <c r="L117"/>
  <c r="M117"/>
  <c r="N117"/>
  <c r="L118"/>
  <c r="M118"/>
  <c r="N118"/>
  <c r="L119"/>
  <c r="M119"/>
  <c r="N119"/>
  <c r="L120"/>
  <c r="M120"/>
  <c r="N120"/>
  <c r="L121"/>
  <c r="M121"/>
  <c r="N121"/>
  <c r="L122"/>
  <c r="M122"/>
  <c r="N122"/>
  <c r="L123"/>
  <c r="M123"/>
  <c r="N123"/>
  <c r="L124"/>
  <c r="M124"/>
  <c r="N124"/>
  <c r="L125"/>
  <c r="M125"/>
  <c r="N125"/>
  <c r="L126"/>
  <c r="M126"/>
  <c r="N126"/>
  <c r="L127"/>
  <c r="M127"/>
  <c r="N127"/>
  <c r="L128"/>
  <c r="M128"/>
  <c r="N128"/>
  <c r="L129"/>
  <c r="M129"/>
  <c r="N129"/>
  <c r="L130"/>
  <c r="M130"/>
  <c r="N130"/>
  <c r="L131"/>
  <c r="M131"/>
  <c r="N131"/>
  <c r="L132"/>
  <c r="M132"/>
  <c r="N132"/>
  <c r="L133"/>
  <c r="M133"/>
  <c r="N133"/>
  <c r="L134"/>
  <c r="M134"/>
  <c r="N134"/>
  <c r="L135"/>
  <c r="M135"/>
  <c r="N135"/>
  <c r="L136"/>
  <c r="M136"/>
  <c r="N136"/>
  <c r="L137"/>
  <c r="M137"/>
  <c r="N137"/>
  <c r="L138"/>
  <c r="M138"/>
  <c r="N138"/>
  <c r="L139"/>
  <c r="M139"/>
  <c r="N139"/>
  <c r="L140"/>
  <c r="M140"/>
  <c r="N140"/>
  <c r="L141"/>
  <c r="M141"/>
  <c r="N141"/>
  <c r="L142"/>
  <c r="M142"/>
  <c r="N142"/>
  <c r="L143"/>
  <c r="M143"/>
  <c r="N143"/>
  <c r="L144"/>
  <c r="M144"/>
  <c r="N144"/>
  <c r="L145"/>
  <c r="M145"/>
  <c r="N145"/>
  <c r="L146"/>
  <c r="M146"/>
  <c r="N146"/>
  <c r="L147"/>
  <c r="M147"/>
  <c r="N147"/>
  <c r="L148"/>
  <c r="M148"/>
  <c r="N148"/>
  <c r="L149"/>
  <c r="M149"/>
  <c r="N149"/>
  <c r="L150"/>
  <c r="M150"/>
  <c r="N150"/>
  <c r="L151"/>
  <c r="M151"/>
  <c r="N151"/>
  <c r="L152"/>
  <c r="M152"/>
  <c r="N152"/>
  <c r="L153"/>
  <c r="M153"/>
  <c r="N153"/>
  <c r="L154"/>
  <c r="M154"/>
  <c r="N154"/>
  <c r="N6"/>
  <c r="M6"/>
  <c r="Z151" l="1"/>
  <c r="AA151" s="1"/>
  <c r="Z147"/>
  <c r="AA147" s="1"/>
  <c r="Z143"/>
  <c r="AA143" s="1"/>
  <c r="Z139"/>
  <c r="AA139" s="1"/>
  <c r="Z135"/>
  <c r="AA135" s="1"/>
  <c r="Z131"/>
  <c r="AA131" s="1"/>
  <c r="Z127"/>
  <c r="AA127" s="1"/>
  <c r="Z123"/>
  <c r="AA123" s="1"/>
  <c r="Z119"/>
  <c r="AA119" s="1"/>
  <c r="Z115"/>
  <c r="AA115" s="1"/>
  <c r="Z111"/>
  <c r="AA111" s="1"/>
  <c r="Z107"/>
  <c r="AA107" s="1"/>
  <c r="Z103"/>
  <c r="AA103" s="1"/>
  <c r="Z99"/>
  <c r="AA99" s="1"/>
  <c r="Z95"/>
  <c r="AA95" s="1"/>
  <c r="Z91"/>
  <c r="AA91" s="1"/>
  <c r="Z87"/>
  <c r="AA87" s="1"/>
  <c r="Z83"/>
  <c r="AA83" s="1"/>
  <c r="Z79"/>
  <c r="AA79" s="1"/>
  <c r="Z75"/>
  <c r="AA75" s="1"/>
  <c r="Z71"/>
  <c r="AA71" s="1"/>
  <c r="Z67"/>
  <c r="AA67" s="1"/>
  <c r="Z63"/>
  <c r="AA63" s="1"/>
  <c r="Z59"/>
  <c r="AA59" s="1"/>
  <c r="Z55"/>
  <c r="AA55" s="1"/>
  <c r="Z51"/>
  <c r="AA51" s="1"/>
  <c r="Z47"/>
  <c r="AA47" s="1"/>
  <c r="Z43"/>
  <c r="AA43" s="1"/>
  <c r="Z39"/>
  <c r="AA39" s="1"/>
  <c r="Z35"/>
  <c r="AA35" s="1"/>
  <c r="Z31"/>
  <c r="AA31" s="1"/>
  <c r="Z27"/>
  <c r="AA27" s="1"/>
  <c r="Z23"/>
  <c r="AA23" s="1"/>
  <c r="Z19"/>
  <c r="AA19" s="1"/>
  <c r="Z15"/>
  <c r="AA15" s="1"/>
  <c r="Z11"/>
  <c r="AA11" s="1"/>
  <c r="Z7"/>
  <c r="AA7" s="1"/>
  <c r="Z152"/>
  <c r="AA152" s="1"/>
  <c r="Z148"/>
  <c r="AA148" s="1"/>
  <c r="Z144"/>
  <c r="AA144" s="1"/>
  <c r="Z140"/>
  <c r="AA140" s="1"/>
  <c r="Z136"/>
  <c r="AA136" s="1"/>
  <c r="Z132"/>
  <c r="AA132" s="1"/>
  <c r="Z128"/>
  <c r="AA128" s="1"/>
  <c r="Z124"/>
  <c r="AA124" s="1"/>
  <c r="Z120"/>
  <c r="AA120" s="1"/>
  <c r="Z116"/>
  <c r="AA116" s="1"/>
  <c r="Z112"/>
  <c r="AA112" s="1"/>
  <c r="Z108"/>
  <c r="AA108" s="1"/>
  <c r="Z104"/>
  <c r="AA104" s="1"/>
  <c r="Z100"/>
  <c r="AA100" s="1"/>
  <c r="Z96"/>
  <c r="AA96" s="1"/>
  <c r="Z92"/>
  <c r="AA92" s="1"/>
  <c r="Z88"/>
  <c r="AA88" s="1"/>
  <c r="Z84"/>
  <c r="AA84" s="1"/>
  <c r="Z80"/>
  <c r="AA80" s="1"/>
  <c r="Z76"/>
  <c r="AA76" s="1"/>
  <c r="Z72"/>
  <c r="AA72" s="1"/>
  <c r="Z68"/>
  <c r="AA68" s="1"/>
  <c r="Z64"/>
  <c r="AA64" s="1"/>
  <c r="Z60"/>
  <c r="AA60" s="1"/>
  <c r="Z56"/>
  <c r="AA56" s="1"/>
  <c r="Z52"/>
  <c r="AA52" s="1"/>
  <c r="Z48"/>
  <c r="AA48" s="1"/>
  <c r="Z44"/>
  <c r="AA44" s="1"/>
  <c r="Z40"/>
  <c r="AA40" s="1"/>
  <c r="Z36"/>
  <c r="AA36" s="1"/>
  <c r="Z32"/>
  <c r="AA32" s="1"/>
  <c r="Z28"/>
  <c r="AA28" s="1"/>
  <c r="Z24"/>
  <c r="AA24" s="1"/>
  <c r="Z20"/>
  <c r="AA20" s="1"/>
  <c r="Z16"/>
  <c r="AA16" s="1"/>
  <c r="Z12"/>
  <c r="AA12" s="1"/>
  <c r="Z8"/>
  <c r="AA8" s="1"/>
  <c r="Z154"/>
  <c r="AA154" s="1"/>
  <c r="Z150"/>
  <c r="AA150" s="1"/>
  <c r="Z146"/>
  <c r="AA146" s="1"/>
  <c r="Z142"/>
  <c r="AA142" s="1"/>
  <c r="Z138"/>
  <c r="AA138" s="1"/>
  <c r="Z134"/>
  <c r="AA134" s="1"/>
  <c r="Z130"/>
  <c r="AA130" s="1"/>
  <c r="Z126"/>
  <c r="AA126" s="1"/>
  <c r="Z122"/>
  <c r="AA122" s="1"/>
  <c r="Z118"/>
  <c r="AA118" s="1"/>
  <c r="Z114"/>
  <c r="AA114" s="1"/>
  <c r="Z110"/>
  <c r="AA110" s="1"/>
  <c r="Z106"/>
  <c r="AA106" s="1"/>
  <c r="Z102"/>
  <c r="AA102" s="1"/>
  <c r="Z98"/>
  <c r="AA98" s="1"/>
  <c r="Z94"/>
  <c r="AA94" s="1"/>
  <c r="Z90"/>
  <c r="AA90" s="1"/>
  <c r="Z86"/>
  <c r="AA86" s="1"/>
  <c r="Z82"/>
  <c r="AA82" s="1"/>
  <c r="Z78"/>
  <c r="AA78" s="1"/>
  <c r="Z74"/>
  <c r="AA74" s="1"/>
  <c r="Z70"/>
  <c r="AA70" s="1"/>
  <c r="Z66"/>
  <c r="AA66" s="1"/>
  <c r="Z62"/>
  <c r="AA62" s="1"/>
  <c r="Z58"/>
  <c r="AA58" s="1"/>
  <c r="Z54"/>
  <c r="AA54" s="1"/>
  <c r="Z50"/>
  <c r="AA50" s="1"/>
  <c r="Z46"/>
  <c r="AA46" s="1"/>
  <c r="Z42"/>
  <c r="AA42" s="1"/>
  <c r="Z38"/>
  <c r="AA38" s="1"/>
  <c r="Z34"/>
  <c r="AA34" s="1"/>
  <c r="Z30"/>
  <c r="AA30" s="1"/>
  <c r="Z26"/>
  <c r="AA26" s="1"/>
  <c r="Z22"/>
  <c r="AA22" s="1"/>
  <c r="Z18"/>
  <c r="AA18" s="1"/>
  <c r="Z14"/>
  <c r="AA14" s="1"/>
  <c r="Z10"/>
  <c r="AA10" s="1"/>
  <c r="Z155"/>
  <c r="AA155" s="1"/>
  <c r="Z6"/>
  <c r="O6"/>
  <c r="P6" s="1"/>
  <c r="Z153"/>
  <c r="AA153" s="1"/>
  <c r="Z149"/>
  <c r="AA149" s="1"/>
  <c r="Z145"/>
  <c r="AA145" s="1"/>
  <c r="Z141"/>
  <c r="AA141" s="1"/>
  <c r="Z137"/>
  <c r="AA137" s="1"/>
  <c r="Z133"/>
  <c r="AA133" s="1"/>
  <c r="Z129"/>
  <c r="AA129" s="1"/>
  <c r="Z125"/>
  <c r="AA125" s="1"/>
  <c r="Z121"/>
  <c r="AA121" s="1"/>
  <c r="Z117"/>
  <c r="AA117" s="1"/>
  <c r="Z113"/>
  <c r="AA113" s="1"/>
  <c r="Z109"/>
  <c r="AA109" s="1"/>
  <c r="Z105"/>
  <c r="AA105" s="1"/>
  <c r="Z101"/>
  <c r="AA101" s="1"/>
  <c r="Z97"/>
  <c r="AA97" s="1"/>
  <c r="Z93"/>
  <c r="AA93" s="1"/>
  <c r="Z89"/>
  <c r="AA89" s="1"/>
  <c r="Z85"/>
  <c r="AA85" s="1"/>
  <c r="Z81"/>
  <c r="AA81" s="1"/>
  <c r="Z77"/>
  <c r="AA77" s="1"/>
  <c r="Z73"/>
  <c r="AA73" s="1"/>
  <c r="Z69"/>
  <c r="AA69" s="1"/>
  <c r="Z65"/>
  <c r="AA65" s="1"/>
  <c r="Z61"/>
  <c r="AA61" s="1"/>
  <c r="Z57"/>
  <c r="AA57" s="1"/>
  <c r="Z53"/>
  <c r="AA53" s="1"/>
  <c r="Z49"/>
  <c r="AA49" s="1"/>
  <c r="Z45"/>
  <c r="AA45" s="1"/>
  <c r="Z41"/>
  <c r="AA41" s="1"/>
  <c r="Z37"/>
  <c r="AA37" s="1"/>
  <c r="Z33"/>
  <c r="AA33" s="1"/>
  <c r="Z29"/>
  <c r="AA29" s="1"/>
  <c r="Z25"/>
  <c r="AA25" s="1"/>
  <c r="Z21"/>
  <c r="AA21" s="1"/>
  <c r="Z17"/>
  <c r="AA17" s="1"/>
  <c r="Z13"/>
  <c r="AA13" s="1"/>
  <c r="Z9"/>
  <c r="AA9" s="1"/>
  <c r="O153"/>
  <c r="P153" s="1"/>
  <c r="O151"/>
  <c r="P151" s="1"/>
  <c r="O149"/>
  <c r="P149" s="1"/>
  <c r="O147"/>
  <c r="P147" s="1"/>
  <c r="O145"/>
  <c r="P145" s="1"/>
  <c r="O143"/>
  <c r="P143" s="1"/>
  <c r="O141"/>
  <c r="P141" s="1"/>
  <c r="O139"/>
  <c r="P139" s="1"/>
  <c r="O137"/>
  <c r="P137" s="1"/>
  <c r="O135"/>
  <c r="P135" s="1"/>
  <c r="O133"/>
  <c r="P133" s="1"/>
  <c r="O131"/>
  <c r="P131" s="1"/>
  <c r="O129"/>
  <c r="P129" s="1"/>
  <c r="O127"/>
  <c r="P127" s="1"/>
  <c r="O125"/>
  <c r="P125" s="1"/>
  <c r="O123"/>
  <c r="P123" s="1"/>
  <c r="O121"/>
  <c r="P121" s="1"/>
  <c r="O119"/>
  <c r="P119" s="1"/>
  <c r="O117"/>
  <c r="P117" s="1"/>
  <c r="O115"/>
  <c r="P115" s="1"/>
  <c r="O113"/>
  <c r="P113" s="1"/>
  <c r="O111"/>
  <c r="P111" s="1"/>
  <c r="O109"/>
  <c r="P109" s="1"/>
  <c r="O107"/>
  <c r="P107" s="1"/>
  <c r="O105"/>
  <c r="P105" s="1"/>
  <c r="O103"/>
  <c r="P103" s="1"/>
  <c r="O101"/>
  <c r="P101" s="1"/>
  <c r="O99"/>
  <c r="P99" s="1"/>
  <c r="O97"/>
  <c r="P97" s="1"/>
  <c r="O95"/>
  <c r="P95" s="1"/>
  <c r="O93"/>
  <c r="P93" s="1"/>
  <c r="O91"/>
  <c r="P91" s="1"/>
  <c r="O89"/>
  <c r="P89" s="1"/>
  <c r="O87"/>
  <c r="P87" s="1"/>
  <c r="O85"/>
  <c r="P85" s="1"/>
  <c r="O83"/>
  <c r="P83" s="1"/>
  <c r="O81"/>
  <c r="P81" s="1"/>
  <c r="O79"/>
  <c r="P79" s="1"/>
  <c r="O77"/>
  <c r="P77" s="1"/>
  <c r="O75"/>
  <c r="P75" s="1"/>
  <c r="O73"/>
  <c r="P73" s="1"/>
  <c r="O71"/>
  <c r="P71" s="1"/>
  <c r="O69"/>
  <c r="P69" s="1"/>
  <c r="O67"/>
  <c r="P67" s="1"/>
  <c r="O65"/>
  <c r="P65" s="1"/>
  <c r="O63"/>
  <c r="P63" s="1"/>
  <c r="O61"/>
  <c r="P61" s="1"/>
  <c r="O59"/>
  <c r="P59" s="1"/>
  <c r="O57"/>
  <c r="P57" s="1"/>
  <c r="O55"/>
  <c r="P55" s="1"/>
  <c r="O53"/>
  <c r="P53" s="1"/>
  <c r="O51"/>
  <c r="P51" s="1"/>
  <c r="O49"/>
  <c r="P49" s="1"/>
  <c r="O47"/>
  <c r="P47" s="1"/>
  <c r="O45"/>
  <c r="P45" s="1"/>
  <c r="O43"/>
  <c r="P43" s="1"/>
  <c r="O41"/>
  <c r="P41" s="1"/>
  <c r="O39"/>
  <c r="P39" s="1"/>
  <c r="O37"/>
  <c r="P37" s="1"/>
  <c r="O35"/>
  <c r="P35" s="1"/>
  <c r="O33"/>
  <c r="P33" s="1"/>
  <c r="O31"/>
  <c r="P31" s="1"/>
  <c r="O29"/>
  <c r="P29" s="1"/>
  <c r="O27"/>
  <c r="P27" s="1"/>
  <c r="O25"/>
  <c r="P25" s="1"/>
  <c r="O23"/>
  <c r="P23" s="1"/>
  <c r="O21"/>
  <c r="P21" s="1"/>
  <c r="O19"/>
  <c r="P19" s="1"/>
  <c r="O17"/>
  <c r="P17" s="1"/>
  <c r="O15"/>
  <c r="P15" s="1"/>
  <c r="O13"/>
  <c r="P13" s="1"/>
  <c r="O11"/>
  <c r="P11" s="1"/>
  <c r="O9"/>
  <c r="P9" s="1"/>
  <c r="O7"/>
  <c r="P7" s="1"/>
  <c r="O154"/>
  <c r="P154" s="1"/>
  <c r="O152"/>
  <c r="P152" s="1"/>
  <c r="O150"/>
  <c r="P150" s="1"/>
  <c r="O148"/>
  <c r="P148" s="1"/>
  <c r="O146"/>
  <c r="P146" s="1"/>
  <c r="O144"/>
  <c r="P144" s="1"/>
  <c r="O142"/>
  <c r="P142" s="1"/>
  <c r="O140"/>
  <c r="P140" s="1"/>
  <c r="O138"/>
  <c r="P138" s="1"/>
  <c r="O136"/>
  <c r="P136" s="1"/>
  <c r="O134"/>
  <c r="P134" s="1"/>
  <c r="O132"/>
  <c r="P132" s="1"/>
  <c r="O130"/>
  <c r="P130" s="1"/>
  <c r="O128"/>
  <c r="P128" s="1"/>
  <c r="O126"/>
  <c r="P126" s="1"/>
  <c r="O124"/>
  <c r="P124" s="1"/>
  <c r="O122"/>
  <c r="P122" s="1"/>
  <c r="O120"/>
  <c r="P120" s="1"/>
  <c r="O118"/>
  <c r="P118" s="1"/>
  <c r="O116"/>
  <c r="P116" s="1"/>
  <c r="O114"/>
  <c r="P114" s="1"/>
  <c r="O112"/>
  <c r="P112" s="1"/>
  <c r="O110"/>
  <c r="P110" s="1"/>
  <c r="O108"/>
  <c r="P108" s="1"/>
  <c r="O106"/>
  <c r="P106" s="1"/>
  <c r="O104"/>
  <c r="P104" s="1"/>
  <c r="O102"/>
  <c r="P102" s="1"/>
  <c r="O100"/>
  <c r="P100" s="1"/>
  <c r="O98"/>
  <c r="P98" s="1"/>
  <c r="O96"/>
  <c r="P96" s="1"/>
  <c r="O94"/>
  <c r="P94" s="1"/>
  <c r="O92"/>
  <c r="P92" s="1"/>
  <c r="O90"/>
  <c r="P90" s="1"/>
  <c r="O88"/>
  <c r="P88" s="1"/>
  <c r="O86"/>
  <c r="P86" s="1"/>
  <c r="O84"/>
  <c r="P84" s="1"/>
  <c r="O82"/>
  <c r="P82" s="1"/>
  <c r="O80"/>
  <c r="P80" s="1"/>
  <c r="O78"/>
  <c r="P78" s="1"/>
  <c r="O76"/>
  <c r="P76" s="1"/>
  <c r="O74"/>
  <c r="P74" s="1"/>
  <c r="O72"/>
  <c r="P72" s="1"/>
  <c r="O70"/>
  <c r="P70" s="1"/>
  <c r="O68"/>
  <c r="P68" s="1"/>
  <c r="O66"/>
  <c r="P66" s="1"/>
  <c r="O64"/>
  <c r="P64" s="1"/>
  <c r="O62"/>
  <c r="P62" s="1"/>
  <c r="O60"/>
  <c r="P60" s="1"/>
  <c r="O58"/>
  <c r="P58" s="1"/>
  <c r="O56"/>
  <c r="P56" s="1"/>
  <c r="O54"/>
  <c r="P54" s="1"/>
  <c r="O52"/>
  <c r="P52" s="1"/>
  <c r="O50"/>
  <c r="P50" s="1"/>
  <c r="O48"/>
  <c r="P48" s="1"/>
  <c r="O46"/>
  <c r="P46" s="1"/>
  <c r="O44"/>
  <c r="P44" s="1"/>
  <c r="O42"/>
  <c r="P42" s="1"/>
  <c r="O40"/>
  <c r="P40" s="1"/>
  <c r="O38"/>
  <c r="P38" s="1"/>
  <c r="O36"/>
  <c r="P36" s="1"/>
  <c r="O34"/>
  <c r="P34" s="1"/>
  <c r="O32"/>
  <c r="P32" s="1"/>
  <c r="O30"/>
  <c r="P30" s="1"/>
  <c r="O28"/>
  <c r="P28" s="1"/>
  <c r="O26"/>
  <c r="P26" s="1"/>
  <c r="O24"/>
  <c r="P24" s="1"/>
  <c r="O22"/>
  <c r="P22" s="1"/>
  <c r="O20"/>
  <c r="P20" s="1"/>
  <c r="O18"/>
  <c r="P18" s="1"/>
  <c r="O16"/>
  <c r="P16" s="1"/>
  <c r="O14"/>
  <c r="P14" s="1"/>
  <c r="O12"/>
  <c r="P12" s="1"/>
  <c r="O10"/>
  <c r="P10" s="1"/>
  <c r="O8"/>
  <c r="P8" s="1"/>
  <c r="O155"/>
  <c r="P155" s="1"/>
  <c r="Q8" l="1"/>
  <c r="R8" s="1"/>
  <c r="Q12"/>
  <c r="R12" s="1"/>
  <c r="Q16"/>
  <c r="R16" s="1"/>
  <c r="Q20"/>
  <c r="R20" s="1"/>
  <c r="Q24"/>
  <c r="R24" s="1"/>
  <c r="Q28"/>
  <c r="R28" s="1"/>
  <c r="Q32"/>
  <c r="R32" s="1"/>
  <c r="Q36"/>
  <c r="R36" s="1"/>
  <c r="Q40"/>
  <c r="R40" s="1"/>
  <c r="Q44"/>
  <c r="R44" s="1"/>
  <c r="Q48"/>
  <c r="R48" s="1"/>
  <c r="Q52"/>
  <c r="R52" s="1"/>
  <c r="Q56"/>
  <c r="R56" s="1"/>
  <c r="Q60"/>
  <c r="R60" s="1"/>
  <c r="Q64"/>
  <c r="R64" s="1"/>
  <c r="Q68"/>
  <c r="R68" s="1"/>
  <c r="Q72"/>
  <c r="R72" s="1"/>
  <c r="Q76"/>
  <c r="R76" s="1"/>
  <c r="Q80"/>
  <c r="R80" s="1"/>
  <c r="Q84"/>
  <c r="R84" s="1"/>
  <c r="Q88"/>
  <c r="R88" s="1"/>
  <c r="Q92"/>
  <c r="R92" s="1"/>
  <c r="Q96"/>
  <c r="R96" s="1"/>
  <c r="Q100"/>
  <c r="R100" s="1"/>
  <c r="Q104"/>
  <c r="R104" s="1"/>
  <c r="Q108"/>
  <c r="R108" s="1"/>
  <c r="Q112"/>
  <c r="R112" s="1"/>
  <c r="Q116"/>
  <c r="R116" s="1"/>
  <c r="Q120"/>
  <c r="R120" s="1"/>
  <c r="Q124"/>
  <c r="R124" s="1"/>
  <c r="Q128"/>
  <c r="R128" s="1"/>
  <c r="Q132"/>
  <c r="R132" s="1"/>
  <c r="Q136"/>
  <c r="R136" s="1"/>
  <c r="Q140"/>
  <c r="R140" s="1"/>
  <c r="Q144"/>
  <c r="R144" s="1"/>
  <c r="Q148"/>
  <c r="R148" s="1"/>
  <c r="Q152"/>
  <c r="R152" s="1"/>
  <c r="Q7"/>
  <c r="R7" s="1"/>
  <c r="Q11"/>
  <c r="R11" s="1"/>
  <c r="Q15"/>
  <c r="R15" s="1"/>
  <c r="Q19"/>
  <c r="R19" s="1"/>
  <c r="Q23"/>
  <c r="R23" s="1"/>
  <c r="Q27"/>
  <c r="R27" s="1"/>
  <c r="Q31"/>
  <c r="R31" s="1"/>
  <c r="Q35"/>
  <c r="R35" s="1"/>
  <c r="Q39"/>
  <c r="R39" s="1"/>
  <c r="Q43"/>
  <c r="R43" s="1"/>
  <c r="Q47"/>
  <c r="R47" s="1"/>
  <c r="Q51"/>
  <c r="R51" s="1"/>
  <c r="Q55"/>
  <c r="R55" s="1"/>
  <c r="Q59"/>
  <c r="R59" s="1"/>
  <c r="Q63"/>
  <c r="R63" s="1"/>
  <c r="Q67"/>
  <c r="R67" s="1"/>
  <c r="Q71"/>
  <c r="R71" s="1"/>
  <c r="Q75"/>
  <c r="R75" s="1"/>
  <c r="Q79"/>
  <c r="R79" s="1"/>
  <c r="Q83"/>
  <c r="R83" s="1"/>
  <c r="Q87"/>
  <c r="R87" s="1"/>
  <c r="Q91"/>
  <c r="R91" s="1"/>
  <c r="Q95"/>
  <c r="R95" s="1"/>
  <c r="Q99"/>
  <c r="R99" s="1"/>
  <c r="Q103"/>
  <c r="R103" s="1"/>
  <c r="Q107"/>
  <c r="R107" s="1"/>
  <c r="Q111"/>
  <c r="R111" s="1"/>
  <c r="Q115"/>
  <c r="R115" s="1"/>
  <c r="Q119"/>
  <c r="R119" s="1"/>
  <c r="Q123"/>
  <c r="R123" s="1"/>
  <c r="Q127"/>
  <c r="R127" s="1"/>
  <c r="Q131"/>
  <c r="R131" s="1"/>
  <c r="Q135"/>
  <c r="R135" s="1"/>
  <c r="Q139"/>
  <c r="R139" s="1"/>
  <c r="Q143"/>
  <c r="R143" s="1"/>
  <c r="Q147"/>
  <c r="R147" s="1"/>
  <c r="Q151"/>
  <c r="R151" s="1"/>
  <c r="Q6"/>
  <c r="R6" s="1"/>
  <c r="Q155"/>
  <c r="R155" s="1"/>
  <c r="Q10"/>
  <c r="R10" s="1"/>
  <c r="Q14"/>
  <c r="R14" s="1"/>
  <c r="Q18"/>
  <c r="R18" s="1"/>
  <c r="Q22"/>
  <c r="R22" s="1"/>
  <c r="Q26"/>
  <c r="R26" s="1"/>
  <c r="Q30"/>
  <c r="R30" s="1"/>
  <c r="Q34"/>
  <c r="R34" s="1"/>
  <c r="Q38"/>
  <c r="R38" s="1"/>
  <c r="Q42"/>
  <c r="R42" s="1"/>
  <c r="Q46"/>
  <c r="R46" s="1"/>
  <c r="Q50"/>
  <c r="R50" s="1"/>
  <c r="Q54"/>
  <c r="R54" s="1"/>
  <c r="Q58"/>
  <c r="R58" s="1"/>
  <c r="Q62"/>
  <c r="R62" s="1"/>
  <c r="Q66"/>
  <c r="R66" s="1"/>
  <c r="Q70"/>
  <c r="R70" s="1"/>
  <c r="Q74"/>
  <c r="R74" s="1"/>
  <c r="Q78"/>
  <c r="R78" s="1"/>
  <c r="Q82"/>
  <c r="R82" s="1"/>
  <c r="Q86"/>
  <c r="R86" s="1"/>
  <c r="Q90"/>
  <c r="R90" s="1"/>
  <c r="Q94"/>
  <c r="R94" s="1"/>
  <c r="Q98"/>
  <c r="R98" s="1"/>
  <c r="Q102"/>
  <c r="R102" s="1"/>
  <c r="Q106"/>
  <c r="R106" s="1"/>
  <c r="Q110"/>
  <c r="R110" s="1"/>
  <c r="Q114"/>
  <c r="R114" s="1"/>
  <c r="Q118"/>
  <c r="R118" s="1"/>
  <c r="Q122"/>
  <c r="R122" s="1"/>
  <c r="Q126"/>
  <c r="R126" s="1"/>
  <c r="Q130"/>
  <c r="R130" s="1"/>
  <c r="Q134"/>
  <c r="R134" s="1"/>
  <c r="Q138"/>
  <c r="R138" s="1"/>
  <c r="Q142"/>
  <c r="R142" s="1"/>
  <c r="Q146"/>
  <c r="R146" s="1"/>
  <c r="Q150"/>
  <c r="R150" s="1"/>
  <c r="Q154"/>
  <c r="R154" s="1"/>
  <c r="Q9"/>
  <c r="R9" s="1"/>
  <c r="Q13"/>
  <c r="R13" s="1"/>
  <c r="Q17"/>
  <c r="R17" s="1"/>
  <c r="Q21"/>
  <c r="R21" s="1"/>
  <c r="Q25"/>
  <c r="R25" s="1"/>
  <c r="Q29"/>
  <c r="R29" s="1"/>
  <c r="Q33"/>
  <c r="R33" s="1"/>
  <c r="Q37"/>
  <c r="R37" s="1"/>
  <c r="Q41"/>
  <c r="R41" s="1"/>
  <c r="Q45"/>
  <c r="R45" s="1"/>
  <c r="Q49"/>
  <c r="R49" s="1"/>
  <c r="Q53"/>
  <c r="R53" s="1"/>
  <c r="Q57"/>
  <c r="R57" s="1"/>
  <c r="Q61"/>
  <c r="R61" s="1"/>
  <c r="Q65"/>
  <c r="R65" s="1"/>
  <c r="Q69"/>
  <c r="R69" s="1"/>
  <c r="Q73"/>
  <c r="R73" s="1"/>
  <c r="Q77"/>
  <c r="R77" s="1"/>
  <c r="Q81"/>
  <c r="R81" s="1"/>
  <c r="Q85"/>
  <c r="R85" s="1"/>
  <c r="Q89"/>
  <c r="R89" s="1"/>
  <c r="Q93"/>
  <c r="R93" s="1"/>
  <c r="Q97"/>
  <c r="R97" s="1"/>
  <c r="Q101"/>
  <c r="R101" s="1"/>
  <c r="Q105"/>
  <c r="R105" s="1"/>
  <c r="Q109"/>
  <c r="R109" s="1"/>
  <c r="Q113"/>
  <c r="R113" s="1"/>
  <c r="Q117"/>
  <c r="R117" s="1"/>
  <c r="Q121"/>
  <c r="R121" s="1"/>
  <c r="Q125"/>
  <c r="R125" s="1"/>
  <c r="Q129"/>
  <c r="R129" s="1"/>
  <c r="Q133"/>
  <c r="R133" s="1"/>
  <c r="Q137"/>
  <c r="R137" s="1"/>
  <c r="Q141"/>
  <c r="R141" s="1"/>
  <c r="Q145"/>
  <c r="R145" s="1"/>
  <c r="Q149"/>
  <c r="R149" s="1"/>
  <c r="Q153"/>
  <c r="R153" s="1"/>
  <c r="K29" l="1"/>
  <c r="K30"/>
  <c r="K31"/>
  <c r="K32"/>
  <c r="K33"/>
  <c r="K34"/>
  <c r="K35"/>
  <c r="K36"/>
  <c r="K37"/>
  <c r="K38"/>
  <c r="K39"/>
  <c r="K40"/>
  <c r="K41"/>
  <c r="K42"/>
  <c r="K43"/>
  <c r="K44"/>
  <c r="K45"/>
  <c r="K46"/>
  <c r="K47"/>
  <c r="K48"/>
  <c r="K49"/>
  <c r="K50"/>
  <c r="K51"/>
  <c r="K52"/>
  <c r="K53"/>
  <c r="K54"/>
  <c r="K55"/>
  <c r="K56"/>
  <c r="K57"/>
  <c r="K58"/>
  <c r="K59"/>
  <c r="K60"/>
  <c r="K61"/>
  <c r="K62"/>
  <c r="K63"/>
  <c r="K64"/>
  <c r="K65"/>
  <c r="K66"/>
  <c r="K67"/>
  <c r="K68"/>
  <c r="K69"/>
  <c r="K70"/>
  <c r="K71"/>
  <c r="K72"/>
  <c r="K73"/>
  <c r="K74"/>
  <c r="K75"/>
  <c r="K76"/>
  <c r="K77"/>
  <c r="K78"/>
  <c r="K79"/>
  <c r="K80"/>
  <c r="K81"/>
  <c r="K82"/>
  <c r="K83"/>
  <c r="K84"/>
  <c r="K85"/>
  <c r="K86"/>
  <c r="K87"/>
  <c r="K88"/>
  <c r="K89"/>
  <c r="K90"/>
  <c r="K91"/>
  <c r="K92"/>
  <c r="K93"/>
  <c r="K94"/>
  <c r="K95"/>
  <c r="K96"/>
  <c r="K97"/>
  <c r="K98"/>
  <c r="K99"/>
  <c r="K100"/>
  <c r="K101"/>
  <c r="K102"/>
  <c r="K103"/>
  <c r="K104"/>
  <c r="K105"/>
  <c r="K106"/>
  <c r="K107"/>
  <c r="K108"/>
  <c r="K109"/>
  <c r="K110"/>
  <c r="K111"/>
  <c r="K112"/>
  <c r="K113"/>
  <c r="K114"/>
  <c r="K115"/>
  <c r="K116"/>
  <c r="K117"/>
  <c r="K118"/>
  <c r="K119"/>
  <c r="K120"/>
  <c r="K121"/>
  <c r="K122"/>
  <c r="K123"/>
  <c r="K124"/>
  <c r="K125"/>
  <c r="K126"/>
  <c r="K127"/>
  <c r="K128"/>
  <c r="K129"/>
  <c r="K130"/>
  <c r="K131"/>
  <c r="K132"/>
  <c r="K133"/>
  <c r="K134"/>
  <c r="K135"/>
  <c r="K136"/>
  <c r="K137"/>
  <c r="K138"/>
  <c r="K139"/>
  <c r="K140"/>
  <c r="K141"/>
  <c r="K142"/>
  <c r="K143"/>
  <c r="K144"/>
  <c r="K145"/>
  <c r="K146"/>
  <c r="K147"/>
  <c r="K148"/>
  <c r="K149"/>
  <c r="K150"/>
  <c r="K151"/>
  <c r="K152"/>
  <c r="K153"/>
  <c r="K154"/>
  <c r="K155"/>
  <c r="B155" l="1"/>
  <c r="X155"/>
  <c r="Y155" s="1"/>
  <c r="B153"/>
  <c r="X153"/>
  <c r="Y153" s="1"/>
  <c r="B151"/>
  <c r="X151"/>
  <c r="Y151" s="1"/>
  <c r="B149"/>
  <c r="X149"/>
  <c r="Y149" s="1"/>
  <c r="B147"/>
  <c r="X147"/>
  <c r="Y147" s="1"/>
  <c r="B145"/>
  <c r="X145"/>
  <c r="Y145" s="1"/>
  <c r="B143"/>
  <c r="X143"/>
  <c r="Y143" s="1"/>
  <c r="B141"/>
  <c r="X141"/>
  <c r="Y141" s="1"/>
  <c r="B139"/>
  <c r="X139"/>
  <c r="Y139" s="1"/>
  <c r="B137"/>
  <c r="X137"/>
  <c r="Y137" s="1"/>
  <c r="B135"/>
  <c r="X135"/>
  <c r="Y135" s="1"/>
  <c r="B133"/>
  <c r="X133"/>
  <c r="Y133" s="1"/>
  <c r="B131"/>
  <c r="X131"/>
  <c r="Y131" s="1"/>
  <c r="B129"/>
  <c r="X129"/>
  <c r="Y129" s="1"/>
  <c r="B127"/>
  <c r="X127"/>
  <c r="Y127" s="1"/>
  <c r="B125"/>
  <c r="X125"/>
  <c r="Y125" s="1"/>
  <c r="B123"/>
  <c r="X123"/>
  <c r="Y123" s="1"/>
  <c r="B121"/>
  <c r="X121"/>
  <c r="Y121" s="1"/>
  <c r="B119"/>
  <c r="X119"/>
  <c r="Y119" s="1"/>
  <c r="B117"/>
  <c r="X117"/>
  <c r="Y117" s="1"/>
  <c r="B115"/>
  <c r="X115"/>
  <c r="Y115" s="1"/>
  <c r="B113"/>
  <c r="X113"/>
  <c r="Y113" s="1"/>
  <c r="B111"/>
  <c r="X111"/>
  <c r="Y111" s="1"/>
  <c r="B109"/>
  <c r="X109"/>
  <c r="Y109" s="1"/>
  <c r="B107"/>
  <c r="X107"/>
  <c r="Y107" s="1"/>
  <c r="B105"/>
  <c r="X105"/>
  <c r="Y105" s="1"/>
  <c r="B103"/>
  <c r="X103"/>
  <c r="Y103" s="1"/>
  <c r="B101"/>
  <c r="X101"/>
  <c r="Y101" s="1"/>
  <c r="B99"/>
  <c r="X99"/>
  <c r="Y99" s="1"/>
  <c r="B97"/>
  <c r="X97"/>
  <c r="Y97" s="1"/>
  <c r="B95"/>
  <c r="X95"/>
  <c r="Y95" s="1"/>
  <c r="B93"/>
  <c r="X93"/>
  <c r="Y93" s="1"/>
  <c r="B91"/>
  <c r="X91"/>
  <c r="Y91" s="1"/>
  <c r="B89"/>
  <c r="X89"/>
  <c r="Y89" s="1"/>
  <c r="B87"/>
  <c r="X87"/>
  <c r="Y87" s="1"/>
  <c r="B85"/>
  <c r="X85"/>
  <c r="Y85" s="1"/>
  <c r="B83"/>
  <c r="X83"/>
  <c r="Y83" s="1"/>
  <c r="B81"/>
  <c r="X81"/>
  <c r="Y81" s="1"/>
  <c r="B79"/>
  <c r="X79"/>
  <c r="Y79" s="1"/>
  <c r="B77"/>
  <c r="X77"/>
  <c r="Y77" s="1"/>
  <c r="B75"/>
  <c r="X75"/>
  <c r="Y75" s="1"/>
  <c r="B73"/>
  <c r="X73"/>
  <c r="Y73" s="1"/>
  <c r="B71"/>
  <c r="X71"/>
  <c r="Y71" s="1"/>
  <c r="B69"/>
  <c r="X69"/>
  <c r="Y69" s="1"/>
  <c r="B67"/>
  <c r="X67"/>
  <c r="Y67" s="1"/>
  <c r="B65"/>
  <c r="X65"/>
  <c r="Y65" s="1"/>
  <c r="B63"/>
  <c r="X63"/>
  <c r="Y63" s="1"/>
  <c r="B61"/>
  <c r="X61"/>
  <c r="Y61" s="1"/>
  <c r="B59"/>
  <c r="X59"/>
  <c r="Y59" s="1"/>
  <c r="B57"/>
  <c r="X57"/>
  <c r="Y57" s="1"/>
  <c r="B55"/>
  <c r="X55"/>
  <c r="Y55" s="1"/>
  <c r="B53"/>
  <c r="X53"/>
  <c r="Y53" s="1"/>
  <c r="B51"/>
  <c r="X51"/>
  <c r="Y51" s="1"/>
  <c r="B49"/>
  <c r="X49"/>
  <c r="Y49" s="1"/>
  <c r="B47"/>
  <c r="X47"/>
  <c r="Y47" s="1"/>
  <c r="B45"/>
  <c r="X45"/>
  <c r="Y45" s="1"/>
  <c r="B43"/>
  <c r="X43"/>
  <c r="Y43" s="1"/>
  <c r="B41"/>
  <c r="X41"/>
  <c r="Y41" s="1"/>
  <c r="B39"/>
  <c r="X39"/>
  <c r="Y39" s="1"/>
  <c r="B37"/>
  <c r="X37"/>
  <c r="Y37" s="1"/>
  <c r="B35"/>
  <c r="X35"/>
  <c r="Y35" s="1"/>
  <c r="B33"/>
  <c r="X33"/>
  <c r="Y33" s="1"/>
  <c r="B31"/>
  <c r="X31"/>
  <c r="Y31" s="1"/>
  <c r="B29"/>
  <c r="X29"/>
  <c r="Y29" s="1"/>
  <c r="B154"/>
  <c r="X154"/>
  <c r="Y154" s="1"/>
  <c r="B152"/>
  <c r="X152"/>
  <c r="Y152" s="1"/>
  <c r="B150"/>
  <c r="X150"/>
  <c r="Y150" s="1"/>
  <c r="B148"/>
  <c r="X148"/>
  <c r="Y148" s="1"/>
  <c r="B146"/>
  <c r="X146"/>
  <c r="Y146" s="1"/>
  <c r="B144"/>
  <c r="X144"/>
  <c r="Y144" s="1"/>
  <c r="B142"/>
  <c r="X142"/>
  <c r="Y142" s="1"/>
  <c r="B140"/>
  <c r="X140"/>
  <c r="Y140" s="1"/>
  <c r="B138"/>
  <c r="X138"/>
  <c r="Y138" s="1"/>
  <c r="B136"/>
  <c r="X136"/>
  <c r="Y136" s="1"/>
  <c r="B134"/>
  <c r="X134"/>
  <c r="Y134" s="1"/>
  <c r="B132"/>
  <c r="X132"/>
  <c r="Y132" s="1"/>
  <c r="B130"/>
  <c r="X130"/>
  <c r="Y130" s="1"/>
  <c r="B128"/>
  <c r="X128"/>
  <c r="Y128" s="1"/>
  <c r="B126"/>
  <c r="X126"/>
  <c r="Y126" s="1"/>
  <c r="B124"/>
  <c r="X124"/>
  <c r="Y124" s="1"/>
  <c r="B122"/>
  <c r="X122"/>
  <c r="Y122" s="1"/>
  <c r="B120"/>
  <c r="X120"/>
  <c r="Y120" s="1"/>
  <c r="B118"/>
  <c r="X118"/>
  <c r="Y118" s="1"/>
  <c r="B116"/>
  <c r="X116"/>
  <c r="Y116" s="1"/>
  <c r="B114"/>
  <c r="X114"/>
  <c r="Y114" s="1"/>
  <c r="B112"/>
  <c r="X112"/>
  <c r="Y112" s="1"/>
  <c r="B110"/>
  <c r="X110"/>
  <c r="Y110" s="1"/>
  <c r="B108"/>
  <c r="X108"/>
  <c r="Y108" s="1"/>
  <c r="B106"/>
  <c r="X106"/>
  <c r="Y106" s="1"/>
  <c r="B104"/>
  <c r="X104"/>
  <c r="Y104" s="1"/>
  <c r="B102"/>
  <c r="X102"/>
  <c r="Y102" s="1"/>
  <c r="B100"/>
  <c r="X100"/>
  <c r="Y100" s="1"/>
  <c r="B98"/>
  <c r="X98"/>
  <c r="Y98" s="1"/>
  <c r="B96"/>
  <c r="X96"/>
  <c r="Y96" s="1"/>
  <c r="B94"/>
  <c r="X94"/>
  <c r="Y94" s="1"/>
  <c r="B92"/>
  <c r="X92"/>
  <c r="Y92" s="1"/>
  <c r="B90"/>
  <c r="X90"/>
  <c r="Y90" s="1"/>
  <c r="B88"/>
  <c r="X88"/>
  <c r="Y88" s="1"/>
  <c r="B86"/>
  <c r="X86"/>
  <c r="Y86" s="1"/>
  <c r="B84"/>
  <c r="X84"/>
  <c r="Y84" s="1"/>
  <c r="B82"/>
  <c r="X82"/>
  <c r="Y82" s="1"/>
  <c r="B80"/>
  <c r="X80"/>
  <c r="Y80" s="1"/>
  <c r="B78"/>
  <c r="X78"/>
  <c r="Y78" s="1"/>
  <c r="B76"/>
  <c r="X76"/>
  <c r="Y76" s="1"/>
  <c r="B74"/>
  <c r="X74"/>
  <c r="Y74" s="1"/>
  <c r="B72"/>
  <c r="X72"/>
  <c r="Y72" s="1"/>
  <c r="B70"/>
  <c r="X70"/>
  <c r="Y70" s="1"/>
  <c r="B68"/>
  <c r="X68"/>
  <c r="Y68" s="1"/>
  <c r="B66"/>
  <c r="X66"/>
  <c r="Y66" s="1"/>
  <c r="B64"/>
  <c r="X64"/>
  <c r="Y64" s="1"/>
  <c r="B62"/>
  <c r="X62"/>
  <c r="Y62" s="1"/>
  <c r="B60"/>
  <c r="X60"/>
  <c r="Y60" s="1"/>
  <c r="B58"/>
  <c r="X58"/>
  <c r="Y58" s="1"/>
  <c r="B56"/>
  <c r="X56"/>
  <c r="Y56" s="1"/>
  <c r="B54"/>
  <c r="X54"/>
  <c r="Y54" s="1"/>
  <c r="B52"/>
  <c r="X52"/>
  <c r="Y52" s="1"/>
  <c r="B50"/>
  <c r="X50"/>
  <c r="Y50" s="1"/>
  <c r="B48"/>
  <c r="X48"/>
  <c r="Y48" s="1"/>
  <c r="B46"/>
  <c r="X46"/>
  <c r="Y46" s="1"/>
  <c r="B44"/>
  <c r="X44"/>
  <c r="Y44" s="1"/>
  <c r="B42"/>
  <c r="X42"/>
  <c r="Y42" s="1"/>
  <c r="B40"/>
  <c r="X40"/>
  <c r="Y40" s="1"/>
  <c r="B38"/>
  <c r="X38"/>
  <c r="Y38" s="1"/>
  <c r="B36"/>
  <c r="X36"/>
  <c r="Y36" s="1"/>
  <c r="B34"/>
  <c r="X34"/>
  <c r="Y34" s="1"/>
  <c r="B32"/>
  <c r="X32"/>
  <c r="Y32" s="1"/>
  <c r="B30"/>
  <c r="X30"/>
  <c r="Y30" s="1"/>
  <c r="S152"/>
  <c r="T152" s="1"/>
  <c r="C152"/>
  <c r="S148"/>
  <c r="T148" s="1"/>
  <c r="C148"/>
  <c r="S155"/>
  <c r="T155" s="1"/>
  <c r="C155"/>
  <c r="S153"/>
  <c r="T153" s="1"/>
  <c r="C153"/>
  <c r="S151"/>
  <c r="T151" s="1"/>
  <c r="C151"/>
  <c r="S149"/>
  <c r="T149" s="1"/>
  <c r="C149"/>
  <c r="S147"/>
  <c r="T147" s="1"/>
  <c r="C147"/>
  <c r="S145"/>
  <c r="T145" s="1"/>
  <c r="C145"/>
  <c r="S143"/>
  <c r="T143" s="1"/>
  <c r="C143"/>
  <c r="S141"/>
  <c r="T141" s="1"/>
  <c r="C141"/>
  <c r="S139"/>
  <c r="T139" s="1"/>
  <c r="C139"/>
  <c r="S137"/>
  <c r="T137" s="1"/>
  <c r="C137"/>
  <c r="S135"/>
  <c r="T135" s="1"/>
  <c r="C135"/>
  <c r="S133"/>
  <c r="T133" s="1"/>
  <c r="C133"/>
  <c r="S131"/>
  <c r="T131" s="1"/>
  <c r="C131"/>
  <c r="S129"/>
  <c r="T129" s="1"/>
  <c r="C129"/>
  <c r="S127"/>
  <c r="T127" s="1"/>
  <c r="C127"/>
  <c r="S125"/>
  <c r="T125" s="1"/>
  <c r="C125"/>
  <c r="S123"/>
  <c r="T123" s="1"/>
  <c r="C123"/>
  <c r="S121"/>
  <c r="T121" s="1"/>
  <c r="C121"/>
  <c r="S119"/>
  <c r="T119" s="1"/>
  <c r="C119"/>
  <c r="S117"/>
  <c r="T117" s="1"/>
  <c r="C117"/>
  <c r="S115"/>
  <c r="T115" s="1"/>
  <c r="C115"/>
  <c r="S113"/>
  <c r="T113" s="1"/>
  <c r="C113"/>
  <c r="S111"/>
  <c r="T111" s="1"/>
  <c r="C111"/>
  <c r="S109"/>
  <c r="T109" s="1"/>
  <c r="C109"/>
  <c r="S107"/>
  <c r="T107" s="1"/>
  <c r="C107"/>
  <c r="S105"/>
  <c r="T105" s="1"/>
  <c r="C105"/>
  <c r="S103"/>
  <c r="T103" s="1"/>
  <c r="C103"/>
  <c r="S101"/>
  <c r="T101" s="1"/>
  <c r="C101"/>
  <c r="S99"/>
  <c r="T99" s="1"/>
  <c r="C99"/>
  <c r="S97"/>
  <c r="T97" s="1"/>
  <c r="C97"/>
  <c r="S95"/>
  <c r="T95" s="1"/>
  <c r="C95"/>
  <c r="S93"/>
  <c r="T93" s="1"/>
  <c r="C93"/>
  <c r="S91"/>
  <c r="T91" s="1"/>
  <c r="C91"/>
  <c r="S89"/>
  <c r="T89" s="1"/>
  <c r="C89"/>
  <c r="S87"/>
  <c r="T87" s="1"/>
  <c r="C87"/>
  <c r="S85"/>
  <c r="T85" s="1"/>
  <c r="C85"/>
  <c r="S83"/>
  <c r="T83" s="1"/>
  <c r="C83"/>
  <c r="S81"/>
  <c r="T81" s="1"/>
  <c r="C81"/>
  <c r="S79"/>
  <c r="T79" s="1"/>
  <c r="C79"/>
  <c r="S77"/>
  <c r="T77" s="1"/>
  <c r="C77"/>
  <c r="S75"/>
  <c r="T75" s="1"/>
  <c r="C75"/>
  <c r="S73"/>
  <c r="T73" s="1"/>
  <c r="C73"/>
  <c r="S71"/>
  <c r="T71" s="1"/>
  <c r="C71"/>
  <c r="S69"/>
  <c r="T69" s="1"/>
  <c r="C69"/>
  <c r="S67"/>
  <c r="T67" s="1"/>
  <c r="C67"/>
  <c r="S65"/>
  <c r="T65" s="1"/>
  <c r="C65"/>
  <c r="S63"/>
  <c r="T63" s="1"/>
  <c r="C63"/>
  <c r="S61"/>
  <c r="T61" s="1"/>
  <c r="C61"/>
  <c r="S59"/>
  <c r="T59" s="1"/>
  <c r="C59"/>
  <c r="S57"/>
  <c r="T57" s="1"/>
  <c r="C57"/>
  <c r="S55"/>
  <c r="T55" s="1"/>
  <c r="C55"/>
  <c r="S53"/>
  <c r="T53" s="1"/>
  <c r="C53"/>
  <c r="S51"/>
  <c r="T51" s="1"/>
  <c r="C51"/>
  <c r="S49"/>
  <c r="T49" s="1"/>
  <c r="C49"/>
  <c r="S47"/>
  <c r="T47" s="1"/>
  <c r="C47"/>
  <c r="S45"/>
  <c r="T45" s="1"/>
  <c r="C45"/>
  <c r="S43"/>
  <c r="T43" s="1"/>
  <c r="C43"/>
  <c r="S41"/>
  <c r="T41" s="1"/>
  <c r="C41"/>
  <c r="S39"/>
  <c r="T39" s="1"/>
  <c r="C39"/>
  <c r="S37"/>
  <c r="T37" s="1"/>
  <c r="C37"/>
  <c r="S35"/>
  <c r="T35" s="1"/>
  <c r="C35"/>
  <c r="S33"/>
  <c r="T33" s="1"/>
  <c r="C33"/>
  <c r="S31"/>
  <c r="T31" s="1"/>
  <c r="C31"/>
  <c r="S29"/>
  <c r="T29" s="1"/>
  <c r="C29"/>
  <c r="S154"/>
  <c r="T154" s="1"/>
  <c r="C154"/>
  <c r="S150"/>
  <c r="T150" s="1"/>
  <c r="C150"/>
  <c r="S146"/>
  <c r="T146" s="1"/>
  <c r="C146"/>
  <c r="S144"/>
  <c r="T144" s="1"/>
  <c r="C144"/>
  <c r="S142"/>
  <c r="T142" s="1"/>
  <c r="C142"/>
  <c r="S140"/>
  <c r="T140" s="1"/>
  <c r="C140"/>
  <c r="S138"/>
  <c r="T138" s="1"/>
  <c r="C138"/>
  <c r="S136"/>
  <c r="T136" s="1"/>
  <c r="C136"/>
  <c r="S134"/>
  <c r="T134" s="1"/>
  <c r="C134"/>
  <c r="S132"/>
  <c r="T132" s="1"/>
  <c r="C132"/>
  <c r="S130"/>
  <c r="T130" s="1"/>
  <c r="C130"/>
  <c r="S128"/>
  <c r="T128" s="1"/>
  <c r="C128"/>
  <c r="S126"/>
  <c r="T126" s="1"/>
  <c r="C126"/>
  <c r="S124"/>
  <c r="T124" s="1"/>
  <c r="C124"/>
  <c r="S122"/>
  <c r="T122" s="1"/>
  <c r="C122"/>
  <c r="S120"/>
  <c r="T120" s="1"/>
  <c r="C120"/>
  <c r="S118"/>
  <c r="T118" s="1"/>
  <c r="C118"/>
  <c r="S116"/>
  <c r="T116" s="1"/>
  <c r="C116"/>
  <c r="S114"/>
  <c r="T114" s="1"/>
  <c r="C114"/>
  <c r="S112"/>
  <c r="T112" s="1"/>
  <c r="C112"/>
  <c r="S110"/>
  <c r="T110" s="1"/>
  <c r="C110"/>
  <c r="S108"/>
  <c r="T108" s="1"/>
  <c r="C108"/>
  <c r="S106"/>
  <c r="T106" s="1"/>
  <c r="C106"/>
  <c r="S104"/>
  <c r="T104" s="1"/>
  <c r="C104"/>
  <c r="S102"/>
  <c r="T102" s="1"/>
  <c r="C102"/>
  <c r="S100"/>
  <c r="T100" s="1"/>
  <c r="C100"/>
  <c r="S98"/>
  <c r="T98" s="1"/>
  <c r="C98"/>
  <c r="S96"/>
  <c r="T96" s="1"/>
  <c r="C96"/>
  <c r="S94"/>
  <c r="T94" s="1"/>
  <c r="C94"/>
  <c r="S92"/>
  <c r="T92" s="1"/>
  <c r="C92"/>
  <c r="S90"/>
  <c r="T90" s="1"/>
  <c r="C90"/>
  <c r="S88"/>
  <c r="T88" s="1"/>
  <c r="C88"/>
  <c r="S86"/>
  <c r="T86" s="1"/>
  <c r="C86"/>
  <c r="S84"/>
  <c r="T84" s="1"/>
  <c r="C84"/>
  <c r="S82"/>
  <c r="T82" s="1"/>
  <c r="C82"/>
  <c r="S80"/>
  <c r="T80" s="1"/>
  <c r="C80"/>
  <c r="S78"/>
  <c r="T78" s="1"/>
  <c r="C78"/>
  <c r="S76"/>
  <c r="T76" s="1"/>
  <c r="C76"/>
  <c r="S74"/>
  <c r="T74" s="1"/>
  <c r="C74"/>
  <c r="S72"/>
  <c r="T72" s="1"/>
  <c r="C72"/>
  <c r="S70"/>
  <c r="T70" s="1"/>
  <c r="C70"/>
  <c r="S68"/>
  <c r="T68" s="1"/>
  <c r="C68"/>
  <c r="S66"/>
  <c r="T66" s="1"/>
  <c r="C66"/>
  <c r="S64"/>
  <c r="T64" s="1"/>
  <c r="C64"/>
  <c r="S62"/>
  <c r="T62" s="1"/>
  <c r="C62"/>
  <c r="S60"/>
  <c r="T60" s="1"/>
  <c r="C60"/>
  <c r="S58"/>
  <c r="T58" s="1"/>
  <c r="C58"/>
  <c r="S56"/>
  <c r="T56" s="1"/>
  <c r="C56"/>
  <c r="S54"/>
  <c r="T54" s="1"/>
  <c r="C54"/>
  <c r="S52"/>
  <c r="T52" s="1"/>
  <c r="C52"/>
  <c r="S50"/>
  <c r="T50" s="1"/>
  <c r="C50"/>
  <c r="S48"/>
  <c r="T48" s="1"/>
  <c r="C48"/>
  <c r="S46"/>
  <c r="T46" s="1"/>
  <c r="C46"/>
  <c r="S44"/>
  <c r="T44" s="1"/>
  <c r="C44"/>
  <c r="S42"/>
  <c r="T42" s="1"/>
  <c r="C42"/>
  <c r="S40"/>
  <c r="T40" s="1"/>
  <c r="C40"/>
  <c r="S38"/>
  <c r="T38" s="1"/>
  <c r="C38"/>
  <c r="S36"/>
  <c r="T36" s="1"/>
  <c r="C36"/>
  <c r="S34"/>
  <c r="T34" s="1"/>
  <c r="C34"/>
  <c r="S32"/>
  <c r="T32" s="1"/>
  <c r="C32"/>
  <c r="S30"/>
  <c r="T30" s="1"/>
  <c r="C30"/>
  <c r="K7"/>
  <c r="K8"/>
  <c r="K9"/>
  <c r="K10"/>
  <c r="K11"/>
  <c r="K12"/>
  <c r="K13"/>
  <c r="K14"/>
  <c r="K15"/>
  <c r="K16"/>
  <c r="K17"/>
  <c r="K18"/>
  <c r="K19"/>
  <c r="K20"/>
  <c r="K21"/>
  <c r="K22"/>
  <c r="K23"/>
  <c r="K24"/>
  <c r="K25"/>
  <c r="K26"/>
  <c r="K27"/>
  <c r="K28"/>
  <c r="K6"/>
  <c r="B6" l="1"/>
  <c r="S6"/>
  <c r="T6" s="1"/>
  <c r="X6"/>
  <c r="Y6" s="1"/>
  <c r="B27"/>
  <c r="X27"/>
  <c r="Y27" s="1"/>
  <c r="B25"/>
  <c r="X25"/>
  <c r="Y25" s="1"/>
  <c r="B23"/>
  <c r="X23"/>
  <c r="Y23" s="1"/>
  <c r="B21"/>
  <c r="X21"/>
  <c r="Y21" s="1"/>
  <c r="B19"/>
  <c r="X19"/>
  <c r="Y19" s="1"/>
  <c r="B17"/>
  <c r="X17"/>
  <c r="Y17" s="1"/>
  <c r="B15"/>
  <c r="X15"/>
  <c r="Y15" s="1"/>
  <c r="B13"/>
  <c r="X13"/>
  <c r="Y13" s="1"/>
  <c r="B11"/>
  <c r="X11"/>
  <c r="Y11" s="1"/>
  <c r="B9"/>
  <c r="X9"/>
  <c r="Y9" s="1"/>
  <c r="B7"/>
  <c r="X7"/>
  <c r="Y7" s="1"/>
  <c r="B28"/>
  <c r="X28"/>
  <c r="Y28" s="1"/>
  <c r="B26"/>
  <c r="X26"/>
  <c r="Y26" s="1"/>
  <c r="B24"/>
  <c r="X24"/>
  <c r="Y24" s="1"/>
  <c r="B22"/>
  <c r="X22"/>
  <c r="Y22" s="1"/>
  <c r="B20"/>
  <c r="X20"/>
  <c r="Y20" s="1"/>
  <c r="B18"/>
  <c r="X18"/>
  <c r="Y18" s="1"/>
  <c r="B16"/>
  <c r="X16"/>
  <c r="Y16" s="1"/>
  <c r="B14"/>
  <c r="X14"/>
  <c r="Y14" s="1"/>
  <c r="B12"/>
  <c r="X12"/>
  <c r="Y12" s="1"/>
  <c r="B10"/>
  <c r="X10"/>
  <c r="Y10" s="1"/>
  <c r="B8"/>
  <c r="X8"/>
  <c r="Y8" s="1"/>
  <c r="S25"/>
  <c r="T25" s="1"/>
  <c r="C25"/>
  <c r="S21"/>
  <c r="T21" s="1"/>
  <c r="C21"/>
  <c r="S17"/>
  <c r="T17" s="1"/>
  <c r="C17"/>
  <c r="S13"/>
  <c r="T13" s="1"/>
  <c r="C13"/>
  <c r="S11"/>
  <c r="T11" s="1"/>
  <c r="C11"/>
  <c r="S7"/>
  <c r="T7" s="1"/>
  <c r="C7"/>
  <c r="S27"/>
  <c r="T27" s="1"/>
  <c r="C27"/>
  <c r="S23"/>
  <c r="T23" s="1"/>
  <c r="C23"/>
  <c r="S19"/>
  <c r="T19" s="1"/>
  <c r="C19"/>
  <c r="S15"/>
  <c r="T15" s="1"/>
  <c r="C15"/>
  <c r="S9"/>
  <c r="T9" s="1"/>
  <c r="C9"/>
  <c r="S28"/>
  <c r="T28" s="1"/>
  <c r="C28"/>
  <c r="S26"/>
  <c r="T26" s="1"/>
  <c r="C26"/>
  <c r="S24"/>
  <c r="T24" s="1"/>
  <c r="C24"/>
  <c r="S22"/>
  <c r="T22" s="1"/>
  <c r="C22"/>
  <c r="S20"/>
  <c r="T20" s="1"/>
  <c r="C20"/>
  <c r="S18"/>
  <c r="T18" s="1"/>
  <c r="C18"/>
  <c r="S16"/>
  <c r="T16" s="1"/>
  <c r="C16"/>
  <c r="S14"/>
  <c r="T14" s="1"/>
  <c r="C14"/>
  <c r="S12"/>
  <c r="T12" s="1"/>
  <c r="C12"/>
  <c r="S10"/>
  <c r="T10" s="1"/>
  <c r="C10"/>
  <c r="S8"/>
  <c r="T8" s="1"/>
  <c r="C8"/>
  <c r="T157" l="1"/>
  <c r="C8" i="2" s="1"/>
  <c r="AC6" i="3"/>
  <c r="J7" i="2"/>
  <c r="AB157" i="3"/>
  <c r="C6"/>
  <c r="Z157"/>
  <c r="AA6"/>
  <c r="AC157" l="1"/>
  <c r="F6" s="1"/>
  <c r="AA157"/>
  <c r="F9" s="1"/>
  <c r="F12" l="1"/>
</calcChain>
</file>

<file path=xl/sharedStrings.xml><?xml version="1.0" encoding="utf-8"?>
<sst xmlns="http://schemas.openxmlformats.org/spreadsheetml/2006/main" count="556" uniqueCount="92">
  <si>
    <t>Artikelnummer</t>
  </si>
  <si>
    <t>Maila stig-arne.mattsson@swipnet.se om det uppstår problem.</t>
  </si>
  <si>
    <t>Lagerstyrningsakademin</t>
  </si>
  <si>
    <t xml:space="preserve">© Stig-Arne Mattsson  </t>
  </si>
  <si>
    <t>I blad 'Data' kan du registrera de datauppgifter som krävs för att utföra beräkningarna. De uppgifter som finns där redan är endast exempel för att illustrera användningen av Excelmodellen och kan tas bort.</t>
  </si>
  <si>
    <t>Obligatoriska uppgifter</t>
  </si>
  <si>
    <t>Efterfrågan per år</t>
  </si>
  <si>
    <t>Kolumn B:  Efterfrågan per år</t>
  </si>
  <si>
    <t>Pris per styck</t>
  </si>
  <si>
    <t>Antal uttag per år</t>
  </si>
  <si>
    <t>Standardavvikelse per månad</t>
  </si>
  <si>
    <t>Ledtid i dagar</t>
  </si>
  <si>
    <t>Volymvärdeklass</t>
  </si>
  <si>
    <t>Rörlighetsklass</t>
  </si>
  <si>
    <t>Prisklass</t>
  </si>
  <si>
    <t>C</t>
  </si>
  <si>
    <t>B</t>
  </si>
  <si>
    <t>A</t>
  </si>
  <si>
    <t>Differentieringsalternativ</t>
  </si>
  <si>
    <t>Klass</t>
  </si>
  <si>
    <t>Nivå</t>
  </si>
  <si>
    <t>Standardavvikelse under ledtid</t>
  </si>
  <si>
    <t>Volymvärde</t>
  </si>
  <si>
    <t>Säkerhets-faktor</t>
  </si>
  <si>
    <t>Säkerhetslager i styck</t>
  </si>
  <si>
    <t>Säkerhetslager i kronor</t>
  </si>
  <si>
    <t>Utan differentiering: Säkerhetslager i styck</t>
  </si>
  <si>
    <t>Med differentiering: Säkerhetslager i styck</t>
  </si>
  <si>
    <t>Utan differentiering:</t>
  </si>
  <si>
    <t>Med differentiering:</t>
  </si>
  <si>
    <t>Skillnad i procent</t>
  </si>
  <si>
    <t xml:space="preserve">Kolumn C:  Pris per styck </t>
  </si>
  <si>
    <t>Kolumn E:  Standardavvikelse per månad</t>
  </si>
  <si>
    <t>Kolumn F:  Ledtid i dagar</t>
  </si>
  <si>
    <t xml:space="preserve">                                                                     </t>
  </si>
  <si>
    <t>av servicenivå</t>
  </si>
  <si>
    <t>Typ av erhållen servicenivå</t>
  </si>
  <si>
    <t>Värde på viktnings-variabel</t>
  </si>
  <si>
    <t xml:space="preserve">Summa för vald </t>
  </si>
  <si>
    <t>erhållen typ</t>
  </si>
  <si>
    <t>Beräknad medelservicenivå</t>
  </si>
  <si>
    <t>Målsatt medelservicenivå</t>
  </si>
  <si>
    <t>Kolumn D:  Antal uttag per år (antal kundorder eller tillverkningsorder per år). Behövs endast om man använder orderradsservice och differentierar m a p antal uttag per år</t>
  </si>
  <si>
    <t>Cell C6:  Differentieringsalternativ, dvs med avseende på vad man vill differentiera. 1 = Volymvärde,               2 = Pris per styck, 3 = Antal uttag per år</t>
  </si>
  <si>
    <t>Använd order-kvantitet</t>
  </si>
  <si>
    <t>Frekvens-funktionen</t>
  </si>
  <si>
    <t>Service-funktionen</t>
  </si>
  <si>
    <t>Beräkningar vid</t>
  </si>
  <si>
    <t>Vägd medelservice-</t>
  </si>
  <si>
    <t>nivå vid lika</t>
  </si>
  <si>
    <t>cykelservice</t>
  </si>
  <si>
    <t>nivå vid differentierad</t>
  </si>
  <si>
    <t>vid differentiering</t>
  </si>
  <si>
    <t>Beräknad  medel-</t>
  </si>
  <si>
    <t>servicenivå utan</t>
  </si>
  <si>
    <t>differentiering</t>
  </si>
  <si>
    <t>C8: Beräknad erhållen medelservicenivå vid differentiering</t>
  </si>
  <si>
    <t>Cell J7: Beräknad erhållen medelservicenivå utan differentiering</t>
  </si>
  <si>
    <t>Kolumn G: Använd orderkvantitet (för inleveranser till lager)</t>
  </si>
  <si>
    <t>Kolumn H:  Volymvärdeklass. Behövs endast om volymvärdeklass används för differentiering</t>
  </si>
  <si>
    <t>Cell C5:  Målsatt medelservicenivå, dvs den genomsnittliga servicenivå man vill ha för artikelgruppen. Anges som en procentsats</t>
  </si>
  <si>
    <t>Kolumn I:  Prisklass. Behövs endast om pris per styck används för differentiering</t>
  </si>
  <si>
    <t>Kolumn J:  Rörlighetsklass. Behövs endast om antal uttag per år används för differentiering</t>
  </si>
  <si>
    <t>Cell C7:  Typ av erhållen servicenivå. 1 = Orderradsservice, 2 = Volymvärdeservice, 3 = Volymservice</t>
  </si>
  <si>
    <t>Antal arbetsdagar per år</t>
  </si>
  <si>
    <t xml:space="preserve">                                   servicenivåer - Antal dagars täcktid</t>
  </si>
  <si>
    <t>Cell G5 - G7: Valda värden på antal dagars täcktid för respektive differentieringsklass. Dessa värden varieras tills den erhållna medelservicenivån i cell C8 blir lika med den målsatta medelservicenivån i cell C5.</t>
  </si>
  <si>
    <t>Cell J5: Valt antal dagars täcktid utan differentiering, dvs för fallet att alla artiklar får samma antal dagar. Anpassas tills den erhållna medelservicenivån i cell J7 blir lika med den målsatta servicenivån i cell C5. Används för att kunna jämföra kapitalbindning med och utan differentiering.</t>
  </si>
  <si>
    <t xml:space="preserve">I blad 'Resultat'  visas hur stora säkerhetslagerkvantiteterna blir för de olika artiklarna i stickprovet utan (kolumn B) respektive med (kolumn C) differentiering av antal dagars täcktid enligt cellerna G5 - G7 i blad 'Data'. </t>
  </si>
  <si>
    <t>Av blad 'Resultat' framgår också hur stor kapitalbindningen blir i säkerhetslagret utan respektive med differentiering av antal dagars täcktid samt hur stor skillnaden blir i procent av säkerhetslagret utan differentiering.</t>
  </si>
  <si>
    <t>Differentierat</t>
  </si>
  <si>
    <t>antal dagars</t>
  </si>
  <si>
    <t>täcktid</t>
  </si>
  <si>
    <t>Valt lika antal</t>
  </si>
  <si>
    <t>dagars täcktid</t>
  </si>
  <si>
    <t>Antal dagar volymvärdeklass</t>
  </si>
  <si>
    <t>Antal dagar prisklass</t>
  </si>
  <si>
    <t>Antal dagar rörlighetsklass</t>
  </si>
  <si>
    <t>Dagar - Vald klassificering</t>
  </si>
  <si>
    <t>vid differentierat antal dagar</t>
  </si>
  <si>
    <t>vid lika antal dagar</t>
  </si>
  <si>
    <t>differentierat antal dagar</t>
  </si>
  <si>
    <t>lika antal dagar</t>
  </si>
  <si>
    <t>Beräkningar av volymservice</t>
  </si>
  <si>
    <t>Motsvarande volymservice</t>
  </si>
  <si>
    <t xml:space="preserve">Differentieringen kan göras med avseende på vilken typ av erhållen leveransförmåga som eftersträvas, dvs på orderradsservice som avser andel orderrader som kunnat levereras direkt från lager, på volymvärdeservice som avser andel omsättning i kronor som kunnat levereras direkt från lager samt på volymservice som avser andel av efterfrågan i styck som kunnat levereras direkt från lager. Erhållen medelservicenivå för samtliga artiklar i stickprovet beräknas teoretiskt som ett vägt medelvärde av de olika artiklarnas individuella orderradsservice genom viktning med hjälp av antalet lageruttag per år, som ett vägt medelvärde av de olika artiklarnas individuella andel direktlevererade omsättning per år genom viktning med hjälp av volymvärden respektive som ett vägt medelvärde av de olika artiklarnas individuella andel direktlevererade efterfrågevolymer per år genom viktning med hjälp av efterfrågade volymer. Motsvarande säkerhetslager beräknas teoretiskt från de valda servicenivåerna.  </t>
  </si>
  <si>
    <t>Vägd servicenivå</t>
  </si>
  <si>
    <t xml:space="preserve">                                   Analysera kapitalbindningseffekter av att differentiera</t>
  </si>
  <si>
    <t>Det säkerhetslager som krävs för att uppnå en viss önskad servicenivå för en grupp artiklar eller ett helt artikelsortiment kan reduceras genom att låta olika artiklar få olika antal dagars täcktid vid bestämning av säkerhetslager. Genom att använda "Analysera kapitalbindningseffekter av att differentiera servicenivåer - Antal dagars täcktid" på ett stickprov från artikelsortimentet kan man få en uppfattning om hur mycket kapitalbindningen kan minskas med hjälp av sådan differentiering. Du kan också analysera med avseende på vilken variabel differentieringen bör göras och hur olika antalet dagar bör vara för att få så stor minskning som möjligt. Differentieringen kan alternativt göras med avseende på volymvärde, pris per styck eller antal uttag per år. I samtliga fall kan artiklarna delas in i tre klasser, A, B och C, som vardera ges olika höga värden på antal dagars täcktid. Klass A avser högst värde på volymvärde, pris respektive antal uttag per år och C lägst värde.</t>
  </si>
  <si>
    <t xml:space="preserve">Nedan beskrivs hur du kan använda Excelmodellen på ett stickprov på 150 artiklar. Mer detaljerade anvisningar om hur säkerhetslager beräknas från ett givet antal dagars täcktid finns i Handbok i materialstyrning, avsnitt E13 och E82, som kan laddas ner på den här hemsidan. </t>
  </si>
  <si>
    <t>Analysera kapitalbindningseffekter av att differentiera servicenivåer-Antal dagars täcktid  -  Resultat</t>
  </si>
  <si>
    <t>Analysera kapitalbindningseffekter av att differentiera servicenivåer-Antal dagars täcktid  -  Dataunderlag</t>
  </si>
</sst>
</file>

<file path=xl/styles.xml><?xml version="1.0" encoding="utf-8"?>
<styleSheet xmlns="http://schemas.openxmlformats.org/spreadsheetml/2006/main">
  <numFmts count="1">
    <numFmt numFmtId="164" formatCode="0.0"/>
  </numFmts>
  <fonts count="7">
    <font>
      <sz val="11"/>
      <color theme="1"/>
      <name val="Calibri"/>
      <family val="2"/>
      <scheme val="minor"/>
    </font>
    <font>
      <sz val="20"/>
      <color theme="1"/>
      <name val="Calibri"/>
      <family val="2"/>
      <scheme val="minor"/>
    </font>
    <font>
      <sz val="10"/>
      <name val="Arial"/>
      <family val="2"/>
    </font>
    <font>
      <i/>
      <sz val="14"/>
      <color theme="1"/>
      <name val="Calibri"/>
      <family val="2"/>
      <scheme val="minor"/>
    </font>
    <font>
      <sz val="11"/>
      <color theme="1"/>
      <name val="Calibri"/>
      <family val="2"/>
    </font>
    <font>
      <sz val="11"/>
      <color rgb="FFFF0000"/>
      <name val="Calibri"/>
      <family val="2"/>
      <scheme val="minor"/>
    </font>
    <font>
      <sz val="1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6" tint="0.59999389629810485"/>
        <bgColor indexed="64"/>
      </patternFill>
    </fill>
  </fills>
  <borders count="1">
    <border>
      <left/>
      <right/>
      <top/>
      <bottom/>
      <diagonal/>
    </border>
  </borders>
  <cellStyleXfs count="2">
    <xf numFmtId="0" fontId="0" fillId="0" borderId="0"/>
    <xf numFmtId="0" fontId="2" fillId="0" borderId="0"/>
  </cellStyleXfs>
  <cellXfs count="73">
    <xf numFmtId="0" fontId="0" fillId="0" borderId="0" xfId="0"/>
    <xf numFmtId="0" fontId="1" fillId="0" borderId="0" xfId="0" applyFont="1"/>
    <xf numFmtId="0" fontId="0" fillId="3" borderId="0" xfId="0" applyFill="1" applyAlignment="1">
      <alignment wrapText="1"/>
    </xf>
    <xf numFmtId="0" fontId="0" fillId="0" borderId="0" xfId="0" applyAlignment="1">
      <alignment wrapText="1"/>
    </xf>
    <xf numFmtId="0" fontId="1" fillId="0" borderId="0" xfId="0" applyFont="1" applyAlignment="1"/>
    <xf numFmtId="0" fontId="2" fillId="0" borderId="0" xfId="1"/>
    <xf numFmtId="0" fontId="3" fillId="0" borderId="0" xfId="0" applyFont="1"/>
    <xf numFmtId="0" fontId="4" fillId="0" borderId="0" xfId="0" applyFont="1"/>
    <xf numFmtId="1" fontId="0" fillId="0" borderId="0" xfId="0" applyNumberFormat="1"/>
    <xf numFmtId="164" fontId="0" fillId="0" borderId="0" xfId="0" applyNumberFormat="1"/>
    <xf numFmtId="0" fontId="0" fillId="0" borderId="0" xfId="0" applyFont="1" applyAlignment="1">
      <alignment wrapText="1"/>
    </xf>
    <xf numFmtId="0" fontId="0" fillId="0" borderId="0" xfId="0" applyFont="1"/>
    <xf numFmtId="0" fontId="0" fillId="0" borderId="0" xfId="0" applyFont="1" applyFill="1"/>
    <xf numFmtId="0" fontId="0" fillId="2" borderId="0" xfId="0" applyFont="1" applyFill="1"/>
    <xf numFmtId="0" fontId="0" fillId="4" borderId="0" xfId="0" applyFont="1" applyFill="1"/>
    <xf numFmtId="1" fontId="0" fillId="0" borderId="0" xfId="0" applyNumberFormat="1" applyFont="1"/>
    <xf numFmtId="1" fontId="0" fillId="0" borderId="0" xfId="0" applyNumberFormat="1" applyFont="1" applyFill="1"/>
    <xf numFmtId="0" fontId="6" fillId="2" borderId="0" xfId="0" applyFont="1" applyFill="1"/>
    <xf numFmtId="0" fontId="6" fillId="0" borderId="0" xfId="1" applyFont="1" applyFill="1"/>
    <xf numFmtId="0" fontId="6" fillId="0" borderId="0" xfId="1" applyFont="1"/>
    <xf numFmtId="0" fontId="0" fillId="0" borderId="0" xfId="0" applyFont="1" applyAlignment="1"/>
    <xf numFmtId="0" fontId="0" fillId="0" borderId="0" xfId="0" applyFont="1" applyFill="1" applyAlignment="1"/>
    <xf numFmtId="1" fontId="0" fillId="0" borderId="0" xfId="0" applyNumberFormat="1" applyFont="1" applyAlignment="1">
      <alignment horizontal="right"/>
    </xf>
    <xf numFmtId="0" fontId="0" fillId="0" borderId="0" xfId="0" applyFont="1" applyAlignment="1">
      <alignment horizontal="right"/>
    </xf>
    <xf numFmtId="164" fontId="0" fillId="0" borderId="0" xfId="0" applyNumberFormat="1" applyFont="1"/>
    <xf numFmtId="0" fontId="6" fillId="0" borderId="0" xfId="1" applyFont="1" applyFill="1" applyAlignment="1">
      <alignment horizontal="left"/>
    </xf>
    <xf numFmtId="0" fontId="6" fillId="3" borderId="0" xfId="1" applyFont="1" applyFill="1" applyAlignment="1">
      <alignment horizontal="left" wrapText="1"/>
    </xf>
    <xf numFmtId="0" fontId="6" fillId="0" borderId="0" xfId="0" applyFont="1"/>
    <xf numFmtId="0" fontId="6" fillId="0" borderId="0" xfId="0" applyFont="1" applyFill="1"/>
    <xf numFmtId="1" fontId="6" fillId="0" borderId="0" xfId="0" applyNumberFormat="1" applyFont="1"/>
    <xf numFmtId="0" fontId="0" fillId="0" borderId="0" xfId="0" applyFill="1" applyAlignment="1">
      <alignment wrapText="1"/>
    </xf>
    <xf numFmtId="9" fontId="5" fillId="0" borderId="0" xfId="0" applyNumberFormat="1" applyFont="1"/>
    <xf numFmtId="0" fontId="6" fillId="0" borderId="0" xfId="1" applyFont="1" applyFill="1" applyAlignment="1">
      <alignment horizontal="left" wrapText="1"/>
    </xf>
    <xf numFmtId="2" fontId="0" fillId="0" borderId="0" xfId="0" applyNumberFormat="1"/>
    <xf numFmtId="0" fontId="0" fillId="3" borderId="0" xfId="0" applyFont="1" applyFill="1" applyAlignment="1">
      <alignment wrapText="1"/>
    </xf>
    <xf numFmtId="3" fontId="0" fillId="0" borderId="0" xfId="0" applyNumberFormat="1"/>
    <xf numFmtId="3" fontId="0" fillId="0" borderId="0" xfId="0" applyNumberFormat="1" applyFont="1"/>
    <xf numFmtId="2" fontId="0" fillId="0" borderId="0" xfId="0" applyNumberFormat="1" applyFont="1"/>
    <xf numFmtId="0" fontId="0" fillId="0" borderId="0" xfId="0" applyAlignment="1">
      <alignment horizontal="right"/>
    </xf>
    <xf numFmtId="1" fontId="0" fillId="0" borderId="0" xfId="0" applyNumberFormat="1" applyFill="1"/>
    <xf numFmtId="2" fontId="0" fillId="0" borderId="0" xfId="0" applyNumberFormat="1" applyFill="1" applyAlignment="1">
      <alignment horizontal="right"/>
    </xf>
    <xf numFmtId="1" fontId="0" fillId="0" borderId="0" xfId="0" applyNumberFormat="1" applyFill="1" applyAlignment="1">
      <alignment horizontal="right"/>
    </xf>
    <xf numFmtId="0" fontId="0" fillId="0" borderId="0" xfId="0" applyFill="1" applyAlignment="1">
      <alignment horizontal="right"/>
    </xf>
    <xf numFmtId="1" fontId="0" fillId="0" borderId="0" xfId="0" applyNumberFormat="1" applyAlignment="1">
      <alignment horizontal="right"/>
    </xf>
    <xf numFmtId="2" fontId="0" fillId="0" borderId="0" xfId="0" applyNumberFormat="1" applyAlignment="1">
      <alignment horizontal="right"/>
    </xf>
    <xf numFmtId="2" fontId="6" fillId="0" borderId="0" xfId="1" applyNumberFormat="1" applyFont="1"/>
    <xf numFmtId="2" fontId="0" fillId="0" borderId="0" xfId="0" applyNumberFormat="1" applyFill="1" applyAlignment="1">
      <alignment wrapText="1"/>
    </xf>
    <xf numFmtId="2" fontId="2" fillId="0" borderId="0" xfId="1" applyNumberFormat="1"/>
    <xf numFmtId="2" fontId="0" fillId="4" borderId="0" xfId="0" applyNumberFormat="1" applyFont="1" applyFill="1"/>
    <xf numFmtId="2" fontId="0" fillId="0" borderId="0" xfId="0" applyNumberFormat="1" applyFont="1" applyFill="1"/>
    <xf numFmtId="3" fontId="0" fillId="0" borderId="0" xfId="0" applyNumberFormat="1" applyFont="1" applyFill="1"/>
    <xf numFmtId="164" fontId="0" fillId="0" borderId="0" xfId="0" applyNumberFormat="1" applyFont="1" applyFill="1"/>
    <xf numFmtId="1" fontId="0" fillId="3" borderId="0" xfId="0" applyNumberFormat="1" applyFill="1"/>
    <xf numFmtId="0" fontId="0" fillId="4" borderId="0" xfId="0" applyFill="1" applyAlignment="1">
      <alignment horizontal="left" wrapText="1"/>
    </xf>
    <xf numFmtId="0" fontId="2" fillId="4" borderId="0" xfId="0" applyFont="1" applyFill="1" applyAlignment="1">
      <alignment horizontal="left" wrapText="1"/>
    </xf>
    <xf numFmtId="1" fontId="0" fillId="4" borderId="0" xfId="0" applyNumberFormat="1" applyFill="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2" fontId="6" fillId="4" borderId="0" xfId="0" applyNumberFormat="1" applyFont="1" applyFill="1" applyAlignment="1">
      <alignment horizontal="right"/>
    </xf>
    <xf numFmtId="2" fontId="0" fillId="3" borderId="0" xfId="0" applyNumberFormat="1" applyFont="1" applyFill="1"/>
    <xf numFmtId="0" fontId="0" fillId="0" borderId="0" xfId="0" applyFill="1" applyAlignment="1"/>
    <xf numFmtId="0" fontId="0" fillId="0" borderId="0" xfId="0" applyAlignment="1"/>
    <xf numFmtId="2" fontId="0" fillId="4" borderId="0" xfId="0" applyNumberFormat="1" applyFont="1" applyFill="1" applyProtection="1">
      <protection locked="0"/>
    </xf>
    <xf numFmtId="2" fontId="0" fillId="0" borderId="0" xfId="0" applyNumberFormat="1" applyFont="1" applyProtection="1">
      <protection locked="0"/>
    </xf>
    <xf numFmtId="2" fontId="0" fillId="3" borderId="0" xfId="0" applyNumberFormat="1" applyFont="1" applyFill="1" applyProtection="1">
      <protection locked="0"/>
    </xf>
    <xf numFmtId="0" fontId="0" fillId="0" borderId="0" xfId="0" applyFill="1"/>
    <xf numFmtId="2" fontId="6" fillId="0" borderId="0" xfId="1" applyNumberFormat="1" applyFont="1" applyFill="1"/>
    <xf numFmtId="2" fontId="2" fillId="0" borderId="0" xfId="0" applyNumberFormat="1" applyFont="1"/>
    <xf numFmtId="2" fontId="6" fillId="0" borderId="0" xfId="0" applyNumberFormat="1" applyFont="1" applyFill="1" applyAlignment="1">
      <alignment horizontal="right"/>
    </xf>
    <xf numFmtId="0" fontId="0" fillId="0" borderId="0" xfId="0" applyAlignment="1">
      <alignment horizontal="left" vertical="top" wrapText="1"/>
    </xf>
    <xf numFmtId="1" fontId="6" fillId="4" borderId="0" xfId="0" applyNumberFormat="1" applyFont="1" applyFill="1" applyAlignment="1">
      <alignment horizontal="right"/>
    </xf>
    <xf numFmtId="164" fontId="6" fillId="0" borderId="0" xfId="1" applyNumberFormat="1" applyFont="1"/>
    <xf numFmtId="1" fontId="2" fillId="0" borderId="0" xfId="1" applyNumberFormat="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1885950</xdr:colOff>
      <xdr:row>4</xdr:row>
      <xdr:rowOff>29976</xdr:rowOff>
    </xdr:to>
    <xdr:grpSp>
      <xdr:nvGrpSpPr>
        <xdr:cNvPr id="40" name="Grupp 39"/>
        <xdr:cNvGrpSpPr/>
      </xdr:nvGrpSpPr>
      <xdr:grpSpPr>
        <a:xfrm>
          <a:off x="304800" y="190500"/>
          <a:ext cx="1885950" cy="887226"/>
          <a:chOff x="1907704" y="1352104"/>
          <a:chExt cx="5040560" cy="2220912"/>
        </a:xfrm>
      </xdr:grpSpPr>
      <xdr:sp macro="" textlink="">
        <xdr:nvSpPr>
          <xdr:cNvPr id="41" name="AutoShape 5"/>
          <xdr:cNvSpPr>
            <a:spLocks noChangeArrowheads="1"/>
          </xdr:cNvSpPr>
        </xdr:nvSpPr>
        <xdr:spPr bwMode="auto">
          <a:xfrm>
            <a:off x="1907704" y="1352104"/>
            <a:ext cx="2529359"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42" name="AutoShape 37"/>
          <xdr:cNvSpPr>
            <a:spLocks noChangeArrowheads="1"/>
          </xdr:cNvSpPr>
        </xdr:nvSpPr>
        <xdr:spPr bwMode="auto">
          <a:xfrm flipH="1">
            <a:off x="4716463" y="1352104"/>
            <a:ext cx="2231801" cy="2220912"/>
          </a:xfrm>
          <a:prstGeom prst="flowChartDelay">
            <a:avLst/>
          </a:prstGeom>
          <a:solidFill>
            <a:srgbClr val="FFFF00"/>
          </a:solidFill>
          <a:ln w="9525">
            <a:no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nvGrpSpPr>
          <xdr:cNvPr id="43" name="Group 67"/>
          <xdr:cNvGrpSpPr>
            <a:grpSpLocks/>
          </xdr:cNvGrpSpPr>
        </xdr:nvGrpSpPr>
        <xdr:grpSpPr bwMode="auto">
          <a:xfrm>
            <a:off x="2268538" y="1773224"/>
            <a:ext cx="4148138" cy="1430333"/>
            <a:chOff x="1480" y="1960"/>
            <a:chExt cx="2928" cy="1010"/>
          </a:xfrm>
        </xdr:grpSpPr>
        <xdr:grpSp>
          <xdr:nvGrpSpPr>
            <xdr:cNvPr id="45" name="Group 68"/>
            <xdr:cNvGrpSpPr>
              <a:grpSpLocks/>
            </xdr:cNvGrpSpPr>
          </xdr:nvGrpSpPr>
          <xdr:grpSpPr bwMode="auto">
            <a:xfrm>
              <a:off x="1519" y="2056"/>
              <a:ext cx="2889" cy="832"/>
              <a:chOff x="1972" y="955"/>
              <a:chExt cx="1970" cy="1147"/>
            </a:xfrm>
          </xdr:grpSpPr>
          <xdr:sp macro="" textlink="">
            <xdr:nvSpPr>
              <xdr:cNvPr id="57" name="Arc 69"/>
              <xdr:cNvSpPr>
                <a:spLocks/>
              </xdr:cNvSpPr>
            </xdr:nvSpPr>
            <xdr:spPr bwMode="auto">
              <a:xfrm rot="10800000">
                <a:off x="1972" y="1530"/>
                <a:ext cx="1970" cy="572"/>
              </a:xfrm>
              <a:custGeom>
                <a:avLst/>
                <a:gdLst>
                  <a:gd name="G0" fmla="+- 0 0 0"/>
                  <a:gd name="G1" fmla="+- 21600 0 0"/>
                  <a:gd name="G2" fmla="+- 21600 0 0"/>
                  <a:gd name="T0" fmla="*/ 0 w 21600"/>
                  <a:gd name="T1" fmla="*/ 0 h 21600"/>
                  <a:gd name="T2" fmla="*/ 21600 w 21600"/>
                  <a:gd name="T3" fmla="*/ 21600 h 21600"/>
                  <a:gd name="T4" fmla="*/ 0 w 21600"/>
                  <a:gd name="T5" fmla="*/ 21600 h 21600"/>
                </a:gdLst>
                <a:ahLst/>
                <a:cxnLst>
                  <a:cxn ang="0">
                    <a:pos x="T0" y="T1"/>
                  </a:cxn>
                  <a:cxn ang="0">
                    <a:pos x="T2" y="T3"/>
                  </a:cxn>
                  <a:cxn ang="0">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close/>
                  </a:path>
                </a:pathLst>
              </a:custGeom>
              <a:noFill/>
              <a:ln w="38100" cap="rnd">
                <a:solidFill>
                  <a:srgbClr val="FF0000"/>
                </a:solidFill>
                <a:round/>
                <a:headEnd type="stealth" w="med" len="med"/>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sp macro="" textlink="">
            <xdr:nvSpPr>
              <xdr:cNvPr id="58" name="Arc 70"/>
              <xdr:cNvSpPr>
                <a:spLocks/>
              </xdr:cNvSpPr>
            </xdr:nvSpPr>
            <xdr:spPr bwMode="auto">
              <a:xfrm rot="10800000">
                <a:off x="1972" y="955"/>
                <a:ext cx="1970" cy="573"/>
              </a:xfrm>
              <a:custGeom>
                <a:avLst/>
                <a:gdLst>
                  <a:gd name="G0" fmla="+- 0 0 0"/>
                  <a:gd name="G1" fmla="+- 0 0 0"/>
                  <a:gd name="G2" fmla="+- 21600 0 0"/>
                  <a:gd name="T0" fmla="*/ 21600 w 21600"/>
                  <a:gd name="T1" fmla="*/ 0 h 21600"/>
                  <a:gd name="T2" fmla="*/ 0 w 21600"/>
                  <a:gd name="T3" fmla="*/ 21600 h 21600"/>
                  <a:gd name="T4" fmla="*/ 0 w 21600"/>
                  <a:gd name="T5" fmla="*/ 0 h 21600"/>
                </a:gdLst>
                <a:ahLst/>
                <a:cxnLst>
                  <a:cxn ang="0">
                    <a:pos x="T0" y="T1"/>
                  </a:cxn>
                  <a:cxn ang="0">
                    <a:pos x="T2" y="T3"/>
                  </a:cxn>
                  <a:cxn ang="0">
                    <a:pos x="T4" y="T5"/>
                  </a:cxn>
                </a:cxnLst>
                <a:rect l="0" t="0" r="r" b="b"/>
                <a:pathLst>
                  <a:path w="21600" h="21600" fill="none" extrusionOk="0">
                    <a:moveTo>
                      <a:pt x="21600" y="0"/>
                    </a:moveTo>
                    <a:cubicBezTo>
                      <a:pt x="21600" y="11929"/>
                      <a:pt x="11929" y="21599"/>
                      <a:pt x="0" y="21600"/>
                    </a:cubicBezTo>
                  </a:path>
                  <a:path w="21600" h="21600" stroke="0" extrusionOk="0">
                    <a:moveTo>
                      <a:pt x="21600" y="0"/>
                    </a:moveTo>
                    <a:cubicBezTo>
                      <a:pt x="21600" y="11929"/>
                      <a:pt x="11929" y="21599"/>
                      <a:pt x="0" y="21600"/>
                    </a:cubicBezTo>
                    <a:lnTo>
                      <a:pt x="0" y="0"/>
                    </a:lnTo>
                    <a:close/>
                  </a:path>
                </a:pathLst>
              </a:custGeom>
              <a:noFill/>
              <a:ln w="38100" cap="rnd">
                <a:solidFill>
                  <a:srgbClr val="FF0000"/>
                </a:solidFill>
                <a:round/>
                <a:headEnd type="none" w="sm" len="sm"/>
                <a:tailEnd type="none" w="sm" len="sm"/>
              </a:ln>
              <a:effectLst/>
            </xdr:spPr>
            <xdr:txBody>
              <a:bodyPr wrap="square" lIns="50731" tIns="25366" rIns="50731" bIns="25366">
                <a:spAutoFit/>
              </a:bodyP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sp macro="" textlink="">
          <xdr:nvSpPr>
            <xdr:cNvPr id="46" name="Oval 71"/>
            <xdr:cNvSpPr>
              <a:spLocks noChangeArrowheads="1"/>
            </xdr:cNvSpPr>
          </xdr:nvSpPr>
          <xdr:spPr bwMode="ltGray">
            <a:xfrm>
              <a:off x="2008" y="215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7" name="Oval 72"/>
            <xdr:cNvSpPr>
              <a:spLocks noChangeArrowheads="1"/>
            </xdr:cNvSpPr>
          </xdr:nvSpPr>
          <xdr:spPr bwMode="ltGray">
            <a:xfrm>
              <a:off x="3016"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8" name="Oval 73"/>
            <xdr:cNvSpPr>
              <a:spLocks noChangeArrowheads="1"/>
            </xdr:cNvSpPr>
          </xdr:nvSpPr>
          <xdr:spPr bwMode="ltGray">
            <a:xfrm>
              <a:off x="2549" y="272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49" name="Oval 74"/>
            <xdr:cNvSpPr>
              <a:spLocks noChangeArrowheads="1"/>
            </xdr:cNvSpPr>
          </xdr:nvSpPr>
          <xdr:spPr bwMode="ltGray">
            <a:xfrm>
              <a:off x="1960" y="263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0" name="Oval 75"/>
            <xdr:cNvSpPr>
              <a:spLocks noChangeArrowheads="1"/>
            </xdr:cNvSpPr>
          </xdr:nvSpPr>
          <xdr:spPr bwMode="ltGray">
            <a:xfrm>
              <a:off x="1480" y="2392"/>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1" name="Oval 76"/>
            <xdr:cNvSpPr>
              <a:spLocks noChangeArrowheads="1"/>
            </xdr:cNvSpPr>
          </xdr:nvSpPr>
          <xdr:spPr bwMode="ltGray">
            <a:xfrm>
              <a:off x="3688" y="277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2" name="Oval 77"/>
            <xdr:cNvSpPr>
              <a:spLocks noChangeArrowheads="1"/>
            </xdr:cNvSpPr>
          </xdr:nvSpPr>
          <xdr:spPr bwMode="ltGray">
            <a:xfrm>
              <a:off x="4168" y="2824"/>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3" name="Oval 78"/>
            <xdr:cNvSpPr>
              <a:spLocks noChangeArrowheads="1"/>
            </xdr:cNvSpPr>
          </xdr:nvSpPr>
          <xdr:spPr bwMode="ltGray">
            <a:xfrm>
              <a:off x="3688"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4" name="Oval 79"/>
            <xdr:cNvSpPr>
              <a:spLocks noChangeArrowheads="1"/>
            </xdr:cNvSpPr>
          </xdr:nvSpPr>
          <xdr:spPr bwMode="ltGray">
            <a:xfrm>
              <a:off x="4216" y="1960"/>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5" name="Oval 80"/>
            <xdr:cNvSpPr>
              <a:spLocks noChangeArrowheads="1"/>
            </xdr:cNvSpPr>
          </xdr:nvSpPr>
          <xdr:spPr bwMode="ltGray">
            <a:xfrm>
              <a:off x="2536" y="2056"/>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sp macro="" textlink="">
          <xdr:nvSpPr>
            <xdr:cNvPr id="56" name="Oval 81"/>
            <xdr:cNvSpPr>
              <a:spLocks noChangeArrowheads="1"/>
            </xdr:cNvSpPr>
          </xdr:nvSpPr>
          <xdr:spPr bwMode="ltGray">
            <a:xfrm>
              <a:off x="3016" y="2008"/>
              <a:ext cx="131" cy="146"/>
            </a:xfrm>
            <a:prstGeom prst="ellipse">
              <a:avLst/>
            </a:prstGeom>
            <a:solidFill>
              <a:srgbClr val="F07800"/>
            </a:solidFill>
            <a:ln w="19050">
              <a:solidFill>
                <a:schemeClr val="tx1"/>
              </a:solidFill>
              <a:round/>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pPr algn="ctr" eaLnBrk="0" hangingPunct="0"/>
              <a:endParaRPr lang="en-US">
                <a:latin typeface="Helvetica" pitchFamily="34" charset="0"/>
              </a:endParaRPr>
            </a:p>
          </xdr:txBody>
        </xdr:sp>
      </xdr:grpSp>
      <xdr:sp macro="" textlink="">
        <xdr:nvSpPr>
          <xdr:cNvPr id="44" name="AutoShape 82"/>
          <xdr:cNvSpPr>
            <a:spLocks noChangeArrowheads="1"/>
          </xdr:cNvSpPr>
        </xdr:nvSpPr>
        <xdr:spPr bwMode="auto">
          <a:xfrm flipH="1" flipV="1">
            <a:off x="5983288" y="2278063"/>
            <a:ext cx="720725" cy="503237"/>
          </a:xfrm>
          <a:prstGeom prst="triangle">
            <a:avLst>
              <a:gd name="adj" fmla="val 50000"/>
            </a:avLst>
          </a:prstGeom>
          <a:solidFill>
            <a:srgbClr val="FF0000"/>
          </a:solidFill>
          <a:ln w="9525">
            <a:solidFill>
              <a:schemeClr val="tx1"/>
            </a:solidFill>
            <a:miter lim="800000"/>
            <a:headEnd/>
            <a:tailEnd/>
          </a:ln>
          <a:effectLst/>
        </xdr:spPr>
        <xdr:txBody>
          <a:bodyPr wrap="square" anchor="ctr"/>
          <a:lstStyle>
            <a:defPPr>
              <a:defRPr lang="sv-SE"/>
            </a:defPPr>
            <a:lvl1pPr algn="l" rtl="0" fontAlgn="base">
              <a:spcBef>
                <a:spcPct val="0"/>
              </a:spcBef>
              <a:spcAft>
                <a:spcPct val="0"/>
              </a:spcAft>
              <a:defRPr sz="1000" kern="1200">
                <a:solidFill>
                  <a:schemeClr val="tx1"/>
                </a:solidFill>
                <a:latin typeface="Arial" charset="0"/>
                <a:ea typeface="+mn-ea"/>
                <a:cs typeface="+mn-cs"/>
              </a:defRPr>
            </a:lvl1pPr>
            <a:lvl2pPr marL="457200" algn="l" rtl="0" fontAlgn="base">
              <a:spcBef>
                <a:spcPct val="0"/>
              </a:spcBef>
              <a:spcAft>
                <a:spcPct val="0"/>
              </a:spcAft>
              <a:defRPr sz="1000" kern="1200">
                <a:solidFill>
                  <a:schemeClr val="tx1"/>
                </a:solidFill>
                <a:latin typeface="Arial" charset="0"/>
                <a:ea typeface="+mn-ea"/>
                <a:cs typeface="+mn-cs"/>
              </a:defRPr>
            </a:lvl2pPr>
            <a:lvl3pPr marL="914400" algn="l" rtl="0" fontAlgn="base">
              <a:spcBef>
                <a:spcPct val="0"/>
              </a:spcBef>
              <a:spcAft>
                <a:spcPct val="0"/>
              </a:spcAft>
              <a:defRPr sz="1000" kern="1200">
                <a:solidFill>
                  <a:schemeClr val="tx1"/>
                </a:solidFill>
                <a:latin typeface="Arial" charset="0"/>
                <a:ea typeface="+mn-ea"/>
                <a:cs typeface="+mn-cs"/>
              </a:defRPr>
            </a:lvl3pPr>
            <a:lvl4pPr marL="1371600" algn="l" rtl="0" fontAlgn="base">
              <a:spcBef>
                <a:spcPct val="0"/>
              </a:spcBef>
              <a:spcAft>
                <a:spcPct val="0"/>
              </a:spcAft>
              <a:defRPr sz="1000" kern="1200">
                <a:solidFill>
                  <a:schemeClr val="tx1"/>
                </a:solidFill>
                <a:latin typeface="Arial" charset="0"/>
                <a:ea typeface="+mn-ea"/>
                <a:cs typeface="+mn-cs"/>
              </a:defRPr>
            </a:lvl4pPr>
            <a:lvl5pPr marL="1828800" algn="l" rtl="0" fontAlgn="base">
              <a:spcBef>
                <a:spcPct val="0"/>
              </a:spcBef>
              <a:spcAft>
                <a:spcPct val="0"/>
              </a:spcAft>
              <a:defRPr sz="1000" kern="1200">
                <a:solidFill>
                  <a:schemeClr val="tx1"/>
                </a:solidFill>
                <a:latin typeface="Arial" charset="0"/>
                <a:ea typeface="+mn-ea"/>
                <a:cs typeface="+mn-cs"/>
              </a:defRPr>
            </a:lvl5pPr>
            <a:lvl6pPr marL="2286000" algn="l" defTabSz="914400" rtl="0" eaLnBrk="1" latinLnBrk="0" hangingPunct="1">
              <a:defRPr sz="1000" kern="1200">
                <a:solidFill>
                  <a:schemeClr val="tx1"/>
                </a:solidFill>
                <a:latin typeface="Arial" charset="0"/>
                <a:ea typeface="+mn-ea"/>
                <a:cs typeface="+mn-cs"/>
              </a:defRPr>
            </a:lvl6pPr>
            <a:lvl7pPr marL="2743200" algn="l" defTabSz="914400" rtl="0" eaLnBrk="1" latinLnBrk="0" hangingPunct="1">
              <a:defRPr sz="1000" kern="1200">
                <a:solidFill>
                  <a:schemeClr val="tx1"/>
                </a:solidFill>
                <a:latin typeface="Arial" charset="0"/>
                <a:ea typeface="+mn-ea"/>
                <a:cs typeface="+mn-cs"/>
              </a:defRPr>
            </a:lvl7pPr>
            <a:lvl8pPr marL="3200400" algn="l" defTabSz="914400" rtl="0" eaLnBrk="1" latinLnBrk="0" hangingPunct="1">
              <a:defRPr sz="1000" kern="1200">
                <a:solidFill>
                  <a:schemeClr val="tx1"/>
                </a:solidFill>
                <a:latin typeface="Arial" charset="0"/>
                <a:ea typeface="+mn-ea"/>
                <a:cs typeface="+mn-cs"/>
              </a:defRPr>
            </a:lvl8pPr>
            <a:lvl9pPr marL="3657600" algn="l" defTabSz="914400" rtl="0" eaLnBrk="1" latinLnBrk="0" hangingPunct="1">
              <a:defRPr sz="1000" kern="1200">
                <a:solidFill>
                  <a:schemeClr val="tx1"/>
                </a:solidFill>
                <a:latin typeface="Arial" charset="0"/>
                <a:ea typeface="+mn-ea"/>
                <a:cs typeface="+mn-cs"/>
              </a:defRPr>
            </a:lvl9pPr>
          </a:lstStyle>
          <a:p>
            <a:endParaRPr lang="sv-SE"/>
          </a:p>
        </xdr:txBody>
      </xdr:sp>
    </xdr:grp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B2:B39"/>
  <sheetViews>
    <sheetView showGridLines="0" tabSelected="1" zoomScaleNormal="100" workbookViewId="0"/>
  </sheetViews>
  <sheetFormatPr defaultRowHeight="15"/>
  <cols>
    <col min="1" max="1" width="4.5703125" customWidth="1"/>
    <col min="2" max="2" width="95" customWidth="1"/>
  </cols>
  <sheetData>
    <row r="2" spans="2:2">
      <c r="B2" t="s">
        <v>34</v>
      </c>
    </row>
    <row r="3" spans="2:2" ht="26.25">
      <c r="B3" s="4" t="s">
        <v>87</v>
      </c>
    </row>
    <row r="4" spans="2:2" s="1" customFormat="1" ht="26.25">
      <c r="B4" s="1" t="s">
        <v>65</v>
      </c>
    </row>
    <row r="5" spans="2:2" ht="18.75">
      <c r="B5" s="6" t="s">
        <v>2</v>
      </c>
    </row>
    <row r="6" spans="2:2" ht="18.75">
      <c r="B6" s="6"/>
    </row>
    <row r="8" spans="2:2" ht="150">
      <c r="B8" s="69" t="s">
        <v>88</v>
      </c>
    </row>
    <row r="9" spans="2:2">
      <c r="B9" s="3"/>
    </row>
    <row r="10" spans="2:2" ht="150">
      <c r="B10" s="3" t="s">
        <v>85</v>
      </c>
    </row>
    <row r="12" spans="2:2" ht="45">
      <c r="B12" s="3" t="s">
        <v>89</v>
      </c>
    </row>
    <row r="13" spans="2:2">
      <c r="B13" s="3"/>
    </row>
    <row r="14" spans="2:2" ht="30">
      <c r="B14" s="3" t="s">
        <v>4</v>
      </c>
    </row>
    <row r="15" spans="2:2">
      <c r="B15" s="3"/>
    </row>
    <row r="16" spans="2:2" ht="30">
      <c r="B16" s="3" t="s">
        <v>60</v>
      </c>
    </row>
    <row r="17" spans="2:2" ht="30">
      <c r="B17" s="3" t="s">
        <v>43</v>
      </c>
    </row>
    <row r="18" spans="2:2">
      <c r="B18" s="3" t="s">
        <v>63</v>
      </c>
    </row>
    <row r="19" spans="2:2">
      <c r="B19" s="3" t="s">
        <v>56</v>
      </c>
    </row>
    <row r="20" spans="2:2" ht="45">
      <c r="B20" s="3" t="s">
        <v>66</v>
      </c>
    </row>
    <row r="21" spans="2:2" ht="45">
      <c r="B21" s="3" t="s">
        <v>67</v>
      </c>
    </row>
    <row r="22" spans="2:2">
      <c r="B22" s="3" t="s">
        <v>57</v>
      </c>
    </row>
    <row r="23" spans="2:2">
      <c r="B23" s="3"/>
    </row>
    <row r="24" spans="2:2">
      <c r="B24" s="3" t="s">
        <v>7</v>
      </c>
    </row>
    <row r="25" spans="2:2">
      <c r="B25" s="3" t="s">
        <v>31</v>
      </c>
    </row>
    <row r="26" spans="2:2" ht="30">
      <c r="B26" s="3" t="s">
        <v>42</v>
      </c>
    </row>
    <row r="27" spans="2:2">
      <c r="B27" s="3" t="s">
        <v>32</v>
      </c>
    </row>
    <row r="28" spans="2:2">
      <c r="B28" s="3" t="s">
        <v>33</v>
      </c>
    </row>
    <row r="29" spans="2:2">
      <c r="B29" s="3" t="s">
        <v>58</v>
      </c>
    </row>
    <row r="30" spans="2:2">
      <c r="B30" s="3" t="s">
        <v>59</v>
      </c>
    </row>
    <row r="31" spans="2:2">
      <c r="B31" s="3" t="s">
        <v>61</v>
      </c>
    </row>
    <row r="32" spans="2:2">
      <c r="B32" s="3" t="s">
        <v>62</v>
      </c>
    </row>
    <row r="33" spans="2:2" ht="45">
      <c r="B33" s="3" t="s">
        <v>68</v>
      </c>
    </row>
    <row r="34" spans="2:2">
      <c r="B34" s="3"/>
    </row>
    <row r="35" spans="2:2" ht="45">
      <c r="B35" s="3" t="s">
        <v>69</v>
      </c>
    </row>
    <row r="36" spans="2:2">
      <c r="B36" s="3"/>
    </row>
    <row r="37" spans="2:2">
      <c r="B37" s="3" t="s">
        <v>1</v>
      </c>
    </row>
    <row r="39" spans="2:2">
      <c r="B39" s="7" t="s">
        <v>3</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P212"/>
  <sheetViews>
    <sheetView workbookViewId="0">
      <selection activeCell="H2" sqref="H2"/>
    </sheetView>
  </sheetViews>
  <sheetFormatPr defaultRowHeight="15"/>
  <cols>
    <col min="1" max="1" width="15.140625" customWidth="1"/>
    <col min="2" max="2" width="12" customWidth="1"/>
    <col min="3" max="3" width="8.28515625" customWidth="1"/>
    <col min="4" max="4" width="11.140625" customWidth="1"/>
    <col min="5" max="5" width="15.5703125" customWidth="1"/>
    <col min="6" max="6" width="8.5703125" customWidth="1"/>
    <col min="7" max="7" width="13.85546875" style="27" customWidth="1"/>
    <col min="8" max="8" width="11.5703125" style="27" customWidth="1"/>
    <col min="9" max="9" width="16.140625" customWidth="1"/>
    <col min="10" max="10" width="11.28515625" customWidth="1"/>
    <col min="11" max="11" width="10.7109375" customWidth="1"/>
    <col min="12" max="12" width="13.42578125" customWidth="1"/>
    <col min="13" max="13" width="21.42578125" customWidth="1"/>
    <col min="14" max="14" width="7.5703125" customWidth="1"/>
  </cols>
  <sheetData>
    <row r="1" spans="1:16" s="11" customFormat="1">
      <c r="E1" s="12"/>
      <c r="F1" s="12"/>
      <c r="G1" s="27"/>
      <c r="H1" s="27"/>
    </row>
    <row r="2" spans="1:16" s="11" customFormat="1">
      <c r="A2" s="17" t="s">
        <v>91</v>
      </c>
      <c r="B2" s="13"/>
      <c r="C2" s="13"/>
      <c r="D2" s="13"/>
      <c r="E2" s="13"/>
      <c r="F2" s="13"/>
      <c r="G2" s="17"/>
      <c r="H2" s="17"/>
      <c r="O2" s="10"/>
    </row>
    <row r="3" spans="1:16" s="11" customFormat="1">
      <c r="E3" s="12"/>
      <c r="H3" s="27"/>
      <c r="I3" s="14" t="s">
        <v>5</v>
      </c>
      <c r="J3" s="14"/>
      <c r="K3" s="14"/>
    </row>
    <row r="4" spans="1:16" s="11" customFormat="1">
      <c r="F4" t="s">
        <v>19</v>
      </c>
      <c r="G4" t="s">
        <v>20</v>
      </c>
      <c r="H4" s="27"/>
    </row>
    <row r="5" spans="1:16" s="11" customFormat="1">
      <c r="A5" t="s">
        <v>41</v>
      </c>
      <c r="C5" s="48">
        <v>97</v>
      </c>
      <c r="E5" t="s">
        <v>70</v>
      </c>
      <c r="F5" s="42" t="s">
        <v>17</v>
      </c>
      <c r="G5" s="58">
        <v>1.6</v>
      </c>
      <c r="H5" s="27"/>
      <c r="I5" t="s">
        <v>73</v>
      </c>
      <c r="J5" s="62">
        <v>2.95</v>
      </c>
    </row>
    <row r="6" spans="1:16" s="11" customFormat="1">
      <c r="A6" t="s">
        <v>18</v>
      </c>
      <c r="C6" s="14">
        <v>2</v>
      </c>
      <c r="E6" t="s">
        <v>71</v>
      </c>
      <c r="F6" s="38" t="s">
        <v>16</v>
      </c>
      <c r="G6" s="58">
        <v>2.6</v>
      </c>
      <c r="H6" s="27"/>
      <c r="I6" t="s">
        <v>74</v>
      </c>
      <c r="J6" s="63"/>
    </row>
    <row r="7" spans="1:16" s="11" customFormat="1">
      <c r="A7" t="s">
        <v>36</v>
      </c>
      <c r="C7" s="14">
        <v>1</v>
      </c>
      <c r="E7" t="s">
        <v>72</v>
      </c>
      <c r="F7" s="38" t="s">
        <v>15</v>
      </c>
      <c r="G7" s="58">
        <v>3.5</v>
      </c>
      <c r="H7" s="27"/>
      <c r="I7" t="s">
        <v>53</v>
      </c>
      <c r="J7" s="64">
        <f>Resultat!Y157</f>
        <v>96.993557945923811</v>
      </c>
    </row>
    <row r="8" spans="1:16" s="11" customFormat="1">
      <c r="A8" t="s">
        <v>40</v>
      </c>
      <c r="C8" s="59">
        <f>Resultat!T157</f>
        <v>96.994846096629516</v>
      </c>
      <c r="E8"/>
      <c r="F8" s="38"/>
      <c r="G8" s="68"/>
      <c r="H8" s="27"/>
      <c r="I8" t="s">
        <v>54</v>
      </c>
    </row>
    <row r="9" spans="1:16" s="11" customFormat="1">
      <c r="A9" t="s">
        <v>52</v>
      </c>
      <c r="C9" s="49"/>
      <c r="E9" t="s">
        <v>64</v>
      </c>
      <c r="F9" s="38"/>
      <c r="G9" s="70">
        <v>240</v>
      </c>
      <c r="H9" s="27"/>
      <c r="I9" t="s">
        <v>55</v>
      </c>
    </row>
    <row r="10" spans="1:16" s="12" customFormat="1">
      <c r="A10" s="25"/>
      <c r="B10" s="25"/>
      <c r="C10" s="25"/>
      <c r="D10" s="25"/>
      <c r="E10" s="25"/>
      <c r="F10" s="25"/>
      <c r="G10" s="18"/>
      <c r="H10" s="18"/>
      <c r="I10" s="18"/>
      <c r="J10" s="18"/>
      <c r="K10" s="18"/>
      <c r="L10" s="18"/>
      <c r="M10" s="18"/>
    </row>
    <row r="11" spans="1:16" s="57" customFormat="1" ht="30">
      <c r="A11" s="26" t="s">
        <v>0</v>
      </c>
      <c r="B11" s="53" t="s">
        <v>6</v>
      </c>
      <c r="C11" s="53" t="s">
        <v>8</v>
      </c>
      <c r="D11" s="53" t="s">
        <v>9</v>
      </c>
      <c r="E11" s="54" t="s">
        <v>10</v>
      </c>
      <c r="F11" s="53" t="s">
        <v>11</v>
      </c>
      <c r="G11" s="53" t="s">
        <v>44</v>
      </c>
      <c r="H11" s="55" t="s">
        <v>12</v>
      </c>
      <c r="I11" s="53" t="s">
        <v>14</v>
      </c>
      <c r="J11" s="53" t="s">
        <v>13</v>
      </c>
      <c r="K11" s="32"/>
      <c r="L11" s="32"/>
      <c r="M11" s="32"/>
      <c r="N11" s="56"/>
      <c r="O11" s="56"/>
      <c r="P11" s="56"/>
    </row>
    <row r="12" spans="1:16" s="11" customFormat="1">
      <c r="F12" s="12"/>
      <c r="H12" s="28"/>
      <c r="I12" s="12"/>
      <c r="J12" s="12"/>
      <c r="K12" s="12"/>
      <c r="L12" s="12"/>
      <c r="M12" s="12"/>
      <c r="N12" s="12"/>
      <c r="O12" s="12"/>
      <c r="P12" s="12"/>
    </row>
    <row r="13" spans="1:16" s="11" customFormat="1">
      <c r="A13" s="19">
        <v>1</v>
      </c>
      <c r="B13" s="39">
        <v>699</v>
      </c>
      <c r="C13" s="39">
        <v>7</v>
      </c>
      <c r="D13" s="39">
        <v>12</v>
      </c>
      <c r="E13" s="40">
        <v>78.892545803823225</v>
      </c>
      <c r="F13" s="41">
        <v>18</v>
      </c>
      <c r="G13" s="60">
        <v>447</v>
      </c>
      <c r="H13" s="41" t="s">
        <v>15</v>
      </c>
      <c r="I13" s="42" t="s">
        <v>15</v>
      </c>
      <c r="J13" s="41" t="s">
        <v>15</v>
      </c>
      <c r="K13" s="18"/>
      <c r="L13" s="18"/>
      <c r="M13" s="18"/>
      <c r="N13" s="12"/>
      <c r="O13" s="12"/>
      <c r="P13" s="12"/>
    </row>
    <row r="14" spans="1:16" s="11" customFormat="1">
      <c r="A14" s="11">
        <v>2</v>
      </c>
      <c r="B14" s="8">
        <v>69</v>
      </c>
      <c r="C14" s="8">
        <v>18</v>
      </c>
      <c r="D14" s="8">
        <v>10</v>
      </c>
      <c r="E14" s="40">
        <v>9.0882571952814857</v>
      </c>
      <c r="F14" s="43">
        <v>9</v>
      </c>
      <c r="G14" s="61">
        <v>69</v>
      </c>
      <c r="H14" s="41" t="s">
        <v>15</v>
      </c>
      <c r="I14" s="38" t="s">
        <v>15</v>
      </c>
      <c r="J14" s="43" t="s">
        <v>15</v>
      </c>
      <c r="K14" s="18"/>
      <c r="L14" s="18"/>
      <c r="M14" s="18"/>
      <c r="N14" s="12"/>
      <c r="O14" s="12"/>
      <c r="P14" s="12"/>
    </row>
    <row r="15" spans="1:16" s="11" customFormat="1">
      <c r="A15" s="19">
        <v>3</v>
      </c>
      <c r="B15" s="8">
        <v>22</v>
      </c>
      <c r="C15" s="8">
        <v>51</v>
      </c>
      <c r="D15" s="8">
        <v>11</v>
      </c>
      <c r="E15" s="40">
        <v>1.9839158495580063</v>
      </c>
      <c r="F15" s="43">
        <v>17</v>
      </c>
      <c r="G15" s="61">
        <v>22</v>
      </c>
      <c r="H15" s="41" t="s">
        <v>15</v>
      </c>
      <c r="I15" s="38" t="s">
        <v>15</v>
      </c>
      <c r="J15" s="43" t="s">
        <v>15</v>
      </c>
      <c r="K15" s="12"/>
      <c r="L15" s="18"/>
      <c r="M15" s="12"/>
      <c r="N15" s="12"/>
      <c r="O15" s="12"/>
      <c r="P15" s="12"/>
    </row>
    <row r="16" spans="1:16" s="11" customFormat="1">
      <c r="A16" s="11">
        <v>4</v>
      </c>
      <c r="B16" s="8">
        <v>11</v>
      </c>
      <c r="C16" s="8">
        <v>40</v>
      </c>
      <c r="D16" s="8">
        <v>7</v>
      </c>
      <c r="E16" s="40">
        <v>1.4792754376432111</v>
      </c>
      <c r="F16" s="43">
        <v>29</v>
      </c>
      <c r="G16" s="61">
        <v>11</v>
      </c>
      <c r="H16" s="41" t="s">
        <v>15</v>
      </c>
      <c r="I16" s="38" t="s">
        <v>15</v>
      </c>
      <c r="J16" s="43" t="s">
        <v>15</v>
      </c>
      <c r="K16" s="12"/>
      <c r="L16" s="18"/>
      <c r="M16" s="12"/>
      <c r="N16" s="12"/>
      <c r="O16" s="12"/>
      <c r="P16" s="12"/>
    </row>
    <row r="17" spans="1:16" s="11" customFormat="1">
      <c r="A17" s="19">
        <v>5</v>
      </c>
      <c r="B17" s="8">
        <v>21</v>
      </c>
      <c r="C17" s="8">
        <v>50</v>
      </c>
      <c r="D17" s="8">
        <v>7</v>
      </c>
      <c r="E17" s="40">
        <v>2.5343685283135557</v>
      </c>
      <c r="F17" s="43">
        <v>9</v>
      </c>
      <c r="G17" s="61">
        <v>21</v>
      </c>
      <c r="H17" s="41" t="s">
        <v>15</v>
      </c>
      <c r="I17" s="38" t="s">
        <v>15</v>
      </c>
      <c r="J17" s="43" t="s">
        <v>15</v>
      </c>
      <c r="K17" s="12"/>
      <c r="L17" s="18"/>
      <c r="M17" s="12"/>
      <c r="N17" s="12"/>
      <c r="O17" s="12"/>
      <c r="P17" s="12"/>
    </row>
    <row r="18" spans="1:16" s="11" customFormat="1">
      <c r="A18" s="11">
        <v>6</v>
      </c>
      <c r="B18" s="8">
        <v>40</v>
      </c>
      <c r="C18" s="8">
        <v>21</v>
      </c>
      <c r="D18" s="8">
        <v>10</v>
      </c>
      <c r="E18" s="40">
        <v>3.5748996856422202</v>
      </c>
      <c r="F18" s="43">
        <v>7</v>
      </c>
      <c r="G18" s="61">
        <v>40</v>
      </c>
      <c r="H18" s="41" t="s">
        <v>15</v>
      </c>
      <c r="I18" s="38" t="s">
        <v>15</v>
      </c>
      <c r="J18" s="43" t="s">
        <v>15</v>
      </c>
      <c r="K18" s="16"/>
      <c r="L18" s="18"/>
      <c r="M18" s="16"/>
      <c r="N18" s="16"/>
      <c r="O18" s="16"/>
      <c r="P18" s="12"/>
    </row>
    <row r="19" spans="1:16" s="11" customFormat="1">
      <c r="A19" s="19">
        <v>7</v>
      </c>
      <c r="B19" s="8">
        <v>45</v>
      </c>
      <c r="C19" s="8">
        <v>83</v>
      </c>
      <c r="D19" s="8">
        <v>14</v>
      </c>
      <c r="E19" s="40">
        <v>4.3082732017334484</v>
      </c>
      <c r="F19" s="43">
        <v>4</v>
      </c>
      <c r="G19" s="61">
        <v>33</v>
      </c>
      <c r="H19" s="41" t="s">
        <v>15</v>
      </c>
      <c r="I19" s="23" t="s">
        <v>16</v>
      </c>
      <c r="J19" s="43" t="s">
        <v>15</v>
      </c>
      <c r="K19" s="15"/>
      <c r="L19" s="18"/>
      <c r="M19" s="15"/>
      <c r="N19" s="15"/>
      <c r="O19" s="15"/>
    </row>
    <row r="20" spans="1:16" s="11" customFormat="1">
      <c r="A20" s="11">
        <v>8</v>
      </c>
      <c r="B20" s="8">
        <v>23</v>
      </c>
      <c r="C20" s="8">
        <v>30</v>
      </c>
      <c r="D20" s="8">
        <v>7</v>
      </c>
      <c r="E20" s="40">
        <v>3.2147987218181537</v>
      </c>
      <c r="F20" s="43">
        <v>9</v>
      </c>
      <c r="G20" s="61">
        <v>23</v>
      </c>
      <c r="H20" s="41" t="s">
        <v>15</v>
      </c>
      <c r="I20" s="38" t="s">
        <v>15</v>
      </c>
      <c r="J20" s="43" t="s">
        <v>15</v>
      </c>
      <c r="K20" s="15"/>
      <c r="L20" s="18"/>
      <c r="M20" s="15"/>
      <c r="N20" s="15"/>
      <c r="O20" s="15"/>
    </row>
    <row r="21" spans="1:16" s="11" customFormat="1">
      <c r="A21" s="19">
        <v>9</v>
      </c>
      <c r="B21" s="8">
        <v>125</v>
      </c>
      <c r="C21" s="8">
        <v>22</v>
      </c>
      <c r="D21" s="8">
        <v>10</v>
      </c>
      <c r="E21" s="40">
        <v>14.475662303783855</v>
      </c>
      <c r="F21" s="43">
        <v>19</v>
      </c>
      <c r="G21" s="61">
        <v>107</v>
      </c>
      <c r="H21" s="41" t="s">
        <v>15</v>
      </c>
      <c r="I21" s="38" t="s">
        <v>15</v>
      </c>
      <c r="J21" s="43" t="s">
        <v>15</v>
      </c>
      <c r="K21" s="15"/>
      <c r="L21" s="18"/>
      <c r="M21" s="15"/>
      <c r="N21" s="15"/>
      <c r="O21" s="15"/>
    </row>
    <row r="22" spans="1:16" s="11" customFormat="1">
      <c r="A22" s="11">
        <v>10</v>
      </c>
      <c r="B22" s="8">
        <v>50</v>
      </c>
      <c r="C22" s="8">
        <v>20</v>
      </c>
      <c r="D22" s="8">
        <v>5</v>
      </c>
      <c r="E22" s="40">
        <v>6.9783436901522293</v>
      </c>
      <c r="F22" s="43">
        <v>9</v>
      </c>
      <c r="G22" s="61">
        <v>50</v>
      </c>
      <c r="H22" s="41" t="s">
        <v>15</v>
      </c>
      <c r="I22" s="38" t="s">
        <v>15</v>
      </c>
      <c r="J22" s="43" t="s">
        <v>15</v>
      </c>
      <c r="K22" s="18"/>
      <c r="L22" s="18"/>
      <c r="M22" s="18"/>
      <c r="N22" s="15"/>
      <c r="O22" s="15"/>
    </row>
    <row r="23" spans="1:16" s="11" customFormat="1">
      <c r="A23" s="19">
        <v>11</v>
      </c>
      <c r="B23" s="8">
        <v>22</v>
      </c>
      <c r="C23" s="8">
        <v>37</v>
      </c>
      <c r="D23" s="8">
        <v>5</v>
      </c>
      <c r="E23" s="40">
        <v>3.4731460140603949</v>
      </c>
      <c r="F23" s="43">
        <v>4</v>
      </c>
      <c r="G23" s="61">
        <v>22</v>
      </c>
      <c r="H23" s="41" t="s">
        <v>15</v>
      </c>
      <c r="I23" s="38" t="s">
        <v>15</v>
      </c>
      <c r="J23" s="43" t="s">
        <v>15</v>
      </c>
      <c r="L23" s="18"/>
      <c r="N23" s="15"/>
      <c r="O23" s="15"/>
    </row>
    <row r="24" spans="1:16" s="11" customFormat="1">
      <c r="A24" s="11">
        <v>12</v>
      </c>
      <c r="B24" s="8">
        <v>4</v>
      </c>
      <c r="C24" s="8">
        <v>35</v>
      </c>
      <c r="D24" s="8">
        <v>4</v>
      </c>
      <c r="E24" s="40">
        <v>0.58919349052128589</v>
      </c>
      <c r="F24" s="43">
        <v>30</v>
      </c>
      <c r="G24" s="61">
        <v>4</v>
      </c>
      <c r="H24" s="41" t="s">
        <v>15</v>
      </c>
      <c r="I24" s="38" t="s">
        <v>15</v>
      </c>
      <c r="J24" s="43" t="s">
        <v>15</v>
      </c>
      <c r="K24" s="15"/>
      <c r="L24" s="18"/>
      <c r="M24" s="15"/>
      <c r="N24" s="15"/>
      <c r="O24" s="15"/>
    </row>
    <row r="25" spans="1:16" s="11" customFormat="1">
      <c r="A25" s="19">
        <v>13</v>
      </c>
      <c r="B25" s="8">
        <v>20</v>
      </c>
      <c r="C25" s="8">
        <v>11</v>
      </c>
      <c r="D25" s="8">
        <v>7</v>
      </c>
      <c r="E25" s="40">
        <v>2.4718114090561856</v>
      </c>
      <c r="F25" s="43">
        <v>15</v>
      </c>
      <c r="G25" s="61">
        <v>20</v>
      </c>
      <c r="H25" s="41" t="s">
        <v>15</v>
      </c>
      <c r="I25" s="38" t="s">
        <v>15</v>
      </c>
      <c r="J25" s="43" t="s">
        <v>15</v>
      </c>
      <c r="K25" s="15"/>
      <c r="L25" s="18"/>
      <c r="M25" s="15"/>
      <c r="N25" s="15"/>
      <c r="O25" s="15"/>
    </row>
    <row r="26" spans="1:16" s="11" customFormat="1">
      <c r="A26" s="11">
        <v>14</v>
      </c>
      <c r="B26" s="8">
        <v>59</v>
      </c>
      <c r="C26" s="8">
        <v>33</v>
      </c>
      <c r="D26" s="8">
        <v>4</v>
      </c>
      <c r="E26" s="40">
        <v>8.5036199306719311</v>
      </c>
      <c r="F26" s="43">
        <v>11</v>
      </c>
      <c r="G26" s="61">
        <v>59</v>
      </c>
      <c r="H26" s="41" t="s">
        <v>15</v>
      </c>
      <c r="I26" s="38" t="s">
        <v>15</v>
      </c>
      <c r="J26" s="43" t="s">
        <v>15</v>
      </c>
      <c r="K26" s="15"/>
      <c r="L26" s="18"/>
      <c r="M26" s="15"/>
      <c r="N26" s="15"/>
      <c r="O26" s="15"/>
    </row>
    <row r="27" spans="1:16" s="11" customFormat="1">
      <c r="A27" s="19">
        <v>15</v>
      </c>
      <c r="B27" s="8">
        <v>19</v>
      </c>
      <c r="C27" s="8">
        <v>49</v>
      </c>
      <c r="D27" s="8">
        <v>4</v>
      </c>
      <c r="E27" s="40">
        <v>3.1275739191536247</v>
      </c>
      <c r="F27" s="43">
        <v>30</v>
      </c>
      <c r="G27" s="61">
        <v>19</v>
      </c>
      <c r="H27" s="41" t="s">
        <v>15</v>
      </c>
      <c r="I27" s="38" t="s">
        <v>15</v>
      </c>
      <c r="J27" s="43" t="s">
        <v>15</v>
      </c>
      <c r="K27" s="15"/>
      <c r="L27" s="18"/>
      <c r="M27" s="15"/>
      <c r="N27" s="15"/>
      <c r="O27" s="15"/>
    </row>
    <row r="28" spans="1:16" s="11" customFormat="1">
      <c r="A28" s="11">
        <v>16</v>
      </c>
      <c r="B28" s="8">
        <v>40</v>
      </c>
      <c r="C28" s="8">
        <v>83</v>
      </c>
      <c r="D28" s="8">
        <v>11</v>
      </c>
      <c r="E28" s="40">
        <v>3.9688166058505581</v>
      </c>
      <c r="F28" s="43">
        <v>4</v>
      </c>
      <c r="G28" s="61">
        <v>31</v>
      </c>
      <c r="H28" s="41" t="s">
        <v>15</v>
      </c>
      <c r="I28" s="38" t="s">
        <v>16</v>
      </c>
      <c r="J28" s="43" t="s">
        <v>15</v>
      </c>
      <c r="K28" s="15"/>
      <c r="L28" s="18"/>
      <c r="M28" s="15"/>
      <c r="N28" s="15"/>
      <c r="O28" s="15"/>
    </row>
    <row r="29" spans="1:16" s="11" customFormat="1">
      <c r="A29" s="19">
        <v>17</v>
      </c>
      <c r="B29" s="8">
        <v>200</v>
      </c>
      <c r="C29" s="8">
        <v>26</v>
      </c>
      <c r="D29" s="8">
        <v>8</v>
      </c>
      <c r="E29" s="40">
        <v>18.75268007368819</v>
      </c>
      <c r="F29" s="43">
        <v>28</v>
      </c>
      <c r="G29" s="61">
        <v>124</v>
      </c>
      <c r="H29" s="41" t="s">
        <v>15</v>
      </c>
      <c r="I29" s="38" t="s">
        <v>15</v>
      </c>
      <c r="J29" s="43" t="s">
        <v>15</v>
      </c>
      <c r="K29" s="15"/>
      <c r="L29" s="18"/>
      <c r="M29" s="15"/>
      <c r="N29" s="15"/>
      <c r="O29" s="15"/>
    </row>
    <row r="30" spans="1:16" s="11" customFormat="1">
      <c r="A30" s="11">
        <v>18</v>
      </c>
      <c r="B30" s="8">
        <v>56</v>
      </c>
      <c r="C30" s="8">
        <v>72</v>
      </c>
      <c r="D30" s="8">
        <v>15</v>
      </c>
      <c r="E30" s="40">
        <v>6.7300936202849915</v>
      </c>
      <c r="F30" s="43">
        <v>30</v>
      </c>
      <c r="G30" s="61">
        <v>39</v>
      </c>
      <c r="H30" s="41" t="s">
        <v>15</v>
      </c>
      <c r="I30" s="38" t="s">
        <v>16</v>
      </c>
      <c r="J30" s="43" t="s">
        <v>15</v>
      </c>
      <c r="K30" s="15"/>
      <c r="L30" s="18"/>
      <c r="M30" s="15"/>
      <c r="N30" s="15"/>
      <c r="O30" s="15"/>
    </row>
    <row r="31" spans="1:16" s="11" customFormat="1">
      <c r="A31" s="19">
        <v>19</v>
      </c>
      <c r="B31" s="8">
        <v>218</v>
      </c>
      <c r="C31" s="8">
        <v>30</v>
      </c>
      <c r="D31" s="8">
        <v>13</v>
      </c>
      <c r="E31" s="40">
        <v>21.210451157801838</v>
      </c>
      <c r="F31" s="43">
        <v>15</v>
      </c>
      <c r="G31" s="61">
        <v>120</v>
      </c>
      <c r="H31" s="41" t="s">
        <v>15</v>
      </c>
      <c r="I31" s="38" t="s">
        <v>15</v>
      </c>
      <c r="J31" s="43" t="s">
        <v>15</v>
      </c>
      <c r="K31" s="15"/>
      <c r="L31" s="18"/>
      <c r="M31" s="15"/>
      <c r="N31" s="15"/>
      <c r="O31" s="15"/>
    </row>
    <row r="32" spans="1:16" s="11" customFormat="1">
      <c r="A32" s="11">
        <v>20</v>
      </c>
      <c r="B32" s="8">
        <v>273</v>
      </c>
      <c r="C32" s="8">
        <v>29</v>
      </c>
      <c r="D32" s="8">
        <v>14</v>
      </c>
      <c r="E32" s="40">
        <v>22.323063804969021</v>
      </c>
      <c r="F32" s="43">
        <v>20</v>
      </c>
      <c r="G32" s="61">
        <v>137</v>
      </c>
      <c r="H32" s="41" t="s">
        <v>15</v>
      </c>
      <c r="I32" s="38" t="s">
        <v>15</v>
      </c>
      <c r="J32" s="43" t="s">
        <v>15</v>
      </c>
      <c r="K32" s="15"/>
      <c r="L32" s="18"/>
      <c r="M32" s="15"/>
      <c r="N32" s="15"/>
      <c r="O32" s="15"/>
    </row>
    <row r="33" spans="1:15" s="11" customFormat="1">
      <c r="A33" s="19">
        <v>21</v>
      </c>
      <c r="B33" s="8">
        <v>31</v>
      </c>
      <c r="C33" s="8">
        <v>247</v>
      </c>
      <c r="D33" s="8">
        <v>12</v>
      </c>
      <c r="E33" s="40">
        <v>3.0703032811354003</v>
      </c>
      <c r="F33" s="43">
        <v>9</v>
      </c>
      <c r="G33" s="61">
        <v>16</v>
      </c>
      <c r="H33" s="41" t="s">
        <v>15</v>
      </c>
      <c r="I33" s="38" t="s">
        <v>17</v>
      </c>
      <c r="J33" s="43" t="s">
        <v>15</v>
      </c>
      <c r="K33" s="15"/>
      <c r="L33" s="18"/>
      <c r="M33" s="15"/>
      <c r="N33" s="15"/>
      <c r="O33" s="15"/>
    </row>
    <row r="34" spans="1:15" s="11" customFormat="1">
      <c r="A34" s="11">
        <v>22</v>
      </c>
      <c r="B34" s="8">
        <v>218</v>
      </c>
      <c r="C34" s="8">
        <v>244</v>
      </c>
      <c r="D34" s="8">
        <v>11</v>
      </c>
      <c r="E34" s="40">
        <v>19.123256778722887</v>
      </c>
      <c r="F34" s="43">
        <v>10</v>
      </c>
      <c r="G34" s="61">
        <v>42</v>
      </c>
      <c r="H34" s="41" t="s">
        <v>16</v>
      </c>
      <c r="I34" s="38" t="s">
        <v>17</v>
      </c>
      <c r="J34" s="43" t="s">
        <v>15</v>
      </c>
      <c r="K34" s="15"/>
      <c r="L34" s="18"/>
      <c r="M34" s="15"/>
      <c r="N34" s="15"/>
      <c r="O34" s="15"/>
    </row>
    <row r="35" spans="1:15" s="11" customFormat="1">
      <c r="A35" s="19">
        <v>23</v>
      </c>
      <c r="B35" s="8">
        <v>11</v>
      </c>
      <c r="C35" s="8">
        <v>632</v>
      </c>
      <c r="D35" s="8">
        <v>8</v>
      </c>
      <c r="E35" s="40">
        <v>1.1532654137839289</v>
      </c>
      <c r="F35" s="43">
        <v>22</v>
      </c>
      <c r="G35" s="61">
        <v>6</v>
      </c>
      <c r="H35" s="41" t="s">
        <v>15</v>
      </c>
      <c r="I35" s="38" t="s">
        <v>17</v>
      </c>
      <c r="J35" s="43" t="s">
        <v>15</v>
      </c>
      <c r="K35" s="15"/>
      <c r="L35" s="18"/>
      <c r="M35" s="15"/>
      <c r="N35" s="15"/>
      <c r="O35" s="15"/>
    </row>
    <row r="36" spans="1:15">
      <c r="A36" s="11">
        <v>24</v>
      </c>
      <c r="B36" s="8">
        <v>19</v>
      </c>
      <c r="C36" s="8">
        <v>144</v>
      </c>
      <c r="D36" s="8">
        <v>8</v>
      </c>
      <c r="E36" s="40">
        <v>2.5726787382854828</v>
      </c>
      <c r="F36" s="43">
        <v>5</v>
      </c>
      <c r="G36" s="61">
        <v>16</v>
      </c>
      <c r="H36" s="41" t="s">
        <v>15</v>
      </c>
      <c r="I36" s="38" t="s">
        <v>16</v>
      </c>
      <c r="J36" s="43" t="s">
        <v>15</v>
      </c>
      <c r="K36" s="8"/>
      <c r="L36" s="18"/>
      <c r="M36" s="8"/>
      <c r="N36" s="8"/>
      <c r="O36" s="8"/>
    </row>
    <row r="37" spans="1:15">
      <c r="A37" s="19">
        <v>25</v>
      </c>
      <c r="B37" s="8">
        <v>26</v>
      </c>
      <c r="C37" s="8">
        <v>519</v>
      </c>
      <c r="D37" s="8">
        <v>12</v>
      </c>
      <c r="E37" s="40">
        <v>2.1722767927708326</v>
      </c>
      <c r="F37" s="43">
        <v>17</v>
      </c>
      <c r="G37" s="61">
        <v>10</v>
      </c>
      <c r="H37" s="41" t="s">
        <v>15</v>
      </c>
      <c r="I37" s="38" t="s">
        <v>17</v>
      </c>
      <c r="J37" s="43" t="s">
        <v>15</v>
      </c>
      <c r="K37" s="8"/>
      <c r="L37" s="18"/>
      <c r="M37" s="8"/>
      <c r="N37" s="8"/>
      <c r="O37" s="8"/>
    </row>
    <row r="38" spans="1:15">
      <c r="A38" s="11">
        <v>26</v>
      </c>
      <c r="B38" s="8">
        <v>9</v>
      </c>
      <c r="C38" s="8">
        <v>113</v>
      </c>
      <c r="D38" s="8">
        <v>6</v>
      </c>
      <c r="E38" s="40">
        <v>1.0332430813757567</v>
      </c>
      <c r="F38" s="43">
        <v>11</v>
      </c>
      <c r="G38" s="61">
        <v>9</v>
      </c>
      <c r="H38" s="41" t="s">
        <v>15</v>
      </c>
      <c r="I38" s="38" t="s">
        <v>16</v>
      </c>
      <c r="J38" s="43" t="s">
        <v>15</v>
      </c>
      <c r="K38" s="8"/>
      <c r="L38" s="18"/>
      <c r="M38" s="8"/>
      <c r="N38" s="8"/>
      <c r="O38" s="8"/>
    </row>
    <row r="39" spans="1:15">
      <c r="A39" s="19">
        <v>27</v>
      </c>
      <c r="B39" s="8">
        <v>11</v>
      </c>
      <c r="C39" s="8">
        <v>208</v>
      </c>
      <c r="D39" s="8">
        <v>6</v>
      </c>
      <c r="E39" s="40">
        <v>1.3167044537163253</v>
      </c>
      <c r="F39" s="43">
        <v>30</v>
      </c>
      <c r="G39" s="61">
        <v>10</v>
      </c>
      <c r="H39" s="41" t="s">
        <v>15</v>
      </c>
      <c r="I39" s="38" t="s">
        <v>16</v>
      </c>
      <c r="J39" s="43" t="s">
        <v>15</v>
      </c>
      <c r="K39" s="8"/>
      <c r="L39" s="18"/>
      <c r="M39" s="8"/>
      <c r="N39" s="8"/>
      <c r="O39" s="8"/>
    </row>
    <row r="40" spans="1:15">
      <c r="A40" s="11">
        <v>28</v>
      </c>
      <c r="B40" s="8">
        <v>18</v>
      </c>
      <c r="C40" s="8">
        <v>347</v>
      </c>
      <c r="D40" s="8">
        <v>8</v>
      </c>
      <c r="E40" s="40">
        <v>2.0421033622553981</v>
      </c>
      <c r="F40" s="43">
        <v>35</v>
      </c>
      <c r="G40" s="61">
        <v>10</v>
      </c>
      <c r="H40" s="41" t="s">
        <v>15</v>
      </c>
      <c r="I40" s="38" t="s">
        <v>17</v>
      </c>
      <c r="J40" s="43" t="s">
        <v>15</v>
      </c>
      <c r="K40" s="8"/>
      <c r="L40" s="18"/>
      <c r="M40" s="8"/>
      <c r="N40" s="8"/>
      <c r="O40" s="8"/>
    </row>
    <row r="41" spans="1:15">
      <c r="A41" s="19">
        <v>29</v>
      </c>
      <c r="B41" s="8">
        <v>12</v>
      </c>
      <c r="C41" s="8">
        <v>996</v>
      </c>
      <c r="D41" s="8">
        <v>11</v>
      </c>
      <c r="E41" s="40">
        <v>1.3980894495768752</v>
      </c>
      <c r="F41" s="43">
        <v>15</v>
      </c>
      <c r="G41" s="61">
        <v>5</v>
      </c>
      <c r="H41" s="41" t="s">
        <v>15</v>
      </c>
      <c r="I41" s="38" t="s">
        <v>17</v>
      </c>
      <c r="J41" s="43" t="s">
        <v>15</v>
      </c>
      <c r="K41" s="8"/>
      <c r="L41" s="18"/>
      <c r="M41" s="8"/>
      <c r="N41" s="8"/>
      <c r="O41" s="8"/>
    </row>
    <row r="42" spans="1:15">
      <c r="A42" s="11">
        <v>30</v>
      </c>
      <c r="B42" s="8">
        <v>185</v>
      </c>
      <c r="C42" s="8">
        <v>75</v>
      </c>
      <c r="D42" s="8">
        <v>22</v>
      </c>
      <c r="E42" s="40">
        <v>14.115139058337936</v>
      </c>
      <c r="F42" s="43">
        <v>4</v>
      </c>
      <c r="G42" s="61">
        <v>70</v>
      </c>
      <c r="H42" s="41" t="s">
        <v>15</v>
      </c>
      <c r="I42" s="38" t="s">
        <v>16</v>
      </c>
      <c r="J42" s="43" t="s">
        <v>15</v>
      </c>
      <c r="K42" s="8"/>
      <c r="L42" s="18"/>
      <c r="M42" s="8"/>
      <c r="N42" s="8"/>
      <c r="O42" s="8"/>
    </row>
    <row r="43" spans="1:15">
      <c r="A43" s="19">
        <v>31</v>
      </c>
      <c r="B43" s="8">
        <v>914</v>
      </c>
      <c r="C43" s="8">
        <v>26</v>
      </c>
      <c r="D43" s="8">
        <v>21</v>
      </c>
      <c r="E43" s="40">
        <v>74.942471685578425</v>
      </c>
      <c r="F43" s="43">
        <v>7</v>
      </c>
      <c r="G43" s="61">
        <v>265</v>
      </c>
      <c r="H43" s="41" t="s">
        <v>16</v>
      </c>
      <c r="I43" s="38" t="s">
        <v>15</v>
      </c>
      <c r="J43" s="43" t="s">
        <v>15</v>
      </c>
      <c r="K43" s="8"/>
      <c r="L43" s="18"/>
      <c r="M43" s="8"/>
      <c r="N43" s="8"/>
      <c r="O43" s="8"/>
    </row>
    <row r="44" spans="1:15">
      <c r="A44" s="11">
        <v>32</v>
      </c>
      <c r="B44" s="8">
        <v>32</v>
      </c>
      <c r="C44" s="8">
        <v>83</v>
      </c>
      <c r="D44" s="8">
        <v>25</v>
      </c>
      <c r="E44" s="40">
        <v>2.4836615635912249</v>
      </c>
      <c r="F44" s="43">
        <v>14</v>
      </c>
      <c r="G44" s="61">
        <v>28</v>
      </c>
      <c r="H44" s="41" t="s">
        <v>15</v>
      </c>
      <c r="I44" s="38" t="s">
        <v>16</v>
      </c>
      <c r="J44" s="43" t="s">
        <v>15</v>
      </c>
      <c r="K44" s="8"/>
      <c r="L44" s="18"/>
      <c r="M44" s="8"/>
      <c r="N44" s="8"/>
      <c r="O44" s="8"/>
    </row>
    <row r="45" spans="1:15">
      <c r="A45" s="19">
        <v>33</v>
      </c>
      <c r="B45" s="8">
        <v>87</v>
      </c>
      <c r="C45" s="8">
        <v>98</v>
      </c>
      <c r="D45" s="8">
        <v>20</v>
      </c>
      <c r="E45" s="40">
        <v>6.9153641616350026</v>
      </c>
      <c r="F45" s="43">
        <v>15</v>
      </c>
      <c r="G45" s="61">
        <v>42</v>
      </c>
      <c r="H45" s="41" t="s">
        <v>15</v>
      </c>
      <c r="I45" s="38" t="s">
        <v>16</v>
      </c>
      <c r="J45" s="43" t="s">
        <v>15</v>
      </c>
      <c r="K45" s="8"/>
      <c r="L45" s="18"/>
      <c r="M45" s="8"/>
      <c r="N45" s="8"/>
      <c r="O45" s="8"/>
    </row>
    <row r="46" spans="1:15">
      <c r="A46" s="11">
        <v>34</v>
      </c>
      <c r="B46" s="8">
        <v>708</v>
      </c>
      <c r="C46" s="8">
        <v>30</v>
      </c>
      <c r="D46" s="8">
        <v>15</v>
      </c>
      <c r="E46" s="40">
        <v>66.615037458038884</v>
      </c>
      <c r="F46" s="43">
        <v>24</v>
      </c>
      <c r="G46" s="61">
        <v>217</v>
      </c>
      <c r="H46" s="41" t="s">
        <v>15</v>
      </c>
      <c r="I46" s="38" t="s">
        <v>15</v>
      </c>
      <c r="J46" s="43" t="s">
        <v>15</v>
      </c>
      <c r="K46" s="8"/>
      <c r="L46" s="18"/>
      <c r="M46" s="8"/>
      <c r="N46" s="8"/>
      <c r="O46" s="8"/>
    </row>
    <row r="47" spans="1:15">
      <c r="A47" s="19">
        <v>35</v>
      </c>
      <c r="B47" s="8">
        <v>208</v>
      </c>
      <c r="C47" s="8">
        <v>86</v>
      </c>
      <c r="D47" s="8">
        <v>23</v>
      </c>
      <c r="E47" s="40">
        <v>22.298548614715521</v>
      </c>
      <c r="F47" s="43">
        <v>16</v>
      </c>
      <c r="G47" s="61">
        <v>70</v>
      </c>
      <c r="H47" s="41" t="s">
        <v>15</v>
      </c>
      <c r="I47" s="38" t="s">
        <v>16</v>
      </c>
      <c r="J47" s="43" t="s">
        <v>15</v>
      </c>
      <c r="K47" s="8"/>
      <c r="L47" s="18"/>
      <c r="M47" s="8"/>
      <c r="N47" s="8"/>
      <c r="O47" s="8"/>
    </row>
    <row r="48" spans="1:15">
      <c r="A48" s="11">
        <v>36</v>
      </c>
      <c r="B48" s="8">
        <v>184</v>
      </c>
      <c r="C48" s="8">
        <v>36</v>
      </c>
      <c r="D48" s="8">
        <v>15</v>
      </c>
      <c r="E48" s="40">
        <v>18.398005583076277</v>
      </c>
      <c r="F48" s="43">
        <v>9</v>
      </c>
      <c r="G48" s="61">
        <v>101</v>
      </c>
      <c r="H48" s="41" t="s">
        <v>15</v>
      </c>
      <c r="I48" s="38" t="s">
        <v>15</v>
      </c>
      <c r="J48" s="43" t="s">
        <v>15</v>
      </c>
      <c r="K48" s="8"/>
      <c r="L48" s="18"/>
      <c r="M48" s="8"/>
      <c r="N48" s="8"/>
      <c r="O48" s="8"/>
    </row>
    <row r="49" spans="1:15">
      <c r="A49" s="19">
        <v>37</v>
      </c>
      <c r="B49" s="8">
        <v>71</v>
      </c>
      <c r="C49" s="8">
        <v>77</v>
      </c>
      <c r="D49" s="8">
        <v>21</v>
      </c>
      <c r="E49" s="40">
        <v>5.6481167641620207</v>
      </c>
      <c r="F49" s="43">
        <v>9</v>
      </c>
      <c r="G49" s="61">
        <v>43</v>
      </c>
      <c r="H49" s="41" t="s">
        <v>15</v>
      </c>
      <c r="I49" s="38" t="s">
        <v>16</v>
      </c>
      <c r="J49" s="43" t="s">
        <v>15</v>
      </c>
      <c r="K49" s="8"/>
      <c r="L49" s="18"/>
      <c r="M49" s="8"/>
      <c r="N49" s="8"/>
      <c r="O49" s="8"/>
    </row>
    <row r="50" spans="1:15">
      <c r="A50" s="11">
        <v>38</v>
      </c>
      <c r="B50" s="8">
        <v>281</v>
      </c>
      <c r="C50" s="8">
        <v>28</v>
      </c>
      <c r="D50" s="8">
        <v>27</v>
      </c>
      <c r="E50" s="40">
        <v>17.763103603864021</v>
      </c>
      <c r="F50" s="43">
        <v>16</v>
      </c>
      <c r="G50" s="61">
        <v>142</v>
      </c>
      <c r="H50" s="41" t="s">
        <v>15</v>
      </c>
      <c r="I50" s="38" t="s">
        <v>15</v>
      </c>
      <c r="J50" s="43" t="s">
        <v>15</v>
      </c>
      <c r="K50" s="8"/>
      <c r="L50" s="18"/>
      <c r="M50" s="8"/>
      <c r="N50" s="8"/>
      <c r="O50" s="8"/>
    </row>
    <row r="51" spans="1:15">
      <c r="A51" s="19">
        <v>39</v>
      </c>
      <c r="B51" s="8">
        <v>319</v>
      </c>
      <c r="C51" s="8">
        <v>15</v>
      </c>
      <c r="D51" s="8">
        <v>17</v>
      </c>
      <c r="E51" s="40">
        <v>26.657940913482715</v>
      </c>
      <c r="F51" s="43">
        <v>10</v>
      </c>
      <c r="G51" s="61">
        <v>206</v>
      </c>
      <c r="H51" s="41" t="s">
        <v>15</v>
      </c>
      <c r="I51" s="38" t="s">
        <v>15</v>
      </c>
      <c r="J51" s="43" t="s">
        <v>15</v>
      </c>
      <c r="K51" s="8"/>
      <c r="L51" s="18"/>
      <c r="M51" s="8"/>
      <c r="N51" s="8"/>
      <c r="O51" s="8"/>
    </row>
    <row r="52" spans="1:15">
      <c r="A52" s="11">
        <v>40</v>
      </c>
      <c r="B52" s="8">
        <v>43</v>
      </c>
      <c r="C52" s="8">
        <v>24</v>
      </c>
      <c r="D52" s="8">
        <v>18</v>
      </c>
      <c r="E52" s="40">
        <v>5.3128621158237053</v>
      </c>
      <c r="F52" s="43">
        <v>21</v>
      </c>
      <c r="G52" s="61">
        <v>43</v>
      </c>
      <c r="H52" s="41" t="s">
        <v>15</v>
      </c>
      <c r="I52" s="38" t="s">
        <v>15</v>
      </c>
      <c r="J52" s="43" t="s">
        <v>15</v>
      </c>
      <c r="K52" s="8"/>
      <c r="L52" s="18"/>
      <c r="M52" s="8"/>
      <c r="N52" s="8"/>
      <c r="O52" s="8"/>
    </row>
    <row r="53" spans="1:15">
      <c r="A53" s="19">
        <v>41</v>
      </c>
      <c r="B53" s="8">
        <v>21</v>
      </c>
      <c r="C53" s="8">
        <v>21</v>
      </c>
      <c r="D53" s="8">
        <v>16</v>
      </c>
      <c r="E53" s="40">
        <v>1.907218195926853</v>
      </c>
      <c r="F53" s="43">
        <v>31</v>
      </c>
      <c r="G53" s="61">
        <v>21</v>
      </c>
      <c r="H53" s="41" t="s">
        <v>15</v>
      </c>
      <c r="I53" s="38" t="s">
        <v>15</v>
      </c>
      <c r="J53" s="43" t="s">
        <v>15</v>
      </c>
      <c r="K53" s="8"/>
      <c r="L53" s="18"/>
      <c r="M53" s="8"/>
      <c r="N53" s="8"/>
      <c r="O53" s="8"/>
    </row>
    <row r="54" spans="1:15">
      <c r="A54" s="11">
        <v>42</v>
      </c>
      <c r="B54" s="8">
        <v>24</v>
      </c>
      <c r="C54" s="8">
        <v>30</v>
      </c>
      <c r="D54" s="8">
        <v>17</v>
      </c>
      <c r="E54" s="40">
        <v>1.9918117372827286</v>
      </c>
      <c r="F54" s="43">
        <v>17</v>
      </c>
      <c r="G54" s="61">
        <v>24</v>
      </c>
      <c r="H54" s="41" t="s">
        <v>15</v>
      </c>
      <c r="I54" s="38" t="s">
        <v>15</v>
      </c>
      <c r="J54" s="43" t="s">
        <v>15</v>
      </c>
      <c r="K54" s="8"/>
      <c r="L54" s="18"/>
      <c r="M54" s="8"/>
      <c r="N54" s="8"/>
      <c r="O54" s="8"/>
    </row>
    <row r="55" spans="1:15">
      <c r="A55" s="19">
        <v>43</v>
      </c>
      <c r="B55" s="8">
        <v>546</v>
      </c>
      <c r="C55" s="8">
        <v>14</v>
      </c>
      <c r="D55" s="8">
        <v>20</v>
      </c>
      <c r="E55" s="40">
        <v>36.23473598808836</v>
      </c>
      <c r="F55" s="43">
        <v>10</v>
      </c>
      <c r="G55" s="61">
        <v>279</v>
      </c>
      <c r="H55" s="41" t="s">
        <v>15</v>
      </c>
      <c r="I55" s="38" t="s">
        <v>15</v>
      </c>
      <c r="J55" s="43" t="s">
        <v>15</v>
      </c>
      <c r="K55" s="8"/>
      <c r="L55" s="18"/>
      <c r="M55" s="8"/>
      <c r="N55" s="8"/>
      <c r="O55" s="8"/>
    </row>
    <row r="56" spans="1:15">
      <c r="A56" s="11">
        <v>44</v>
      </c>
      <c r="B56" s="8">
        <v>45</v>
      </c>
      <c r="C56" s="8">
        <v>234</v>
      </c>
      <c r="D56" s="8">
        <v>27</v>
      </c>
      <c r="E56" s="40">
        <v>2.6759201080632913</v>
      </c>
      <c r="F56" s="43">
        <v>7</v>
      </c>
      <c r="G56" s="61">
        <v>20</v>
      </c>
      <c r="H56" s="41" t="s">
        <v>15</v>
      </c>
      <c r="I56" s="38" t="s">
        <v>16</v>
      </c>
      <c r="J56" s="43" t="s">
        <v>15</v>
      </c>
      <c r="K56" s="8"/>
      <c r="L56" s="18"/>
      <c r="M56" s="8"/>
      <c r="N56" s="8"/>
      <c r="O56" s="8"/>
    </row>
    <row r="57" spans="1:15">
      <c r="A57" s="19">
        <v>45</v>
      </c>
      <c r="B57" s="8">
        <v>20</v>
      </c>
      <c r="C57" s="8">
        <v>120</v>
      </c>
      <c r="D57" s="8">
        <v>17</v>
      </c>
      <c r="E57" s="40">
        <v>1.5557638567514374</v>
      </c>
      <c r="F57" s="43">
        <v>15</v>
      </c>
      <c r="G57" s="61">
        <v>18</v>
      </c>
      <c r="H57" s="41" t="s">
        <v>15</v>
      </c>
      <c r="I57" s="38" t="s">
        <v>16</v>
      </c>
      <c r="J57" s="43" t="s">
        <v>15</v>
      </c>
      <c r="K57" s="8"/>
      <c r="L57" s="18"/>
      <c r="M57" s="8"/>
      <c r="N57" s="8"/>
      <c r="O57" s="8"/>
    </row>
    <row r="58" spans="1:15">
      <c r="A58" s="11">
        <v>46</v>
      </c>
      <c r="B58" s="8">
        <v>102</v>
      </c>
      <c r="C58" s="8">
        <v>234</v>
      </c>
      <c r="D58" s="8">
        <v>22</v>
      </c>
      <c r="E58" s="40">
        <v>7.5281749679123671</v>
      </c>
      <c r="F58" s="43">
        <v>10</v>
      </c>
      <c r="G58" s="61">
        <v>29</v>
      </c>
      <c r="H58" s="41" t="s">
        <v>16</v>
      </c>
      <c r="I58" s="38" t="s">
        <v>16</v>
      </c>
      <c r="J58" s="43" t="s">
        <v>15</v>
      </c>
      <c r="K58" s="8"/>
      <c r="L58" s="18"/>
      <c r="M58" s="8"/>
      <c r="N58" s="8"/>
      <c r="O58" s="8"/>
    </row>
    <row r="59" spans="1:15">
      <c r="A59" s="19">
        <v>47</v>
      </c>
      <c r="B59" s="8">
        <v>235</v>
      </c>
      <c r="C59" s="8">
        <v>148</v>
      </c>
      <c r="D59" s="8">
        <v>29</v>
      </c>
      <c r="E59" s="40">
        <v>16.015153527948272</v>
      </c>
      <c r="F59" s="43">
        <v>14</v>
      </c>
      <c r="G59" s="61">
        <v>56</v>
      </c>
      <c r="H59" s="41" t="s">
        <v>16</v>
      </c>
      <c r="I59" s="38" t="s">
        <v>16</v>
      </c>
      <c r="J59" s="43" t="s">
        <v>15</v>
      </c>
      <c r="K59" s="8"/>
      <c r="L59" s="18"/>
      <c r="M59" s="8"/>
      <c r="N59" s="8"/>
      <c r="O59" s="8"/>
    </row>
    <row r="60" spans="1:15">
      <c r="A60" s="11">
        <v>48</v>
      </c>
      <c r="B60" s="8">
        <v>157</v>
      </c>
      <c r="C60" s="8">
        <v>234</v>
      </c>
      <c r="D60" s="8">
        <v>16</v>
      </c>
      <c r="E60" s="40">
        <v>11.377035228896164</v>
      </c>
      <c r="F60" s="43">
        <v>7</v>
      </c>
      <c r="G60" s="61">
        <v>37</v>
      </c>
      <c r="H60" s="41" t="s">
        <v>16</v>
      </c>
      <c r="I60" s="38" t="s">
        <v>16</v>
      </c>
      <c r="J60" s="43" t="s">
        <v>15</v>
      </c>
      <c r="K60" s="8"/>
      <c r="L60" s="18"/>
      <c r="M60" s="8"/>
      <c r="N60" s="8"/>
      <c r="O60" s="8"/>
    </row>
    <row r="61" spans="1:15">
      <c r="A61" s="19">
        <v>49</v>
      </c>
      <c r="B61" s="8">
        <v>146</v>
      </c>
      <c r="C61" s="8">
        <v>328</v>
      </c>
      <c r="D61" s="8">
        <v>27</v>
      </c>
      <c r="E61" s="40">
        <v>11.223533963021772</v>
      </c>
      <c r="F61" s="43">
        <v>9</v>
      </c>
      <c r="G61" s="61">
        <v>30</v>
      </c>
      <c r="H61" s="41" t="s">
        <v>16</v>
      </c>
      <c r="I61" s="38" t="s">
        <v>17</v>
      </c>
      <c r="J61" s="43" t="s">
        <v>15</v>
      </c>
      <c r="K61" s="8"/>
      <c r="L61" s="18"/>
      <c r="M61" s="8"/>
      <c r="N61" s="8"/>
      <c r="O61" s="8"/>
    </row>
    <row r="62" spans="1:15">
      <c r="A62" s="11">
        <v>50</v>
      </c>
      <c r="B62" s="8">
        <v>69</v>
      </c>
      <c r="C62" s="8">
        <v>206</v>
      </c>
      <c r="D62" s="8">
        <v>15</v>
      </c>
      <c r="E62" s="40">
        <v>5.2058997203797333</v>
      </c>
      <c r="F62" s="43">
        <v>7</v>
      </c>
      <c r="G62" s="61">
        <v>26</v>
      </c>
      <c r="H62" s="41" t="s">
        <v>15</v>
      </c>
      <c r="I62" s="38" t="s">
        <v>16</v>
      </c>
      <c r="J62" s="43" t="s">
        <v>15</v>
      </c>
      <c r="K62" s="8"/>
      <c r="L62" s="18"/>
      <c r="M62" s="8"/>
      <c r="N62" s="8"/>
      <c r="O62" s="8"/>
    </row>
    <row r="63" spans="1:15">
      <c r="A63" s="19">
        <v>51</v>
      </c>
      <c r="B63" s="8">
        <v>49</v>
      </c>
      <c r="C63" s="8">
        <v>156</v>
      </c>
      <c r="D63" s="8">
        <v>16</v>
      </c>
      <c r="E63" s="40">
        <v>4.1920193958934675</v>
      </c>
      <c r="F63" s="43">
        <v>23</v>
      </c>
      <c r="G63" s="61">
        <v>25</v>
      </c>
      <c r="H63" s="41" t="s">
        <v>15</v>
      </c>
      <c r="I63" s="38" t="s">
        <v>16</v>
      </c>
      <c r="J63" s="43" t="s">
        <v>15</v>
      </c>
      <c r="K63" s="8"/>
      <c r="L63" s="18"/>
      <c r="M63" s="8"/>
      <c r="N63" s="8"/>
      <c r="O63" s="8"/>
    </row>
    <row r="64" spans="1:15">
      <c r="A64" s="11">
        <v>52</v>
      </c>
      <c r="B64" s="8">
        <v>83</v>
      </c>
      <c r="C64" s="8">
        <v>508</v>
      </c>
      <c r="D64" s="8">
        <v>20</v>
      </c>
      <c r="E64" s="40">
        <v>5.7296232460376224</v>
      </c>
      <c r="F64" s="43">
        <v>24</v>
      </c>
      <c r="G64" s="61">
        <v>18</v>
      </c>
      <c r="H64" s="41" t="s">
        <v>16</v>
      </c>
      <c r="I64" s="38" t="s">
        <v>17</v>
      </c>
      <c r="J64" s="43" t="s">
        <v>15</v>
      </c>
      <c r="K64" s="8"/>
      <c r="L64" s="18"/>
      <c r="M64" s="8"/>
      <c r="N64" s="8"/>
      <c r="O64" s="8"/>
    </row>
    <row r="65" spans="1:15">
      <c r="A65" s="19">
        <v>53</v>
      </c>
      <c r="B65" s="8">
        <v>24</v>
      </c>
      <c r="C65" s="8">
        <v>1670</v>
      </c>
      <c r="D65" s="8">
        <v>20</v>
      </c>
      <c r="E65" s="40">
        <v>2.0081501714725416</v>
      </c>
      <c r="F65" s="43">
        <v>45</v>
      </c>
      <c r="G65" s="61">
        <v>5</v>
      </c>
      <c r="H65" s="41" t="s">
        <v>16</v>
      </c>
      <c r="I65" s="38" t="s">
        <v>17</v>
      </c>
      <c r="J65" s="43" t="s">
        <v>15</v>
      </c>
      <c r="K65" s="8"/>
      <c r="L65" s="18"/>
      <c r="M65" s="8"/>
      <c r="N65" s="8"/>
      <c r="O65" s="8"/>
    </row>
    <row r="66" spans="1:15">
      <c r="A66" s="11">
        <v>54</v>
      </c>
      <c r="B66" s="8">
        <v>42</v>
      </c>
      <c r="C66" s="8">
        <v>240</v>
      </c>
      <c r="D66" s="8">
        <v>24</v>
      </c>
      <c r="E66" s="40">
        <v>2.6911621514916071</v>
      </c>
      <c r="F66" s="43">
        <v>24</v>
      </c>
      <c r="G66" s="61">
        <v>19</v>
      </c>
      <c r="H66" s="41" t="s">
        <v>15</v>
      </c>
      <c r="I66" s="38" t="s">
        <v>17</v>
      </c>
      <c r="J66" s="43" t="s">
        <v>15</v>
      </c>
      <c r="K66" s="8"/>
      <c r="L66" s="18"/>
      <c r="M66" s="8"/>
      <c r="N66" s="8"/>
      <c r="O66" s="8"/>
    </row>
    <row r="67" spans="1:15">
      <c r="A67" s="19">
        <v>55</v>
      </c>
      <c r="B67" s="8">
        <v>99</v>
      </c>
      <c r="C67" s="8">
        <v>20</v>
      </c>
      <c r="D67" s="8">
        <v>39</v>
      </c>
      <c r="E67" s="40">
        <v>5.6016920899096316</v>
      </c>
      <c r="F67" s="43">
        <v>9</v>
      </c>
      <c r="G67" s="61">
        <v>99</v>
      </c>
      <c r="H67" s="41" t="s">
        <v>15</v>
      </c>
      <c r="I67" s="38" t="s">
        <v>15</v>
      </c>
      <c r="J67" s="43" t="s">
        <v>15</v>
      </c>
      <c r="K67" s="8"/>
      <c r="L67" s="18"/>
      <c r="M67" s="8"/>
      <c r="N67" s="8"/>
      <c r="O67" s="8"/>
    </row>
    <row r="68" spans="1:15">
      <c r="A68" s="11">
        <v>56</v>
      </c>
      <c r="B68" s="8">
        <v>88</v>
      </c>
      <c r="C68" s="8">
        <v>8</v>
      </c>
      <c r="D68" s="8">
        <v>65</v>
      </c>
      <c r="E68" s="40">
        <v>3.7128646180170732</v>
      </c>
      <c r="F68" s="43">
        <v>21</v>
      </c>
      <c r="G68" s="61">
        <v>88</v>
      </c>
      <c r="H68" s="41" t="s">
        <v>15</v>
      </c>
      <c r="I68" s="38" t="s">
        <v>15</v>
      </c>
      <c r="J68" s="43" t="s">
        <v>16</v>
      </c>
      <c r="K68" s="8"/>
      <c r="L68" s="18"/>
      <c r="M68" s="8"/>
      <c r="N68" s="8"/>
      <c r="O68" s="8"/>
    </row>
    <row r="69" spans="1:15">
      <c r="A69" s="19">
        <v>57</v>
      </c>
      <c r="B69" s="8">
        <v>221</v>
      </c>
      <c r="C69" s="8">
        <v>7</v>
      </c>
      <c r="D69" s="8">
        <v>30</v>
      </c>
      <c r="E69" s="40">
        <v>13.467247388998388</v>
      </c>
      <c r="F69" s="43">
        <v>26</v>
      </c>
      <c r="G69" s="61">
        <v>221</v>
      </c>
      <c r="H69" s="41" t="s">
        <v>15</v>
      </c>
      <c r="I69" s="38" t="s">
        <v>15</v>
      </c>
      <c r="J69" s="43" t="s">
        <v>15</v>
      </c>
      <c r="K69" s="8"/>
      <c r="L69" s="18"/>
      <c r="M69" s="8"/>
      <c r="N69" s="8"/>
      <c r="O69" s="8"/>
    </row>
    <row r="70" spans="1:15">
      <c r="A70" s="11">
        <v>58</v>
      </c>
      <c r="B70" s="8">
        <v>960</v>
      </c>
      <c r="C70" s="8">
        <v>5</v>
      </c>
      <c r="D70" s="8">
        <v>71</v>
      </c>
      <c r="E70" s="40">
        <v>59.897144150819202</v>
      </c>
      <c r="F70" s="43">
        <v>29</v>
      </c>
      <c r="G70" s="61">
        <v>620</v>
      </c>
      <c r="H70" s="41" t="s">
        <v>15</v>
      </c>
      <c r="I70" s="38" t="s">
        <v>15</v>
      </c>
      <c r="J70" s="43" t="s">
        <v>16</v>
      </c>
      <c r="K70" s="8"/>
      <c r="L70" s="18"/>
      <c r="M70" s="8"/>
      <c r="N70" s="8"/>
      <c r="O70" s="8"/>
    </row>
    <row r="71" spans="1:15">
      <c r="A71" s="19">
        <v>59</v>
      </c>
      <c r="B71" s="8">
        <v>1811</v>
      </c>
      <c r="C71" s="8">
        <v>21</v>
      </c>
      <c r="D71" s="8">
        <v>56</v>
      </c>
      <c r="E71" s="40">
        <v>90.275834166029156</v>
      </c>
      <c r="F71" s="43">
        <v>10</v>
      </c>
      <c r="G71" s="61">
        <v>415</v>
      </c>
      <c r="H71" s="41" t="s">
        <v>16</v>
      </c>
      <c r="I71" s="38" t="s">
        <v>15</v>
      </c>
      <c r="J71" s="43" t="s">
        <v>15</v>
      </c>
      <c r="K71" s="8"/>
      <c r="L71" s="18"/>
      <c r="M71" s="8"/>
      <c r="N71" s="8"/>
      <c r="O71" s="8"/>
    </row>
    <row r="72" spans="1:15">
      <c r="A72" s="11">
        <v>60</v>
      </c>
      <c r="B72" s="8">
        <v>995</v>
      </c>
      <c r="C72" s="8">
        <v>8</v>
      </c>
      <c r="D72" s="8">
        <v>75</v>
      </c>
      <c r="E72" s="40">
        <v>41.641221039486673</v>
      </c>
      <c r="F72" s="43">
        <v>8</v>
      </c>
      <c r="G72" s="61">
        <v>499</v>
      </c>
      <c r="H72" s="41" t="s">
        <v>15</v>
      </c>
      <c r="I72" s="38" t="s">
        <v>15</v>
      </c>
      <c r="J72" s="43" t="s">
        <v>16</v>
      </c>
      <c r="K72" s="8"/>
      <c r="L72" s="18"/>
      <c r="M72" s="8"/>
      <c r="N72" s="8"/>
      <c r="O72" s="8"/>
    </row>
    <row r="73" spans="1:15">
      <c r="A73" s="19">
        <v>61</v>
      </c>
      <c r="B73" s="8">
        <v>246</v>
      </c>
      <c r="C73" s="8">
        <v>6</v>
      </c>
      <c r="D73" s="8">
        <v>55</v>
      </c>
      <c r="E73" s="40">
        <v>13.559009100519281</v>
      </c>
      <c r="F73" s="43">
        <v>6</v>
      </c>
      <c r="G73" s="61">
        <v>246</v>
      </c>
      <c r="H73" s="41" t="s">
        <v>15</v>
      </c>
      <c r="I73" s="38" t="s">
        <v>15</v>
      </c>
      <c r="J73" s="43" t="s">
        <v>15</v>
      </c>
      <c r="K73" s="8"/>
      <c r="L73" s="18"/>
      <c r="M73" s="8"/>
      <c r="N73" s="8"/>
      <c r="O73" s="8"/>
    </row>
    <row r="74" spans="1:15">
      <c r="A74" s="11">
        <v>62</v>
      </c>
      <c r="B74" s="8">
        <v>141</v>
      </c>
      <c r="C74" s="8">
        <v>20</v>
      </c>
      <c r="D74" s="8">
        <v>30</v>
      </c>
      <c r="E74" s="40">
        <v>9.3133005627618299</v>
      </c>
      <c r="F74" s="43">
        <v>23</v>
      </c>
      <c r="G74" s="61">
        <v>119</v>
      </c>
      <c r="H74" s="41" t="s">
        <v>15</v>
      </c>
      <c r="I74" s="38" t="s">
        <v>15</v>
      </c>
      <c r="J74" s="43" t="s">
        <v>15</v>
      </c>
      <c r="K74" s="8"/>
      <c r="L74" s="18"/>
      <c r="M74" s="8"/>
      <c r="N74" s="8"/>
      <c r="O74" s="8"/>
    </row>
    <row r="75" spans="1:15">
      <c r="A75" s="19">
        <v>63</v>
      </c>
      <c r="B75" s="8">
        <v>1617</v>
      </c>
      <c r="C75" s="8">
        <v>14</v>
      </c>
      <c r="D75" s="8">
        <v>48</v>
      </c>
      <c r="E75" s="40">
        <v>87.28291170416486</v>
      </c>
      <c r="F75" s="43">
        <v>10</v>
      </c>
      <c r="G75" s="61">
        <v>481</v>
      </c>
      <c r="H75" s="41" t="s">
        <v>15</v>
      </c>
      <c r="I75" s="38" t="s">
        <v>15</v>
      </c>
      <c r="J75" s="43" t="s">
        <v>15</v>
      </c>
      <c r="K75" s="8"/>
      <c r="L75" s="18"/>
      <c r="M75" s="8"/>
      <c r="N75" s="8"/>
      <c r="O75" s="8"/>
    </row>
    <row r="76" spans="1:15">
      <c r="A76" s="11">
        <v>64</v>
      </c>
      <c r="B76" s="8">
        <v>76</v>
      </c>
      <c r="C76" s="8">
        <v>31</v>
      </c>
      <c r="D76" s="8">
        <v>55</v>
      </c>
      <c r="E76" s="40">
        <v>4.4867731128958974</v>
      </c>
      <c r="F76" s="43">
        <v>14</v>
      </c>
      <c r="G76" s="61">
        <v>70</v>
      </c>
      <c r="H76" s="41" t="s">
        <v>15</v>
      </c>
      <c r="I76" s="38" t="s">
        <v>15</v>
      </c>
      <c r="J76" s="43" t="s">
        <v>15</v>
      </c>
      <c r="K76" s="8"/>
      <c r="L76" s="18"/>
      <c r="M76" s="8"/>
      <c r="N76" s="8"/>
      <c r="O76" s="8"/>
    </row>
    <row r="77" spans="1:15">
      <c r="A77" s="19">
        <v>65</v>
      </c>
      <c r="B77" s="8">
        <v>75</v>
      </c>
      <c r="C77" s="8">
        <v>69</v>
      </c>
      <c r="D77" s="8">
        <v>34</v>
      </c>
      <c r="E77" s="40">
        <v>4.7446635256881322</v>
      </c>
      <c r="F77" s="43">
        <v>13</v>
      </c>
      <c r="G77" s="61">
        <v>47</v>
      </c>
      <c r="H77" s="41" t="s">
        <v>15</v>
      </c>
      <c r="I77" s="38" t="s">
        <v>16</v>
      </c>
      <c r="J77" s="43" t="s">
        <v>15</v>
      </c>
      <c r="K77" s="8"/>
      <c r="L77" s="18"/>
      <c r="M77" s="8"/>
      <c r="N77" s="8"/>
      <c r="O77" s="8"/>
    </row>
    <row r="78" spans="1:15">
      <c r="A78" s="11">
        <v>66</v>
      </c>
      <c r="B78" s="8">
        <v>195</v>
      </c>
      <c r="C78" s="8">
        <v>27</v>
      </c>
      <c r="D78" s="8">
        <v>43</v>
      </c>
      <c r="E78" s="40">
        <v>13.066364005008632</v>
      </c>
      <c r="F78" s="43">
        <v>17</v>
      </c>
      <c r="G78" s="61">
        <v>120</v>
      </c>
      <c r="H78" s="41" t="s">
        <v>15</v>
      </c>
      <c r="I78" s="38" t="s">
        <v>15</v>
      </c>
      <c r="J78" s="43" t="s">
        <v>15</v>
      </c>
      <c r="K78" s="8"/>
      <c r="L78" s="18"/>
      <c r="M78" s="8"/>
      <c r="N78" s="8"/>
      <c r="O78" s="8"/>
    </row>
    <row r="79" spans="1:15">
      <c r="A79" s="19">
        <v>67</v>
      </c>
      <c r="B79" s="8">
        <v>317</v>
      </c>
      <c r="C79" s="8">
        <v>58</v>
      </c>
      <c r="D79" s="8">
        <v>42</v>
      </c>
      <c r="E79" s="40">
        <v>20.789985183111256</v>
      </c>
      <c r="F79" s="43">
        <v>30</v>
      </c>
      <c r="G79" s="61">
        <v>104</v>
      </c>
      <c r="H79" s="41" t="s">
        <v>15</v>
      </c>
      <c r="I79" s="38" t="s">
        <v>15</v>
      </c>
      <c r="J79" s="43" t="s">
        <v>15</v>
      </c>
      <c r="K79" s="8"/>
      <c r="L79" s="18"/>
      <c r="M79" s="8"/>
      <c r="N79" s="8"/>
      <c r="O79" s="8"/>
    </row>
    <row r="80" spans="1:15">
      <c r="A80" s="11">
        <v>68</v>
      </c>
      <c r="B80" s="8">
        <v>912</v>
      </c>
      <c r="C80" s="8">
        <v>31</v>
      </c>
      <c r="D80" s="8">
        <v>96</v>
      </c>
      <c r="E80" s="40">
        <v>27.899266236039587</v>
      </c>
      <c r="F80" s="43">
        <v>31</v>
      </c>
      <c r="G80" s="61">
        <v>243</v>
      </c>
      <c r="H80" s="41" t="s">
        <v>16</v>
      </c>
      <c r="I80" s="38" t="s">
        <v>15</v>
      </c>
      <c r="J80" s="43" t="s">
        <v>16</v>
      </c>
      <c r="K80" s="8"/>
      <c r="L80" s="18"/>
      <c r="M80" s="8"/>
      <c r="N80" s="8"/>
      <c r="O80" s="8"/>
    </row>
    <row r="81" spans="1:15">
      <c r="A81" s="19">
        <v>69</v>
      </c>
      <c r="B81" s="8">
        <v>40</v>
      </c>
      <c r="C81" s="8">
        <v>34</v>
      </c>
      <c r="D81" s="8">
        <v>33</v>
      </c>
      <c r="E81" s="40">
        <v>2.4369586726846992</v>
      </c>
      <c r="F81" s="43">
        <v>12</v>
      </c>
      <c r="G81" s="61">
        <v>40</v>
      </c>
      <c r="H81" s="41" t="s">
        <v>15</v>
      </c>
      <c r="I81" s="38" t="s">
        <v>15</v>
      </c>
      <c r="J81" s="43" t="s">
        <v>15</v>
      </c>
      <c r="K81" s="8"/>
      <c r="L81" s="18"/>
      <c r="M81" s="8"/>
      <c r="N81" s="8"/>
      <c r="O81" s="8"/>
    </row>
    <row r="82" spans="1:15">
      <c r="A82" s="11">
        <v>70</v>
      </c>
      <c r="B82" s="8">
        <v>520</v>
      </c>
      <c r="C82" s="8">
        <v>42</v>
      </c>
      <c r="D82" s="8">
        <v>75</v>
      </c>
      <c r="E82" s="40">
        <v>16.471007579434243</v>
      </c>
      <c r="F82" s="43">
        <v>9</v>
      </c>
      <c r="G82" s="61">
        <v>157</v>
      </c>
      <c r="H82" s="41" t="s">
        <v>15</v>
      </c>
      <c r="I82" s="38" t="s">
        <v>15</v>
      </c>
      <c r="J82" s="43" t="s">
        <v>16</v>
      </c>
      <c r="K82" s="8"/>
      <c r="L82" s="18"/>
      <c r="M82" s="8"/>
      <c r="N82" s="8"/>
      <c r="O82" s="8"/>
    </row>
    <row r="83" spans="1:15">
      <c r="A83" s="19">
        <v>71</v>
      </c>
      <c r="B83" s="8">
        <v>50</v>
      </c>
      <c r="C83" s="8">
        <v>26</v>
      </c>
      <c r="D83" s="8">
        <v>30</v>
      </c>
      <c r="E83" s="40">
        <v>3.9229818545470212</v>
      </c>
      <c r="F83" s="43">
        <v>9</v>
      </c>
      <c r="G83" s="61">
        <v>50</v>
      </c>
      <c r="H83" s="41" t="s">
        <v>15</v>
      </c>
      <c r="I83" s="38" t="s">
        <v>15</v>
      </c>
      <c r="J83" s="43" t="s">
        <v>15</v>
      </c>
      <c r="K83" s="8"/>
      <c r="L83" s="18"/>
      <c r="M83" s="8"/>
      <c r="N83" s="8"/>
      <c r="O83" s="8"/>
    </row>
    <row r="84" spans="1:15">
      <c r="A84" s="11">
        <v>72</v>
      </c>
      <c r="B84" s="8">
        <v>335</v>
      </c>
      <c r="C84" s="8">
        <v>32</v>
      </c>
      <c r="D84" s="8">
        <v>44</v>
      </c>
      <c r="E84" s="40">
        <v>20.5919829050044</v>
      </c>
      <c r="F84" s="43">
        <v>23</v>
      </c>
      <c r="G84" s="61">
        <v>145</v>
      </c>
      <c r="H84" s="41" t="s">
        <v>15</v>
      </c>
      <c r="I84" s="38" t="s">
        <v>15</v>
      </c>
      <c r="J84" s="43" t="s">
        <v>15</v>
      </c>
      <c r="K84" s="8"/>
      <c r="L84" s="18"/>
      <c r="M84" s="8"/>
      <c r="N84" s="8"/>
      <c r="O84" s="8"/>
    </row>
    <row r="85" spans="1:15">
      <c r="A85" s="19">
        <v>73</v>
      </c>
      <c r="B85" s="8">
        <v>1097</v>
      </c>
      <c r="C85" s="8">
        <v>30</v>
      </c>
      <c r="D85" s="8">
        <v>67</v>
      </c>
      <c r="E85" s="40">
        <v>51.881877534801013</v>
      </c>
      <c r="F85" s="43">
        <v>23</v>
      </c>
      <c r="G85" s="61">
        <v>270</v>
      </c>
      <c r="H85" s="41" t="s">
        <v>16</v>
      </c>
      <c r="I85" s="38" t="s">
        <v>15</v>
      </c>
      <c r="J85" s="43" t="s">
        <v>16</v>
      </c>
      <c r="K85" s="8"/>
      <c r="L85" s="18"/>
      <c r="M85" s="8"/>
      <c r="N85" s="8"/>
      <c r="O85" s="8"/>
    </row>
    <row r="86" spans="1:15">
      <c r="A86" s="11">
        <v>74</v>
      </c>
      <c r="B86" s="8">
        <v>121</v>
      </c>
      <c r="C86" s="8">
        <v>70</v>
      </c>
      <c r="D86" s="8">
        <v>32</v>
      </c>
      <c r="E86" s="40">
        <v>7.0077165177331437</v>
      </c>
      <c r="F86" s="43">
        <v>16</v>
      </c>
      <c r="G86" s="61">
        <v>59</v>
      </c>
      <c r="H86" s="41" t="s">
        <v>15</v>
      </c>
      <c r="I86" s="38" t="s">
        <v>16</v>
      </c>
      <c r="J86" s="43" t="s">
        <v>15</v>
      </c>
      <c r="K86" s="8"/>
      <c r="L86" s="18"/>
      <c r="M86" s="8"/>
      <c r="N86" s="8"/>
      <c r="O86" s="8"/>
    </row>
    <row r="87" spans="1:15">
      <c r="A87" s="19">
        <v>75</v>
      </c>
      <c r="B87" s="8">
        <v>340</v>
      </c>
      <c r="C87" s="8">
        <v>84</v>
      </c>
      <c r="D87" s="8">
        <v>43</v>
      </c>
      <c r="E87" s="40">
        <v>21.174557421120522</v>
      </c>
      <c r="F87" s="43">
        <v>23</v>
      </c>
      <c r="G87" s="61">
        <v>90</v>
      </c>
      <c r="H87" s="41" t="s">
        <v>16</v>
      </c>
      <c r="I87" s="38" t="s">
        <v>16</v>
      </c>
      <c r="J87" s="43" t="s">
        <v>15</v>
      </c>
      <c r="K87" s="8"/>
      <c r="L87" s="18"/>
      <c r="M87" s="8"/>
      <c r="N87" s="8"/>
      <c r="O87" s="8"/>
    </row>
    <row r="88" spans="1:15">
      <c r="A88" s="11">
        <v>76</v>
      </c>
      <c r="B88" s="8">
        <v>120</v>
      </c>
      <c r="C88" s="8">
        <v>38</v>
      </c>
      <c r="D88" s="8">
        <v>37</v>
      </c>
      <c r="E88" s="40">
        <v>8.2840035749820977</v>
      </c>
      <c r="F88" s="43">
        <v>9</v>
      </c>
      <c r="G88" s="61">
        <v>80</v>
      </c>
      <c r="H88" s="41" t="s">
        <v>15</v>
      </c>
      <c r="I88" s="38" t="s">
        <v>15</v>
      </c>
      <c r="J88" s="43" t="s">
        <v>15</v>
      </c>
      <c r="K88" s="8"/>
      <c r="L88" s="18"/>
      <c r="M88" s="8"/>
      <c r="N88" s="8"/>
      <c r="O88" s="8"/>
    </row>
    <row r="89" spans="1:15">
      <c r="A89" s="19">
        <v>77</v>
      </c>
      <c r="B89" s="8">
        <v>240</v>
      </c>
      <c r="C89" s="8">
        <v>45</v>
      </c>
      <c r="D89" s="8">
        <v>41</v>
      </c>
      <c r="E89" s="40">
        <v>12.76559795673421</v>
      </c>
      <c r="F89" s="43">
        <v>23</v>
      </c>
      <c r="G89" s="61">
        <v>103</v>
      </c>
      <c r="H89" s="41" t="s">
        <v>15</v>
      </c>
      <c r="I89" s="38" t="s">
        <v>15</v>
      </c>
      <c r="J89" s="43" t="s">
        <v>15</v>
      </c>
      <c r="K89" s="8"/>
      <c r="L89" s="18"/>
      <c r="M89" s="8"/>
      <c r="N89" s="8"/>
      <c r="O89" s="8"/>
    </row>
    <row r="90" spans="1:15">
      <c r="A90" s="11">
        <v>78</v>
      </c>
      <c r="B90" s="8">
        <v>110</v>
      </c>
      <c r="C90" s="8">
        <v>30</v>
      </c>
      <c r="D90" s="8">
        <v>40</v>
      </c>
      <c r="E90" s="40">
        <v>6.1488816789799099</v>
      </c>
      <c r="F90" s="43">
        <v>9</v>
      </c>
      <c r="G90" s="61">
        <v>85</v>
      </c>
      <c r="H90" s="41" t="s">
        <v>15</v>
      </c>
      <c r="I90" s="38" t="s">
        <v>15</v>
      </c>
      <c r="J90" s="43" t="s">
        <v>15</v>
      </c>
      <c r="K90" s="8"/>
      <c r="L90" s="18"/>
      <c r="M90" s="8"/>
      <c r="N90" s="8"/>
      <c r="O90" s="8"/>
    </row>
    <row r="91" spans="1:15">
      <c r="A91" s="19">
        <v>79</v>
      </c>
      <c r="B91" s="8">
        <v>42</v>
      </c>
      <c r="C91" s="8">
        <v>73</v>
      </c>
      <c r="D91" s="8">
        <v>35</v>
      </c>
      <c r="E91" s="40">
        <v>2.6579121243163546</v>
      </c>
      <c r="F91" s="43">
        <v>29</v>
      </c>
      <c r="G91" s="61">
        <v>34</v>
      </c>
      <c r="H91" s="41" t="s">
        <v>15</v>
      </c>
      <c r="I91" s="38" t="s">
        <v>16</v>
      </c>
      <c r="J91" s="43" t="s">
        <v>15</v>
      </c>
      <c r="K91" s="8"/>
      <c r="L91" s="18"/>
      <c r="M91" s="8"/>
      <c r="N91" s="8"/>
      <c r="O91" s="8"/>
    </row>
    <row r="92" spans="1:15">
      <c r="A92" s="11">
        <v>80</v>
      </c>
      <c r="B92" s="8">
        <v>655</v>
      </c>
      <c r="C92" s="8">
        <v>14</v>
      </c>
      <c r="D92" s="8">
        <v>92</v>
      </c>
      <c r="E92" s="40">
        <v>20.890603366009891</v>
      </c>
      <c r="F92" s="43">
        <v>9</v>
      </c>
      <c r="G92" s="61">
        <v>306</v>
      </c>
      <c r="H92" s="41" t="s">
        <v>15</v>
      </c>
      <c r="I92" s="38" t="s">
        <v>15</v>
      </c>
      <c r="J92" s="43" t="s">
        <v>16</v>
      </c>
      <c r="K92" s="8"/>
      <c r="L92" s="18"/>
      <c r="M92" s="8"/>
      <c r="N92" s="8"/>
      <c r="O92" s="8"/>
    </row>
    <row r="93" spans="1:15">
      <c r="A93" s="19">
        <v>81</v>
      </c>
      <c r="B93" s="8">
        <v>117</v>
      </c>
      <c r="C93" s="8">
        <v>91</v>
      </c>
      <c r="D93" s="8">
        <v>53</v>
      </c>
      <c r="E93" s="40">
        <v>7.3079885136759311</v>
      </c>
      <c r="F93" s="43">
        <v>9</v>
      </c>
      <c r="G93" s="61">
        <v>51</v>
      </c>
      <c r="H93" s="41" t="s">
        <v>15</v>
      </c>
      <c r="I93" s="38" t="s">
        <v>16</v>
      </c>
      <c r="J93" s="43" t="s">
        <v>15</v>
      </c>
      <c r="K93" s="8"/>
      <c r="L93" s="18"/>
      <c r="M93" s="8"/>
      <c r="N93" s="8"/>
      <c r="O93" s="8"/>
    </row>
    <row r="94" spans="1:15">
      <c r="A94" s="11">
        <v>82</v>
      </c>
      <c r="B94" s="8">
        <v>425</v>
      </c>
      <c r="C94" s="8">
        <v>51</v>
      </c>
      <c r="D94" s="8">
        <v>44</v>
      </c>
      <c r="E94" s="40">
        <v>29.662877481703067</v>
      </c>
      <c r="F94" s="43">
        <v>37</v>
      </c>
      <c r="G94" s="61">
        <v>129</v>
      </c>
      <c r="H94" s="41" t="s">
        <v>15</v>
      </c>
      <c r="I94" s="38" t="s">
        <v>15</v>
      </c>
      <c r="J94" s="43" t="s">
        <v>15</v>
      </c>
      <c r="K94" s="8"/>
      <c r="L94" s="18"/>
      <c r="M94" s="8"/>
      <c r="N94" s="8"/>
      <c r="O94" s="8"/>
    </row>
    <row r="95" spans="1:15">
      <c r="A95" s="19">
        <v>83</v>
      </c>
      <c r="B95" s="8">
        <v>295</v>
      </c>
      <c r="C95" s="8">
        <v>29</v>
      </c>
      <c r="D95" s="8">
        <v>91</v>
      </c>
      <c r="E95" s="40">
        <v>10.222282945729306</v>
      </c>
      <c r="F95" s="43">
        <v>24</v>
      </c>
      <c r="G95" s="61">
        <v>143</v>
      </c>
      <c r="H95" s="41" t="s">
        <v>15</v>
      </c>
      <c r="I95" s="38" t="s">
        <v>15</v>
      </c>
      <c r="J95" s="43" t="s">
        <v>16</v>
      </c>
      <c r="K95" s="8"/>
      <c r="L95" s="18"/>
      <c r="M95" s="8"/>
      <c r="N95" s="8"/>
      <c r="O95" s="8"/>
    </row>
    <row r="96" spans="1:15">
      <c r="A96" s="11">
        <v>84</v>
      </c>
      <c r="B96" s="8">
        <v>1397</v>
      </c>
      <c r="C96" s="8">
        <v>19</v>
      </c>
      <c r="D96" s="8">
        <v>35</v>
      </c>
      <c r="E96" s="40">
        <v>68.038756197003266</v>
      </c>
      <c r="F96" s="43">
        <v>10</v>
      </c>
      <c r="G96" s="61">
        <v>383</v>
      </c>
      <c r="H96" s="41" t="s">
        <v>16</v>
      </c>
      <c r="I96" s="38" t="s">
        <v>15</v>
      </c>
      <c r="J96" s="43" t="s">
        <v>15</v>
      </c>
      <c r="K96" s="8"/>
      <c r="L96" s="18"/>
      <c r="M96" s="8"/>
      <c r="N96" s="8"/>
      <c r="O96" s="8"/>
    </row>
    <row r="97" spans="1:15">
      <c r="A97" s="19">
        <v>85</v>
      </c>
      <c r="B97" s="8">
        <v>106</v>
      </c>
      <c r="C97" s="8">
        <v>14</v>
      </c>
      <c r="D97" s="8">
        <v>38</v>
      </c>
      <c r="E97" s="40">
        <v>6.1418681904278287</v>
      </c>
      <c r="F97" s="43">
        <v>23</v>
      </c>
      <c r="G97" s="61">
        <v>106</v>
      </c>
      <c r="H97" s="41" t="s">
        <v>15</v>
      </c>
      <c r="I97" s="38" t="s">
        <v>15</v>
      </c>
      <c r="J97" s="43" t="s">
        <v>15</v>
      </c>
      <c r="K97" s="8"/>
      <c r="L97" s="18"/>
      <c r="M97" s="8"/>
      <c r="N97" s="8"/>
      <c r="O97" s="8"/>
    </row>
    <row r="98" spans="1:15">
      <c r="A98" s="11">
        <v>86</v>
      </c>
      <c r="B98" s="8">
        <v>274</v>
      </c>
      <c r="C98" s="8">
        <v>90</v>
      </c>
      <c r="D98" s="8">
        <v>30</v>
      </c>
      <c r="E98" s="40">
        <v>25.366798054117201</v>
      </c>
      <c r="F98" s="43">
        <v>37</v>
      </c>
      <c r="G98" s="61">
        <v>78</v>
      </c>
      <c r="H98" s="41" t="s">
        <v>16</v>
      </c>
      <c r="I98" s="38" t="s">
        <v>16</v>
      </c>
      <c r="J98" s="43" t="s">
        <v>15</v>
      </c>
      <c r="K98" s="8"/>
      <c r="L98" s="18"/>
      <c r="M98" s="8"/>
      <c r="N98" s="8"/>
      <c r="O98" s="8"/>
    </row>
    <row r="99" spans="1:15">
      <c r="A99" s="19">
        <v>87</v>
      </c>
      <c r="B99" s="8">
        <v>1340</v>
      </c>
      <c r="C99" s="8">
        <v>41</v>
      </c>
      <c r="D99" s="8">
        <v>76</v>
      </c>
      <c r="E99" s="40">
        <v>55.718181401892807</v>
      </c>
      <c r="F99" s="43">
        <v>28</v>
      </c>
      <c r="G99" s="61">
        <v>256</v>
      </c>
      <c r="H99" s="41" t="s">
        <v>16</v>
      </c>
      <c r="I99" s="38" t="s">
        <v>15</v>
      </c>
      <c r="J99" s="43" t="s">
        <v>16</v>
      </c>
      <c r="K99" s="8"/>
      <c r="L99" s="18"/>
      <c r="M99" s="8"/>
      <c r="N99" s="8"/>
      <c r="O99" s="8"/>
    </row>
    <row r="100" spans="1:15">
      <c r="A100" s="11">
        <v>88</v>
      </c>
      <c r="B100" s="8">
        <v>176</v>
      </c>
      <c r="C100" s="8">
        <v>20</v>
      </c>
      <c r="D100" s="8">
        <v>30</v>
      </c>
      <c r="E100" s="40">
        <v>13.516818542407178</v>
      </c>
      <c r="F100" s="43">
        <v>33</v>
      </c>
      <c r="G100" s="61">
        <v>133</v>
      </c>
      <c r="H100" s="41" t="s">
        <v>15</v>
      </c>
      <c r="I100" s="38" t="s">
        <v>15</v>
      </c>
      <c r="J100" s="43" t="s">
        <v>15</v>
      </c>
      <c r="K100" s="8"/>
      <c r="L100" s="18"/>
      <c r="M100" s="8"/>
      <c r="N100" s="8"/>
      <c r="O100" s="8"/>
    </row>
    <row r="101" spans="1:15">
      <c r="A101" s="19">
        <v>89</v>
      </c>
      <c r="B101" s="8">
        <v>252</v>
      </c>
      <c r="C101" s="8">
        <v>81</v>
      </c>
      <c r="D101" s="8">
        <v>82</v>
      </c>
      <c r="E101" s="40">
        <v>8.8837758314402375</v>
      </c>
      <c r="F101" s="43">
        <v>16</v>
      </c>
      <c r="G101" s="61">
        <v>79</v>
      </c>
      <c r="H101" s="41" t="s">
        <v>15</v>
      </c>
      <c r="I101" s="38" t="s">
        <v>16</v>
      </c>
      <c r="J101" s="43" t="s">
        <v>16</v>
      </c>
      <c r="K101" s="8"/>
      <c r="L101" s="18"/>
      <c r="M101" s="8"/>
      <c r="N101" s="8"/>
      <c r="O101" s="8"/>
    </row>
    <row r="102" spans="1:15">
      <c r="A102" s="11">
        <v>90</v>
      </c>
      <c r="B102" s="8">
        <v>89</v>
      </c>
      <c r="C102" s="8">
        <v>67</v>
      </c>
      <c r="D102" s="8">
        <v>77</v>
      </c>
      <c r="E102" s="40">
        <v>3.5931627391122936</v>
      </c>
      <c r="F102" s="43">
        <v>9</v>
      </c>
      <c r="G102" s="61">
        <v>51</v>
      </c>
      <c r="H102" s="41" t="s">
        <v>15</v>
      </c>
      <c r="I102" s="38" t="s">
        <v>15</v>
      </c>
      <c r="J102" s="43" t="s">
        <v>16</v>
      </c>
      <c r="K102" s="8"/>
      <c r="L102" s="18"/>
      <c r="M102" s="8"/>
      <c r="N102" s="8"/>
      <c r="O102" s="8"/>
    </row>
    <row r="103" spans="1:15">
      <c r="A103" s="19">
        <v>91</v>
      </c>
      <c r="B103" s="8">
        <v>94</v>
      </c>
      <c r="C103" s="8">
        <v>25</v>
      </c>
      <c r="D103" s="8">
        <v>37</v>
      </c>
      <c r="E103" s="40">
        <v>5.6605298377553375</v>
      </c>
      <c r="F103" s="43">
        <v>26</v>
      </c>
      <c r="G103" s="61">
        <v>87</v>
      </c>
      <c r="H103" s="41" t="s">
        <v>15</v>
      </c>
      <c r="I103" s="38" t="s">
        <v>15</v>
      </c>
      <c r="J103" s="43" t="s">
        <v>15</v>
      </c>
      <c r="K103" s="8"/>
      <c r="L103" s="18"/>
      <c r="M103" s="8"/>
      <c r="N103" s="8"/>
      <c r="O103" s="8"/>
    </row>
    <row r="104" spans="1:15">
      <c r="A104" s="11">
        <v>92</v>
      </c>
      <c r="B104" s="8">
        <v>345</v>
      </c>
      <c r="C104" s="8">
        <v>24</v>
      </c>
      <c r="D104" s="8">
        <v>31</v>
      </c>
      <c r="E104" s="40">
        <v>26.458437959706842</v>
      </c>
      <c r="F104" s="43">
        <v>4</v>
      </c>
      <c r="G104" s="61">
        <v>169</v>
      </c>
      <c r="H104" s="41" t="s">
        <v>15</v>
      </c>
      <c r="I104" s="38" t="s">
        <v>15</v>
      </c>
      <c r="J104" s="43" t="s">
        <v>15</v>
      </c>
      <c r="K104" s="8"/>
      <c r="L104" s="18"/>
      <c r="M104" s="8"/>
      <c r="N104" s="8"/>
      <c r="O104" s="8"/>
    </row>
    <row r="105" spans="1:15">
      <c r="A105" s="19">
        <v>93</v>
      </c>
      <c r="B105" s="8">
        <v>94</v>
      </c>
      <c r="C105" s="8">
        <v>557</v>
      </c>
      <c r="D105" s="8">
        <v>83</v>
      </c>
      <c r="E105" s="40">
        <v>3.317914218168776</v>
      </c>
      <c r="F105" s="43">
        <v>22</v>
      </c>
      <c r="G105" s="61">
        <v>18</v>
      </c>
      <c r="H105" s="41" t="s">
        <v>16</v>
      </c>
      <c r="I105" s="38" t="s">
        <v>17</v>
      </c>
      <c r="J105" s="43" t="s">
        <v>16</v>
      </c>
      <c r="K105" s="8"/>
      <c r="L105" s="18"/>
      <c r="M105" s="8"/>
      <c r="N105" s="8"/>
      <c r="O105" s="8"/>
    </row>
    <row r="106" spans="1:15">
      <c r="A106" s="11">
        <v>94</v>
      </c>
      <c r="B106" s="8">
        <v>124</v>
      </c>
      <c r="C106" s="8">
        <v>659</v>
      </c>
      <c r="D106" s="8">
        <v>59</v>
      </c>
      <c r="E106" s="40">
        <v>8.1251373101865116</v>
      </c>
      <c r="F106" s="43">
        <v>17</v>
      </c>
      <c r="G106" s="61">
        <v>20</v>
      </c>
      <c r="H106" s="41" t="s">
        <v>16</v>
      </c>
      <c r="I106" s="38" t="s">
        <v>17</v>
      </c>
      <c r="J106" s="43" t="s">
        <v>16</v>
      </c>
      <c r="K106" s="8"/>
      <c r="L106" s="18"/>
      <c r="M106" s="8"/>
      <c r="N106" s="8"/>
      <c r="O106" s="8"/>
    </row>
    <row r="107" spans="1:15">
      <c r="A107" s="19">
        <v>95</v>
      </c>
      <c r="B107" s="8">
        <v>630</v>
      </c>
      <c r="C107" s="8">
        <v>176</v>
      </c>
      <c r="D107" s="8">
        <v>42</v>
      </c>
      <c r="E107" s="40">
        <v>33.000275086788982</v>
      </c>
      <c r="F107" s="43">
        <v>9</v>
      </c>
      <c r="G107" s="61">
        <v>85</v>
      </c>
      <c r="H107" s="41" t="s">
        <v>17</v>
      </c>
      <c r="I107" s="38" t="s">
        <v>16</v>
      </c>
      <c r="J107" s="43" t="s">
        <v>15</v>
      </c>
      <c r="K107" s="8"/>
      <c r="L107" s="18"/>
      <c r="M107" s="8"/>
      <c r="N107" s="8"/>
      <c r="O107" s="8"/>
    </row>
    <row r="108" spans="1:15">
      <c r="A108" s="11">
        <v>96</v>
      </c>
      <c r="B108" s="8">
        <v>381</v>
      </c>
      <c r="C108" s="8">
        <v>267</v>
      </c>
      <c r="D108" s="8">
        <v>45</v>
      </c>
      <c r="E108" s="40">
        <v>17.563649069259629</v>
      </c>
      <c r="F108" s="43">
        <v>9</v>
      </c>
      <c r="G108" s="61">
        <v>53</v>
      </c>
      <c r="H108" s="41" t="s">
        <v>17</v>
      </c>
      <c r="I108" s="38" t="s">
        <v>17</v>
      </c>
      <c r="J108" s="43" t="s">
        <v>15</v>
      </c>
      <c r="K108" s="8"/>
      <c r="L108" s="18"/>
      <c r="M108" s="8"/>
      <c r="N108" s="8"/>
      <c r="O108" s="8"/>
    </row>
    <row r="109" spans="1:15">
      <c r="A109" s="19">
        <v>97</v>
      </c>
      <c r="B109" s="8">
        <v>135</v>
      </c>
      <c r="C109" s="8">
        <v>465</v>
      </c>
      <c r="D109" s="8">
        <v>35</v>
      </c>
      <c r="E109" s="40">
        <v>9.5649104733484904</v>
      </c>
      <c r="F109" s="43">
        <v>9</v>
      </c>
      <c r="G109" s="61">
        <v>24</v>
      </c>
      <c r="H109" s="41" t="s">
        <v>16</v>
      </c>
      <c r="I109" s="38" t="s">
        <v>17</v>
      </c>
      <c r="J109" s="43" t="s">
        <v>15</v>
      </c>
      <c r="K109" s="8"/>
      <c r="L109" s="18"/>
      <c r="M109" s="8"/>
      <c r="N109" s="8"/>
      <c r="O109" s="8"/>
    </row>
    <row r="110" spans="1:15">
      <c r="A110" s="11">
        <v>98</v>
      </c>
      <c r="B110" s="8">
        <v>540</v>
      </c>
      <c r="C110" s="8">
        <v>293</v>
      </c>
      <c r="D110" s="8">
        <v>62</v>
      </c>
      <c r="E110" s="40">
        <v>20.699428587163553</v>
      </c>
      <c r="F110" s="43">
        <v>9</v>
      </c>
      <c r="G110" s="61">
        <v>61</v>
      </c>
      <c r="H110" s="41" t="s">
        <v>17</v>
      </c>
      <c r="I110" s="38" t="s">
        <v>17</v>
      </c>
      <c r="J110" s="43" t="s">
        <v>16</v>
      </c>
      <c r="K110" s="8"/>
      <c r="L110" s="18"/>
      <c r="M110" s="8"/>
      <c r="N110" s="8"/>
      <c r="O110" s="8"/>
    </row>
    <row r="111" spans="1:15">
      <c r="A111" s="19">
        <v>99</v>
      </c>
      <c r="B111" s="8">
        <v>616</v>
      </c>
      <c r="C111" s="8">
        <v>133</v>
      </c>
      <c r="D111" s="8">
        <v>91</v>
      </c>
      <c r="E111" s="40">
        <v>25.097764933039471</v>
      </c>
      <c r="F111" s="43">
        <v>16</v>
      </c>
      <c r="G111" s="61">
        <v>96</v>
      </c>
      <c r="H111" s="41" t="s">
        <v>16</v>
      </c>
      <c r="I111" s="38" t="s">
        <v>16</v>
      </c>
      <c r="J111" s="43" t="s">
        <v>16</v>
      </c>
      <c r="K111" s="8"/>
      <c r="L111" s="18"/>
      <c r="M111" s="8"/>
      <c r="N111" s="8"/>
      <c r="O111" s="8"/>
    </row>
    <row r="112" spans="1:15">
      <c r="A112" s="11">
        <v>100</v>
      </c>
      <c r="B112" s="8">
        <v>260</v>
      </c>
      <c r="C112" s="8">
        <v>644</v>
      </c>
      <c r="D112" s="8">
        <v>61</v>
      </c>
      <c r="E112" s="40">
        <v>11.222292248342935</v>
      </c>
      <c r="F112" s="43">
        <v>17</v>
      </c>
      <c r="G112" s="61">
        <v>28</v>
      </c>
      <c r="H112" s="41" t="s">
        <v>17</v>
      </c>
      <c r="I112" s="38" t="s">
        <v>17</v>
      </c>
      <c r="J112" s="43" t="s">
        <v>16</v>
      </c>
      <c r="K112" s="8"/>
      <c r="L112" s="18"/>
      <c r="M112" s="8"/>
      <c r="N112" s="8"/>
      <c r="O112" s="8"/>
    </row>
    <row r="113" spans="1:15">
      <c r="A113" s="19">
        <v>101</v>
      </c>
      <c r="B113" s="8">
        <v>134</v>
      </c>
      <c r="C113" s="8">
        <v>440</v>
      </c>
      <c r="D113" s="8">
        <v>42</v>
      </c>
      <c r="E113" s="40">
        <v>7.9251192158707813</v>
      </c>
      <c r="F113" s="43">
        <v>24</v>
      </c>
      <c r="G113" s="61">
        <v>25</v>
      </c>
      <c r="H113" s="41" t="s">
        <v>16</v>
      </c>
      <c r="I113" s="38" t="s">
        <v>17</v>
      </c>
      <c r="J113" s="43" t="s">
        <v>15</v>
      </c>
      <c r="K113" s="8"/>
      <c r="L113" s="18"/>
      <c r="M113" s="8"/>
      <c r="N113" s="8"/>
      <c r="O113" s="8"/>
    </row>
    <row r="114" spans="1:15">
      <c r="A114" s="11">
        <v>102</v>
      </c>
      <c r="B114" s="8">
        <v>233</v>
      </c>
      <c r="C114" s="8">
        <v>271</v>
      </c>
      <c r="D114" s="8">
        <v>76</v>
      </c>
      <c r="E114" s="40">
        <v>9.7818464615741529</v>
      </c>
      <c r="F114" s="43">
        <v>8</v>
      </c>
      <c r="G114" s="61">
        <v>42</v>
      </c>
      <c r="H114" s="41" t="s">
        <v>16</v>
      </c>
      <c r="I114" s="38" t="s">
        <v>17</v>
      </c>
      <c r="J114" s="43" t="s">
        <v>16</v>
      </c>
      <c r="K114" s="8"/>
      <c r="L114" s="18"/>
      <c r="M114" s="8"/>
      <c r="N114" s="8"/>
      <c r="O114" s="8"/>
    </row>
    <row r="115" spans="1:15">
      <c r="A115" s="19">
        <v>103</v>
      </c>
      <c r="B115" s="8">
        <v>346</v>
      </c>
      <c r="C115" s="8">
        <v>207</v>
      </c>
      <c r="D115" s="8">
        <v>32</v>
      </c>
      <c r="E115" s="40">
        <v>22.044258773903355</v>
      </c>
      <c r="F115" s="43">
        <v>15</v>
      </c>
      <c r="G115" s="61">
        <v>58</v>
      </c>
      <c r="H115" s="41" t="s">
        <v>16</v>
      </c>
      <c r="I115" s="38" t="s">
        <v>16</v>
      </c>
      <c r="J115" s="43" t="s">
        <v>15</v>
      </c>
      <c r="K115" s="8"/>
      <c r="L115" s="18"/>
      <c r="M115" s="8"/>
      <c r="N115" s="8"/>
      <c r="O115" s="8"/>
    </row>
    <row r="116" spans="1:15">
      <c r="A116" s="11">
        <v>104</v>
      </c>
      <c r="B116" s="8">
        <v>556</v>
      </c>
      <c r="C116" s="8">
        <v>408</v>
      </c>
      <c r="D116" s="8">
        <v>82</v>
      </c>
      <c r="E116" s="40">
        <v>24.628184173565437</v>
      </c>
      <c r="F116" s="43">
        <v>4</v>
      </c>
      <c r="G116" s="61">
        <v>52</v>
      </c>
      <c r="H116" s="41" t="s">
        <v>17</v>
      </c>
      <c r="I116" s="38" t="s">
        <v>17</v>
      </c>
      <c r="J116" s="43" t="s">
        <v>16</v>
      </c>
      <c r="K116" s="8"/>
      <c r="L116" s="18"/>
      <c r="M116" s="8"/>
      <c r="N116" s="8"/>
      <c r="O116" s="8"/>
    </row>
    <row r="117" spans="1:15">
      <c r="A117" s="19">
        <v>105</v>
      </c>
      <c r="B117" s="8">
        <v>103</v>
      </c>
      <c r="C117" s="8">
        <v>1240</v>
      </c>
      <c r="D117" s="8">
        <v>35</v>
      </c>
      <c r="E117" s="40">
        <v>7.5118962162777088</v>
      </c>
      <c r="F117" s="43">
        <v>17</v>
      </c>
      <c r="G117" s="61">
        <v>21</v>
      </c>
      <c r="H117" s="41" t="s">
        <v>17</v>
      </c>
      <c r="I117" s="38" t="s">
        <v>17</v>
      </c>
      <c r="J117" s="43" t="s">
        <v>15</v>
      </c>
      <c r="K117" s="8"/>
      <c r="L117" s="18"/>
      <c r="M117" s="8"/>
      <c r="N117" s="8"/>
      <c r="O117" s="8"/>
    </row>
    <row r="118" spans="1:15">
      <c r="A118" s="11">
        <v>106</v>
      </c>
      <c r="B118" s="8">
        <v>203</v>
      </c>
      <c r="C118" s="8">
        <v>2147</v>
      </c>
      <c r="D118" s="8">
        <v>83</v>
      </c>
      <c r="E118" s="40">
        <v>10.760817362519264</v>
      </c>
      <c r="F118" s="43">
        <v>17</v>
      </c>
      <c r="G118" s="61">
        <v>21</v>
      </c>
      <c r="H118" s="41" t="s">
        <v>17</v>
      </c>
      <c r="I118" s="38" t="s">
        <v>17</v>
      </c>
      <c r="J118" s="43" t="s">
        <v>16</v>
      </c>
      <c r="K118" s="8"/>
      <c r="L118" s="18"/>
      <c r="M118" s="8"/>
      <c r="N118" s="8"/>
      <c r="O118" s="8"/>
    </row>
    <row r="119" spans="1:15">
      <c r="A119" s="19">
        <v>107</v>
      </c>
      <c r="B119" s="8">
        <v>64</v>
      </c>
      <c r="C119" s="8">
        <v>1052</v>
      </c>
      <c r="D119" s="8">
        <v>34</v>
      </c>
      <c r="E119" s="40">
        <v>4.7442325408343304</v>
      </c>
      <c r="F119" s="43">
        <v>28</v>
      </c>
      <c r="G119" s="61">
        <v>12</v>
      </c>
      <c r="H119" s="41" t="s">
        <v>16</v>
      </c>
      <c r="I119" s="38" t="s">
        <v>17</v>
      </c>
      <c r="J119" s="43" t="s">
        <v>15</v>
      </c>
      <c r="K119" s="8"/>
      <c r="L119" s="18"/>
      <c r="M119" s="8"/>
      <c r="N119" s="8"/>
      <c r="O119" s="8"/>
    </row>
    <row r="120" spans="1:15">
      <c r="A120" s="11">
        <v>108</v>
      </c>
      <c r="B120" s="8">
        <v>3089</v>
      </c>
      <c r="C120" s="8">
        <v>29</v>
      </c>
      <c r="D120" s="8">
        <v>123</v>
      </c>
      <c r="E120" s="40">
        <v>119.43126535362691</v>
      </c>
      <c r="F120" s="43">
        <v>9</v>
      </c>
      <c r="G120" s="61">
        <v>462</v>
      </c>
      <c r="H120" s="41" t="s">
        <v>16</v>
      </c>
      <c r="I120" s="38" t="s">
        <v>15</v>
      </c>
      <c r="J120" s="43" t="s">
        <v>16</v>
      </c>
      <c r="K120" s="8"/>
      <c r="L120" s="18"/>
      <c r="M120" s="8"/>
      <c r="N120" s="8"/>
      <c r="O120" s="8"/>
    </row>
    <row r="121" spans="1:15">
      <c r="A121" s="19">
        <v>109</v>
      </c>
      <c r="B121" s="8">
        <v>1180</v>
      </c>
      <c r="C121" s="8">
        <v>36</v>
      </c>
      <c r="D121" s="8">
        <v>167</v>
      </c>
      <c r="E121" s="40">
        <v>35.57594828461206</v>
      </c>
      <c r="F121" s="43">
        <v>16</v>
      </c>
      <c r="G121" s="61">
        <v>256</v>
      </c>
      <c r="H121" s="41" t="s">
        <v>16</v>
      </c>
      <c r="I121" s="38" t="s">
        <v>15</v>
      </c>
      <c r="J121" s="43" t="s">
        <v>17</v>
      </c>
      <c r="K121" s="8"/>
      <c r="L121" s="18"/>
      <c r="M121" s="8"/>
      <c r="N121" s="8"/>
      <c r="O121" s="8"/>
    </row>
    <row r="122" spans="1:15">
      <c r="A122" s="11">
        <v>110</v>
      </c>
      <c r="B122" s="8">
        <v>583</v>
      </c>
      <c r="C122" s="8">
        <v>37</v>
      </c>
      <c r="D122" s="8">
        <v>136</v>
      </c>
      <c r="E122" s="40">
        <v>20.296275255392345</v>
      </c>
      <c r="F122" s="43">
        <v>5</v>
      </c>
      <c r="G122" s="61">
        <v>177</v>
      </c>
      <c r="H122" s="41" t="s">
        <v>15</v>
      </c>
      <c r="I122" s="38" t="s">
        <v>15</v>
      </c>
      <c r="J122" s="43" t="s">
        <v>16</v>
      </c>
      <c r="K122" s="8"/>
      <c r="L122" s="18"/>
      <c r="M122" s="8"/>
      <c r="N122" s="8"/>
      <c r="O122" s="8"/>
    </row>
    <row r="123" spans="1:15">
      <c r="A123" s="19">
        <v>111</v>
      </c>
      <c r="B123" s="8">
        <v>2663</v>
      </c>
      <c r="C123" s="8">
        <v>19</v>
      </c>
      <c r="D123" s="8">
        <v>108</v>
      </c>
      <c r="E123" s="40">
        <v>99.106294363046601</v>
      </c>
      <c r="F123" s="43">
        <v>9</v>
      </c>
      <c r="G123" s="61">
        <v>529</v>
      </c>
      <c r="H123" s="41" t="s">
        <v>16</v>
      </c>
      <c r="I123" s="38" t="s">
        <v>15</v>
      </c>
      <c r="J123" s="43" t="s">
        <v>16</v>
      </c>
      <c r="K123" s="8"/>
      <c r="L123" s="18"/>
      <c r="M123" s="8"/>
      <c r="N123" s="8"/>
      <c r="O123" s="8"/>
    </row>
    <row r="124" spans="1:15">
      <c r="A124" s="11">
        <v>112</v>
      </c>
      <c r="B124" s="8">
        <v>3065</v>
      </c>
      <c r="C124" s="8">
        <v>47</v>
      </c>
      <c r="D124" s="8">
        <v>103</v>
      </c>
      <c r="E124" s="40">
        <v>102.56229403052524</v>
      </c>
      <c r="F124" s="43">
        <v>7</v>
      </c>
      <c r="G124" s="61">
        <v>361</v>
      </c>
      <c r="H124" s="41" t="s">
        <v>17</v>
      </c>
      <c r="I124" s="38" t="s">
        <v>15</v>
      </c>
      <c r="J124" s="43" t="s">
        <v>16</v>
      </c>
      <c r="K124" s="8"/>
      <c r="L124" s="18"/>
      <c r="M124" s="8"/>
      <c r="N124" s="8"/>
      <c r="O124" s="8"/>
    </row>
    <row r="125" spans="1:15">
      <c r="A125" s="19">
        <v>113</v>
      </c>
      <c r="B125" s="8">
        <v>6033</v>
      </c>
      <c r="C125" s="8">
        <v>18</v>
      </c>
      <c r="D125" s="8">
        <v>229</v>
      </c>
      <c r="E125" s="40">
        <v>128.9331189668805</v>
      </c>
      <c r="F125" s="43">
        <v>23</v>
      </c>
      <c r="G125" s="61">
        <v>819</v>
      </c>
      <c r="H125" s="41" t="s">
        <v>17</v>
      </c>
      <c r="I125" s="38" t="s">
        <v>15</v>
      </c>
      <c r="J125" s="43" t="s">
        <v>17</v>
      </c>
      <c r="K125" s="8"/>
      <c r="L125" s="18"/>
      <c r="M125" s="8"/>
      <c r="N125" s="8"/>
      <c r="O125" s="8"/>
    </row>
    <row r="126" spans="1:15">
      <c r="A126" s="11">
        <v>114</v>
      </c>
      <c r="B126" s="8">
        <v>908</v>
      </c>
      <c r="C126" s="8">
        <v>46</v>
      </c>
      <c r="D126" s="8">
        <v>250</v>
      </c>
      <c r="E126" s="40">
        <v>19.762605937280611</v>
      </c>
      <c r="F126" s="43">
        <v>9</v>
      </c>
      <c r="G126" s="61">
        <v>199</v>
      </c>
      <c r="H126" s="41" t="s">
        <v>16</v>
      </c>
      <c r="I126" s="38" t="s">
        <v>15</v>
      </c>
      <c r="J126" s="43" t="s">
        <v>17</v>
      </c>
      <c r="K126" s="8"/>
      <c r="L126" s="18"/>
      <c r="M126" s="8"/>
      <c r="N126" s="8"/>
      <c r="O126" s="8"/>
    </row>
    <row r="127" spans="1:15">
      <c r="A127" s="19">
        <v>115</v>
      </c>
      <c r="B127" s="8">
        <v>3112</v>
      </c>
      <c r="C127" s="8">
        <v>28</v>
      </c>
      <c r="D127" s="8">
        <v>124</v>
      </c>
      <c r="E127" s="40">
        <v>120.48642286910896</v>
      </c>
      <c r="F127" s="43">
        <v>9</v>
      </c>
      <c r="G127" s="61">
        <v>471</v>
      </c>
      <c r="H127" s="41" t="s">
        <v>16</v>
      </c>
      <c r="I127" s="38" t="s">
        <v>15</v>
      </c>
      <c r="J127" s="43" t="s">
        <v>16</v>
      </c>
      <c r="K127" s="8"/>
      <c r="L127" s="18"/>
      <c r="M127" s="8"/>
      <c r="N127" s="8"/>
      <c r="O127" s="8"/>
    </row>
    <row r="128" spans="1:15">
      <c r="A128" s="11">
        <v>116</v>
      </c>
      <c r="B128" s="8">
        <v>1410</v>
      </c>
      <c r="C128" s="8">
        <v>34</v>
      </c>
      <c r="D128" s="8">
        <v>111</v>
      </c>
      <c r="E128" s="40">
        <v>45.621442879997268</v>
      </c>
      <c r="F128" s="43">
        <v>15</v>
      </c>
      <c r="G128" s="61">
        <v>288</v>
      </c>
      <c r="H128" s="41" t="s">
        <v>16</v>
      </c>
      <c r="I128" s="38" t="s">
        <v>15</v>
      </c>
      <c r="J128" s="43" t="s">
        <v>16</v>
      </c>
      <c r="K128" s="8"/>
      <c r="L128" s="18"/>
      <c r="M128" s="8"/>
      <c r="N128" s="8"/>
      <c r="O128" s="8"/>
    </row>
    <row r="129" spans="1:15">
      <c r="A129" s="19">
        <v>117</v>
      </c>
      <c r="B129" s="8">
        <v>1566</v>
      </c>
      <c r="C129" s="8">
        <v>28</v>
      </c>
      <c r="D129" s="8">
        <v>228</v>
      </c>
      <c r="E129" s="40">
        <v>31.637524449140919</v>
      </c>
      <c r="F129" s="43">
        <v>24</v>
      </c>
      <c r="G129" s="61">
        <v>334</v>
      </c>
      <c r="H129" s="41" t="s">
        <v>16</v>
      </c>
      <c r="I129" s="38" t="s">
        <v>15</v>
      </c>
      <c r="J129" s="43" t="s">
        <v>17</v>
      </c>
      <c r="K129" s="8"/>
      <c r="L129" s="18"/>
      <c r="M129" s="8"/>
      <c r="N129" s="8"/>
      <c r="O129" s="8"/>
    </row>
    <row r="130" spans="1:15">
      <c r="A130" s="11">
        <v>118</v>
      </c>
      <c r="B130" s="8">
        <v>585</v>
      </c>
      <c r="C130" s="8">
        <v>54</v>
      </c>
      <c r="D130" s="8">
        <v>144</v>
      </c>
      <c r="E130" s="40">
        <v>20.597117872537904</v>
      </c>
      <c r="F130" s="43">
        <v>17</v>
      </c>
      <c r="G130" s="61">
        <v>147</v>
      </c>
      <c r="H130" s="41" t="s">
        <v>16</v>
      </c>
      <c r="I130" s="38" t="s">
        <v>15</v>
      </c>
      <c r="J130" s="43" t="s">
        <v>16</v>
      </c>
      <c r="K130" s="8"/>
      <c r="L130" s="18"/>
      <c r="M130" s="8"/>
      <c r="N130" s="8"/>
      <c r="O130" s="8"/>
    </row>
    <row r="131" spans="1:15">
      <c r="A131" s="19">
        <v>119</v>
      </c>
      <c r="B131" s="8">
        <v>336</v>
      </c>
      <c r="C131" s="8">
        <v>11</v>
      </c>
      <c r="D131" s="8">
        <v>109</v>
      </c>
      <c r="E131" s="40">
        <v>11.082650067654711</v>
      </c>
      <c r="F131" s="43">
        <v>10</v>
      </c>
      <c r="G131" s="61">
        <v>247</v>
      </c>
      <c r="H131" s="41" t="s">
        <v>15</v>
      </c>
      <c r="I131" s="38" t="s">
        <v>15</v>
      </c>
      <c r="J131" s="43" t="s">
        <v>16</v>
      </c>
      <c r="K131" s="8"/>
      <c r="L131" s="18"/>
      <c r="M131" s="8"/>
      <c r="N131" s="8"/>
      <c r="O131" s="8"/>
    </row>
    <row r="132" spans="1:15">
      <c r="A132" s="11">
        <v>120</v>
      </c>
      <c r="B132" s="8">
        <v>574</v>
      </c>
      <c r="C132" s="8">
        <v>39</v>
      </c>
      <c r="D132" s="8">
        <v>142</v>
      </c>
      <c r="E132" s="40">
        <v>16.469076563616255</v>
      </c>
      <c r="F132" s="43">
        <v>7</v>
      </c>
      <c r="G132" s="61">
        <v>172</v>
      </c>
      <c r="H132" s="41" t="s">
        <v>15</v>
      </c>
      <c r="I132" s="38" t="s">
        <v>15</v>
      </c>
      <c r="J132" s="43" t="s">
        <v>16</v>
      </c>
      <c r="K132" s="8"/>
      <c r="L132" s="18"/>
      <c r="M132" s="8"/>
      <c r="N132" s="8"/>
      <c r="O132" s="8"/>
    </row>
    <row r="133" spans="1:15">
      <c r="A133" s="19">
        <v>121</v>
      </c>
      <c r="B133" s="8">
        <v>354</v>
      </c>
      <c r="C133" s="8">
        <v>20</v>
      </c>
      <c r="D133" s="8">
        <v>114</v>
      </c>
      <c r="E133" s="40">
        <v>11.735300833754579</v>
      </c>
      <c r="F133" s="43">
        <v>9</v>
      </c>
      <c r="G133" s="61">
        <v>188</v>
      </c>
      <c r="H133" s="41" t="s">
        <v>15</v>
      </c>
      <c r="I133" s="38" t="s">
        <v>15</v>
      </c>
      <c r="J133" s="43" t="s">
        <v>16</v>
      </c>
      <c r="K133" s="8"/>
      <c r="L133" s="18"/>
      <c r="M133" s="8"/>
      <c r="N133" s="8"/>
      <c r="O133" s="8"/>
    </row>
    <row r="134" spans="1:15">
      <c r="A134" s="11">
        <v>122</v>
      </c>
      <c r="B134" s="8">
        <v>1393</v>
      </c>
      <c r="C134" s="8">
        <v>11</v>
      </c>
      <c r="D134" s="8">
        <v>259</v>
      </c>
      <c r="E134" s="40">
        <v>38.602759658950013</v>
      </c>
      <c r="F134" s="43">
        <v>7</v>
      </c>
      <c r="G134" s="61">
        <v>503</v>
      </c>
      <c r="H134" s="41" t="s">
        <v>15</v>
      </c>
      <c r="I134" s="38" t="s">
        <v>15</v>
      </c>
      <c r="J134" s="43" t="s">
        <v>17</v>
      </c>
      <c r="K134" s="8"/>
      <c r="L134" s="18"/>
      <c r="M134" s="8"/>
      <c r="N134" s="8"/>
      <c r="O134" s="8"/>
    </row>
    <row r="135" spans="1:15">
      <c r="A135" s="19">
        <v>123</v>
      </c>
      <c r="B135" s="8">
        <v>1061</v>
      </c>
      <c r="C135" s="8">
        <v>17</v>
      </c>
      <c r="D135" s="8">
        <v>100</v>
      </c>
      <c r="E135" s="40">
        <v>36.489688446105092</v>
      </c>
      <c r="F135" s="43">
        <v>14</v>
      </c>
      <c r="G135" s="61">
        <v>353</v>
      </c>
      <c r="H135" s="41" t="s">
        <v>15</v>
      </c>
      <c r="I135" s="38" t="s">
        <v>15</v>
      </c>
      <c r="J135" s="43" t="s">
        <v>16</v>
      </c>
      <c r="K135" s="8"/>
      <c r="L135" s="18"/>
      <c r="M135" s="8"/>
      <c r="N135" s="8"/>
      <c r="O135" s="8"/>
    </row>
    <row r="136" spans="1:15">
      <c r="A136" s="11">
        <v>124</v>
      </c>
      <c r="B136" s="8">
        <v>4705</v>
      </c>
      <c r="C136" s="8">
        <v>23</v>
      </c>
      <c r="D136" s="8">
        <v>165</v>
      </c>
      <c r="E136" s="40">
        <v>134.74319709430182</v>
      </c>
      <c r="F136" s="43">
        <v>15</v>
      </c>
      <c r="G136" s="61">
        <v>640</v>
      </c>
      <c r="H136" s="41" t="s">
        <v>17</v>
      </c>
      <c r="I136" s="38" t="s">
        <v>15</v>
      </c>
      <c r="J136" s="43" t="s">
        <v>17</v>
      </c>
      <c r="K136" s="8"/>
      <c r="L136" s="18"/>
      <c r="M136" s="8"/>
      <c r="N136" s="8"/>
      <c r="O136" s="8"/>
    </row>
    <row r="137" spans="1:15">
      <c r="A137" s="19">
        <v>125</v>
      </c>
      <c r="B137" s="8">
        <v>247</v>
      </c>
      <c r="C137" s="8">
        <v>11</v>
      </c>
      <c r="D137" s="8">
        <v>116</v>
      </c>
      <c r="E137" s="40">
        <v>7.4451614835428828</v>
      </c>
      <c r="F137" s="43">
        <v>8</v>
      </c>
      <c r="G137" s="61">
        <v>212</v>
      </c>
      <c r="H137" s="41" t="s">
        <v>15</v>
      </c>
      <c r="I137" s="38" t="s">
        <v>15</v>
      </c>
      <c r="J137" s="43" t="s">
        <v>16</v>
      </c>
      <c r="K137" s="8"/>
      <c r="L137" s="18"/>
      <c r="M137" s="8"/>
      <c r="N137" s="8"/>
      <c r="O137" s="8"/>
    </row>
    <row r="138" spans="1:15">
      <c r="A138" s="11">
        <v>126</v>
      </c>
      <c r="B138" s="8">
        <v>4595</v>
      </c>
      <c r="C138" s="8">
        <v>74</v>
      </c>
      <c r="D138" s="8">
        <v>164</v>
      </c>
      <c r="E138" s="40">
        <v>132.88819655977201</v>
      </c>
      <c r="F138" s="43">
        <v>16</v>
      </c>
      <c r="G138" s="61">
        <v>352</v>
      </c>
      <c r="H138" s="41" t="s">
        <v>17</v>
      </c>
      <c r="I138" s="38" t="s">
        <v>16</v>
      </c>
      <c r="J138" s="43" t="s">
        <v>17</v>
      </c>
      <c r="K138" s="8"/>
      <c r="L138" s="18"/>
      <c r="M138" s="8"/>
      <c r="N138" s="8"/>
      <c r="O138" s="8"/>
    </row>
    <row r="139" spans="1:15">
      <c r="A139" s="19">
        <v>127</v>
      </c>
      <c r="B139" s="8">
        <v>11507</v>
      </c>
      <c r="C139" s="8">
        <v>35</v>
      </c>
      <c r="D139" s="8">
        <v>249</v>
      </c>
      <c r="E139" s="40">
        <v>270.53715848930074</v>
      </c>
      <c r="F139" s="43">
        <v>26</v>
      </c>
      <c r="G139" s="61">
        <v>811</v>
      </c>
      <c r="H139" s="41" t="s">
        <v>17</v>
      </c>
      <c r="I139" s="38" t="s">
        <v>15</v>
      </c>
      <c r="J139" s="43" t="s">
        <v>17</v>
      </c>
      <c r="K139" s="8"/>
      <c r="L139" s="18"/>
      <c r="M139" s="8"/>
      <c r="N139" s="8"/>
      <c r="O139" s="8"/>
    </row>
    <row r="140" spans="1:15">
      <c r="A140" s="11">
        <v>128</v>
      </c>
      <c r="B140" s="8">
        <v>3316</v>
      </c>
      <c r="C140" s="8">
        <v>146</v>
      </c>
      <c r="D140" s="8">
        <v>164</v>
      </c>
      <c r="E140" s="40">
        <v>74.201462029210205</v>
      </c>
      <c r="F140" s="43">
        <v>9</v>
      </c>
      <c r="G140" s="61">
        <v>213</v>
      </c>
      <c r="H140" s="41" t="s">
        <v>17</v>
      </c>
      <c r="I140" s="38" t="s">
        <v>16</v>
      </c>
      <c r="J140" s="43" t="s">
        <v>17</v>
      </c>
      <c r="K140" s="8"/>
      <c r="L140" s="18"/>
      <c r="M140" s="8"/>
      <c r="N140" s="8"/>
      <c r="O140" s="8"/>
    </row>
    <row r="141" spans="1:15">
      <c r="A141" s="19">
        <v>129</v>
      </c>
      <c r="B141" s="8">
        <v>3016</v>
      </c>
      <c r="C141" s="8">
        <v>106</v>
      </c>
      <c r="D141" s="8">
        <v>101</v>
      </c>
      <c r="E141" s="40">
        <v>121.19085155872135</v>
      </c>
      <c r="F141" s="43">
        <v>23</v>
      </c>
      <c r="G141" s="61">
        <v>239</v>
      </c>
      <c r="H141" s="41" t="s">
        <v>17</v>
      </c>
      <c r="I141" s="38" t="s">
        <v>16</v>
      </c>
      <c r="J141" s="43" t="s">
        <v>16</v>
      </c>
      <c r="K141" s="8"/>
      <c r="L141" s="18"/>
      <c r="M141" s="8"/>
      <c r="N141" s="8"/>
      <c r="O141" s="8"/>
    </row>
    <row r="142" spans="1:15">
      <c r="A142" s="11">
        <v>130</v>
      </c>
      <c r="B142" s="8">
        <v>881</v>
      </c>
      <c r="C142" s="8">
        <v>265</v>
      </c>
      <c r="D142" s="8">
        <v>110</v>
      </c>
      <c r="E142" s="40">
        <v>27.106469125371916</v>
      </c>
      <c r="F142" s="43">
        <v>9</v>
      </c>
      <c r="G142" s="61">
        <v>82</v>
      </c>
      <c r="H142" s="41" t="s">
        <v>17</v>
      </c>
      <c r="I142" s="38" t="s">
        <v>17</v>
      </c>
      <c r="J142" s="43" t="s">
        <v>16</v>
      </c>
      <c r="K142" s="8"/>
      <c r="L142" s="18"/>
      <c r="M142" s="8"/>
      <c r="N142" s="8"/>
      <c r="O142" s="8"/>
    </row>
    <row r="143" spans="1:15">
      <c r="A143" s="19">
        <v>131</v>
      </c>
      <c r="B143" s="8">
        <v>527</v>
      </c>
      <c r="C143" s="8">
        <v>241</v>
      </c>
      <c r="D143" s="8">
        <v>100</v>
      </c>
      <c r="E143" s="40">
        <v>18.280307481192285</v>
      </c>
      <c r="F143" s="43">
        <v>9</v>
      </c>
      <c r="G143" s="61">
        <v>66</v>
      </c>
      <c r="H143" s="41" t="s">
        <v>17</v>
      </c>
      <c r="I143" s="38" t="s">
        <v>17</v>
      </c>
      <c r="J143" s="43" t="s">
        <v>16</v>
      </c>
      <c r="K143" s="8"/>
      <c r="L143" s="18"/>
      <c r="M143" s="8"/>
      <c r="N143" s="8"/>
      <c r="O143" s="8"/>
    </row>
    <row r="144" spans="1:15">
      <c r="A144" s="11">
        <v>132</v>
      </c>
      <c r="B144" s="8">
        <v>249</v>
      </c>
      <c r="C144" s="8">
        <v>831</v>
      </c>
      <c r="D144" s="8">
        <v>190</v>
      </c>
      <c r="E144" s="40">
        <v>6.1168430369950082</v>
      </c>
      <c r="F144" s="43">
        <v>10</v>
      </c>
      <c r="G144" s="61">
        <v>24</v>
      </c>
      <c r="H144" s="41" t="s">
        <v>17</v>
      </c>
      <c r="I144" s="38" t="s">
        <v>17</v>
      </c>
      <c r="J144" s="43" t="s">
        <v>17</v>
      </c>
      <c r="K144" s="8"/>
      <c r="L144" s="18"/>
      <c r="M144" s="8"/>
      <c r="N144" s="8"/>
      <c r="O144" s="8"/>
    </row>
    <row r="145" spans="1:15">
      <c r="A145" s="19">
        <v>133</v>
      </c>
      <c r="B145" s="8">
        <v>3833</v>
      </c>
      <c r="C145" s="8">
        <v>8</v>
      </c>
      <c r="D145" s="8">
        <v>418</v>
      </c>
      <c r="E145" s="40">
        <v>64.695306152900159</v>
      </c>
      <c r="F145" s="43">
        <v>9</v>
      </c>
      <c r="G145" s="61">
        <v>979</v>
      </c>
      <c r="H145" s="41" t="s">
        <v>16</v>
      </c>
      <c r="I145" s="38" t="s">
        <v>15</v>
      </c>
      <c r="J145" s="43" t="s">
        <v>17</v>
      </c>
      <c r="K145" s="8"/>
      <c r="L145" s="18"/>
      <c r="M145" s="8"/>
      <c r="N145" s="8"/>
      <c r="O145" s="8"/>
    </row>
    <row r="146" spans="1:15">
      <c r="A146" s="11">
        <v>134</v>
      </c>
      <c r="B146" s="8">
        <v>3923</v>
      </c>
      <c r="C146" s="8">
        <v>20</v>
      </c>
      <c r="D146" s="8">
        <v>413</v>
      </c>
      <c r="E146" s="40">
        <v>84.78026484189715</v>
      </c>
      <c r="F146" s="43">
        <v>9</v>
      </c>
      <c r="G146" s="61">
        <v>626</v>
      </c>
      <c r="H146" s="41" t="s">
        <v>16</v>
      </c>
      <c r="I146" s="38" t="s">
        <v>15</v>
      </c>
      <c r="J146" s="43" t="s">
        <v>17</v>
      </c>
      <c r="K146" s="8"/>
      <c r="L146" s="18"/>
      <c r="M146" s="8"/>
      <c r="N146" s="8"/>
      <c r="O146" s="8"/>
    </row>
    <row r="147" spans="1:15">
      <c r="A147" s="19">
        <v>135</v>
      </c>
      <c r="B147" s="8">
        <v>699</v>
      </c>
      <c r="C147" s="8">
        <v>19</v>
      </c>
      <c r="D147" s="8">
        <v>491</v>
      </c>
      <c r="E147" s="40">
        <v>24.639351546001254</v>
      </c>
      <c r="F147" s="43">
        <v>28</v>
      </c>
      <c r="G147" s="61">
        <v>271</v>
      </c>
      <c r="H147" s="41" t="s">
        <v>15</v>
      </c>
      <c r="I147" s="38" t="s">
        <v>15</v>
      </c>
      <c r="J147" s="43" t="s">
        <v>17</v>
      </c>
      <c r="K147" s="8"/>
      <c r="L147" s="18"/>
      <c r="M147" s="8"/>
      <c r="N147" s="8"/>
      <c r="O147" s="8"/>
    </row>
    <row r="148" spans="1:15">
      <c r="A148" s="11">
        <v>136</v>
      </c>
      <c r="B148" s="8">
        <v>6130</v>
      </c>
      <c r="C148" s="8">
        <v>29</v>
      </c>
      <c r="D148" s="8">
        <v>494</v>
      </c>
      <c r="E148" s="40">
        <v>89.895249988191907</v>
      </c>
      <c r="F148" s="43">
        <v>9</v>
      </c>
      <c r="G148" s="61">
        <v>650</v>
      </c>
      <c r="H148" s="41" t="s">
        <v>17</v>
      </c>
      <c r="I148" s="38" t="s">
        <v>15</v>
      </c>
      <c r="J148" s="43" t="s">
        <v>17</v>
      </c>
      <c r="K148" s="8"/>
      <c r="L148" s="18"/>
      <c r="M148" s="8"/>
      <c r="N148" s="8"/>
      <c r="O148" s="8"/>
    </row>
    <row r="149" spans="1:15">
      <c r="A149" s="19">
        <v>137</v>
      </c>
      <c r="B149" s="8">
        <v>13565</v>
      </c>
      <c r="C149" s="8">
        <v>37</v>
      </c>
      <c r="D149" s="8">
        <v>726</v>
      </c>
      <c r="E149" s="40">
        <v>340.25115380512977</v>
      </c>
      <c r="F149" s="43">
        <v>30</v>
      </c>
      <c r="G149" s="61">
        <v>856</v>
      </c>
      <c r="H149" s="41" t="s">
        <v>17</v>
      </c>
      <c r="I149" s="38" t="s">
        <v>15</v>
      </c>
      <c r="J149" s="43" t="s">
        <v>17</v>
      </c>
      <c r="K149" s="8"/>
      <c r="L149" s="18"/>
      <c r="M149" s="8"/>
      <c r="N149" s="8"/>
      <c r="O149" s="8"/>
    </row>
    <row r="150" spans="1:15">
      <c r="A150" s="11">
        <v>138</v>
      </c>
      <c r="B150" s="8">
        <v>8799</v>
      </c>
      <c r="C150" s="8">
        <v>52</v>
      </c>
      <c r="D150" s="8">
        <v>309</v>
      </c>
      <c r="E150" s="40">
        <v>173.34835603451151</v>
      </c>
      <c r="F150" s="43">
        <v>9</v>
      </c>
      <c r="G150" s="61">
        <v>582</v>
      </c>
      <c r="H150" s="41" t="s">
        <v>17</v>
      </c>
      <c r="I150" s="38" t="s">
        <v>15</v>
      </c>
      <c r="J150" s="43" t="s">
        <v>17</v>
      </c>
      <c r="K150" s="8"/>
      <c r="L150" s="18"/>
      <c r="M150" s="8"/>
      <c r="N150" s="8"/>
      <c r="O150" s="8"/>
    </row>
    <row r="151" spans="1:15">
      <c r="A151" s="19">
        <v>139</v>
      </c>
      <c r="B151" s="8">
        <v>3575</v>
      </c>
      <c r="C151" s="8">
        <v>34</v>
      </c>
      <c r="D151" s="8">
        <v>370</v>
      </c>
      <c r="E151" s="40">
        <v>70.078875952808602</v>
      </c>
      <c r="F151" s="43">
        <v>9</v>
      </c>
      <c r="G151" s="61">
        <v>459</v>
      </c>
      <c r="H151" s="41" t="s">
        <v>17</v>
      </c>
      <c r="I151" s="38" t="s">
        <v>15</v>
      </c>
      <c r="J151" s="43" t="s">
        <v>17</v>
      </c>
      <c r="K151" s="8"/>
      <c r="L151" s="18"/>
      <c r="M151" s="8"/>
      <c r="N151" s="8"/>
      <c r="O151" s="8"/>
    </row>
    <row r="152" spans="1:15">
      <c r="A152" s="11">
        <v>140</v>
      </c>
      <c r="B152" s="8">
        <v>3475</v>
      </c>
      <c r="C152" s="8">
        <v>14</v>
      </c>
      <c r="D152" s="8">
        <v>379</v>
      </c>
      <c r="E152" s="40">
        <v>67.647266881699466</v>
      </c>
      <c r="F152" s="43">
        <v>9</v>
      </c>
      <c r="G152" s="61">
        <v>705</v>
      </c>
      <c r="H152" s="41" t="s">
        <v>16</v>
      </c>
      <c r="I152" s="38" t="s">
        <v>15</v>
      </c>
      <c r="J152" s="43" t="s">
        <v>17</v>
      </c>
      <c r="K152" s="8"/>
      <c r="L152" s="18"/>
      <c r="M152" s="8"/>
      <c r="N152" s="8"/>
      <c r="O152" s="8"/>
    </row>
    <row r="153" spans="1:15">
      <c r="A153" s="19">
        <v>141</v>
      </c>
      <c r="B153" s="8">
        <v>7865</v>
      </c>
      <c r="C153" s="8">
        <v>15</v>
      </c>
      <c r="D153" s="8">
        <v>409</v>
      </c>
      <c r="E153" s="40">
        <v>105.55152494641753</v>
      </c>
      <c r="F153" s="43">
        <v>9</v>
      </c>
      <c r="G153" s="61">
        <v>1024</v>
      </c>
      <c r="H153" s="41" t="s">
        <v>17</v>
      </c>
      <c r="I153" s="38" t="s">
        <v>15</v>
      </c>
      <c r="J153" s="43" t="s">
        <v>17</v>
      </c>
      <c r="K153" s="8"/>
      <c r="L153" s="18"/>
      <c r="M153" s="8"/>
      <c r="N153" s="8"/>
      <c r="O153" s="8"/>
    </row>
    <row r="154" spans="1:15">
      <c r="A154" s="11">
        <v>142</v>
      </c>
      <c r="B154" s="8">
        <v>9111</v>
      </c>
      <c r="C154" s="8">
        <v>45</v>
      </c>
      <c r="D154" s="8">
        <v>549</v>
      </c>
      <c r="E154" s="40">
        <v>111.96247483899741</v>
      </c>
      <c r="F154" s="43">
        <v>9</v>
      </c>
      <c r="G154" s="61">
        <v>636</v>
      </c>
      <c r="H154" s="41" t="s">
        <v>17</v>
      </c>
      <c r="I154" s="38" t="s">
        <v>15</v>
      </c>
      <c r="J154" s="43" t="s">
        <v>17</v>
      </c>
      <c r="K154" s="8"/>
      <c r="L154" s="18"/>
      <c r="M154" s="8"/>
      <c r="N154" s="8"/>
      <c r="O154" s="8"/>
    </row>
    <row r="155" spans="1:15">
      <c r="A155" s="19">
        <v>143</v>
      </c>
      <c r="B155" s="8">
        <v>2017</v>
      </c>
      <c r="C155" s="8">
        <v>85</v>
      </c>
      <c r="D155" s="8">
        <v>432</v>
      </c>
      <c r="E155" s="40">
        <v>33.695575224986662</v>
      </c>
      <c r="F155" s="43">
        <v>15</v>
      </c>
      <c r="G155" s="61">
        <v>218</v>
      </c>
      <c r="H155" s="41" t="s">
        <v>17</v>
      </c>
      <c r="I155" s="38" t="s">
        <v>16</v>
      </c>
      <c r="J155" s="43" t="s">
        <v>17</v>
      </c>
      <c r="K155" s="8"/>
      <c r="L155" s="18"/>
      <c r="M155" s="8"/>
      <c r="N155" s="8"/>
      <c r="O155" s="8"/>
    </row>
    <row r="156" spans="1:15">
      <c r="A156" s="11">
        <v>144</v>
      </c>
      <c r="B156" s="8">
        <v>1295</v>
      </c>
      <c r="C156" s="8">
        <v>16</v>
      </c>
      <c r="D156" s="8">
        <v>316</v>
      </c>
      <c r="E156" s="40">
        <v>21.961550591776916</v>
      </c>
      <c r="F156" s="43">
        <v>4</v>
      </c>
      <c r="G156" s="61">
        <v>402</v>
      </c>
      <c r="H156" s="41" t="s">
        <v>15</v>
      </c>
      <c r="I156" s="38" t="s">
        <v>15</v>
      </c>
      <c r="J156" s="43" t="s">
        <v>17</v>
      </c>
      <c r="K156" s="8"/>
      <c r="L156" s="18"/>
      <c r="M156" s="8"/>
      <c r="N156" s="8"/>
      <c r="O156" s="8"/>
    </row>
    <row r="157" spans="1:15">
      <c r="A157" s="19">
        <v>145</v>
      </c>
      <c r="B157" s="8">
        <v>1335</v>
      </c>
      <c r="C157" s="8">
        <v>17</v>
      </c>
      <c r="D157" s="8">
        <v>506</v>
      </c>
      <c r="E157" s="40">
        <v>43.780371301109227</v>
      </c>
      <c r="F157" s="43">
        <v>17</v>
      </c>
      <c r="G157" s="61">
        <v>396</v>
      </c>
      <c r="H157" s="41" t="s">
        <v>15</v>
      </c>
      <c r="I157" s="38" t="s">
        <v>15</v>
      </c>
      <c r="J157" s="43" t="s">
        <v>17</v>
      </c>
      <c r="K157" s="8"/>
      <c r="L157" s="18"/>
      <c r="M157" s="8"/>
      <c r="N157" s="8"/>
      <c r="O157" s="8"/>
    </row>
    <row r="158" spans="1:15">
      <c r="A158" s="11">
        <v>146</v>
      </c>
      <c r="B158" s="8">
        <v>1352</v>
      </c>
      <c r="C158" s="8">
        <v>19</v>
      </c>
      <c r="D158" s="8">
        <v>494</v>
      </c>
      <c r="E158" s="44">
        <v>46.640829812644277</v>
      </c>
      <c r="F158">
        <v>32</v>
      </c>
      <c r="G158" s="61">
        <v>377</v>
      </c>
      <c r="H158" s="43" t="s">
        <v>16</v>
      </c>
      <c r="I158" s="38" t="s">
        <v>15</v>
      </c>
      <c r="J158" s="38" t="s">
        <v>17</v>
      </c>
      <c r="K158" s="8"/>
      <c r="L158" s="18"/>
      <c r="M158" s="8"/>
      <c r="N158" s="8"/>
      <c r="O158" s="8"/>
    </row>
    <row r="159" spans="1:15">
      <c r="A159" s="19">
        <v>147</v>
      </c>
      <c r="B159" s="8">
        <v>617</v>
      </c>
      <c r="C159" s="8">
        <v>32</v>
      </c>
      <c r="D159" s="8">
        <v>603</v>
      </c>
      <c r="E159" s="44">
        <v>17.459190050501675</v>
      </c>
      <c r="F159">
        <v>8</v>
      </c>
      <c r="G159" s="61">
        <v>196</v>
      </c>
      <c r="H159" s="43" t="s">
        <v>15</v>
      </c>
      <c r="I159" s="38" t="s">
        <v>15</v>
      </c>
      <c r="J159" s="38" t="s">
        <v>17</v>
      </c>
      <c r="K159" s="8"/>
      <c r="L159" s="18"/>
      <c r="M159" s="8"/>
      <c r="N159" s="8"/>
      <c r="O159" s="8"/>
    </row>
    <row r="160" spans="1:15">
      <c r="A160" s="11">
        <v>148</v>
      </c>
      <c r="B160" s="8">
        <v>3719</v>
      </c>
      <c r="C160" s="8">
        <v>36</v>
      </c>
      <c r="D160" s="8">
        <v>473</v>
      </c>
      <c r="E160" s="44">
        <v>47.014476986195355</v>
      </c>
      <c r="F160">
        <v>6</v>
      </c>
      <c r="G160" s="61">
        <v>455</v>
      </c>
      <c r="H160" s="43" t="s">
        <v>17</v>
      </c>
      <c r="I160" s="38" t="s">
        <v>15</v>
      </c>
      <c r="J160" s="38" t="s">
        <v>17</v>
      </c>
      <c r="K160" s="8"/>
      <c r="L160" s="18"/>
      <c r="M160" s="8"/>
      <c r="N160" s="8"/>
      <c r="O160" s="8"/>
    </row>
    <row r="161" spans="1:16">
      <c r="A161" s="19">
        <v>149</v>
      </c>
      <c r="B161" s="8">
        <v>3748</v>
      </c>
      <c r="C161" s="8">
        <v>160</v>
      </c>
      <c r="D161" s="8">
        <v>475</v>
      </c>
      <c r="E161" s="44">
        <v>46.499384833666667</v>
      </c>
      <c r="F161" s="38">
        <v>16</v>
      </c>
      <c r="G161" s="61">
        <v>216</v>
      </c>
      <c r="H161" s="38" t="s">
        <v>17</v>
      </c>
      <c r="I161" s="38" t="s">
        <v>16</v>
      </c>
      <c r="J161" s="38" t="s">
        <v>17</v>
      </c>
      <c r="K161" s="8"/>
      <c r="L161" s="18"/>
      <c r="M161" s="8"/>
      <c r="N161" s="8"/>
      <c r="O161" s="8"/>
    </row>
    <row r="162" spans="1:16">
      <c r="A162" s="11">
        <v>150</v>
      </c>
      <c r="B162" s="8">
        <v>1013</v>
      </c>
      <c r="C162" s="8">
        <v>287</v>
      </c>
      <c r="D162" s="8">
        <v>323</v>
      </c>
      <c r="E162" s="44">
        <v>18.952067173310947</v>
      </c>
      <c r="F162">
        <v>38</v>
      </c>
      <c r="G162" s="61">
        <v>84</v>
      </c>
      <c r="H162" s="43" t="s">
        <v>17</v>
      </c>
      <c r="I162" s="38" t="s">
        <v>17</v>
      </c>
      <c r="J162" s="38" t="s">
        <v>17</v>
      </c>
      <c r="K162" s="8"/>
      <c r="L162" s="18"/>
      <c r="M162" s="8"/>
      <c r="N162" s="8"/>
      <c r="O162" s="8"/>
    </row>
    <row r="163" spans="1:16">
      <c r="A163" s="5"/>
      <c r="B163" s="8"/>
      <c r="C163" s="8"/>
      <c r="D163" s="8"/>
      <c r="E163" s="8"/>
      <c r="F163" s="8"/>
      <c r="G163" s="29"/>
      <c r="H163" s="29"/>
      <c r="I163" s="8"/>
      <c r="J163" s="8"/>
      <c r="K163" s="8"/>
      <c r="L163" s="8"/>
      <c r="M163" s="8"/>
      <c r="N163" s="8"/>
      <c r="O163" s="8"/>
      <c r="P163" s="8"/>
    </row>
    <row r="164" spans="1:16">
      <c r="B164" s="8"/>
      <c r="C164" s="8"/>
      <c r="D164" s="8"/>
      <c r="E164" s="8"/>
      <c r="F164" s="8"/>
      <c r="G164" s="29"/>
      <c r="H164" s="29"/>
      <c r="I164" s="8"/>
      <c r="J164" s="8"/>
      <c r="K164" s="8"/>
      <c r="L164" s="8"/>
      <c r="M164" s="8"/>
      <c r="N164" s="8"/>
      <c r="O164" s="8"/>
      <c r="P164" s="8"/>
    </row>
    <row r="165" spans="1:16">
      <c r="A165" s="5"/>
      <c r="B165" s="8"/>
      <c r="C165" s="8"/>
      <c r="D165" s="8"/>
      <c r="E165" s="8"/>
      <c r="F165" s="8"/>
      <c r="G165" s="29"/>
      <c r="H165" s="29"/>
      <c r="I165" s="8"/>
      <c r="J165" s="8"/>
      <c r="K165" s="8"/>
      <c r="L165" s="8"/>
      <c r="M165" s="8"/>
      <c r="N165" s="8"/>
      <c r="O165" s="8"/>
      <c r="P165" s="8"/>
    </row>
    <row r="166" spans="1:16">
      <c r="B166" s="8"/>
      <c r="C166" s="8"/>
      <c r="D166" s="8"/>
      <c r="E166" s="8"/>
      <c r="F166" s="8"/>
      <c r="G166" s="29"/>
      <c r="H166" s="29"/>
      <c r="I166" s="8"/>
      <c r="J166" s="8"/>
      <c r="K166" s="8"/>
      <c r="L166" s="8"/>
      <c r="M166" s="8"/>
      <c r="N166" s="8"/>
      <c r="O166" s="8"/>
      <c r="P166" s="8"/>
    </row>
    <row r="167" spans="1:16">
      <c r="A167" s="5"/>
      <c r="B167" s="8"/>
      <c r="C167" s="8"/>
      <c r="D167" s="8"/>
      <c r="E167" s="8"/>
      <c r="F167" s="8"/>
      <c r="G167" s="29"/>
      <c r="H167" s="29"/>
      <c r="I167" s="8"/>
      <c r="J167" s="8"/>
      <c r="K167" s="8"/>
      <c r="L167" s="8"/>
      <c r="M167" s="8"/>
      <c r="N167" s="8"/>
      <c r="O167" s="8"/>
      <c r="P167" s="8"/>
    </row>
    <row r="168" spans="1:16">
      <c r="B168" s="8"/>
      <c r="C168" s="8"/>
      <c r="D168" s="8"/>
      <c r="E168" s="8"/>
      <c r="F168" s="8"/>
      <c r="G168" s="29"/>
      <c r="H168" s="29"/>
      <c r="I168" s="8"/>
      <c r="J168" s="8"/>
      <c r="K168" s="8"/>
      <c r="L168" s="8"/>
      <c r="M168" s="8"/>
      <c r="N168" s="8"/>
      <c r="O168" s="8"/>
      <c r="P168" s="8"/>
    </row>
    <row r="169" spans="1:16">
      <c r="A169" s="5"/>
      <c r="B169" s="8"/>
      <c r="C169" s="8"/>
      <c r="D169" s="8"/>
      <c r="E169" s="8"/>
      <c r="F169" s="8"/>
      <c r="G169" s="29"/>
      <c r="H169" s="29"/>
      <c r="I169" s="8"/>
      <c r="J169" s="8"/>
      <c r="K169" s="8"/>
      <c r="L169" s="8"/>
      <c r="M169" s="8"/>
      <c r="N169" s="8"/>
      <c r="O169" s="8"/>
      <c r="P169" s="8"/>
    </row>
    <row r="170" spans="1:16">
      <c r="B170" s="8"/>
      <c r="C170" s="8"/>
      <c r="D170" s="8"/>
      <c r="E170" s="8"/>
      <c r="F170" s="8"/>
      <c r="G170" s="29"/>
      <c r="H170" s="29"/>
      <c r="I170" s="8"/>
      <c r="J170" s="8"/>
      <c r="K170" s="8"/>
      <c r="L170" s="8"/>
      <c r="M170" s="8"/>
      <c r="N170" s="8"/>
      <c r="O170" s="8"/>
      <c r="P170" s="8"/>
    </row>
    <row r="171" spans="1:16">
      <c r="A171" s="5"/>
      <c r="B171" s="8"/>
      <c r="C171" s="8"/>
      <c r="D171" s="8"/>
      <c r="E171" s="8"/>
      <c r="F171" s="8"/>
      <c r="G171" s="29"/>
      <c r="H171" s="29"/>
      <c r="I171" s="8"/>
      <c r="J171" s="8"/>
      <c r="K171" s="8"/>
      <c r="L171" s="8"/>
      <c r="M171" s="8"/>
      <c r="N171" s="8"/>
      <c r="O171" s="8"/>
      <c r="P171" s="8"/>
    </row>
    <row r="172" spans="1:16">
      <c r="B172" s="8"/>
      <c r="C172" s="8"/>
      <c r="D172" s="8"/>
      <c r="E172" s="8"/>
      <c r="F172" s="8"/>
      <c r="G172" s="29"/>
      <c r="H172" s="29"/>
      <c r="I172" s="8"/>
      <c r="J172" s="8"/>
      <c r="K172" s="8"/>
      <c r="L172" s="8"/>
      <c r="M172" s="8"/>
      <c r="N172" s="8"/>
      <c r="O172" s="8"/>
      <c r="P172" s="8"/>
    </row>
    <row r="173" spans="1:16">
      <c r="A173" s="5"/>
      <c r="B173" s="8"/>
      <c r="C173" s="8"/>
      <c r="D173" s="8"/>
      <c r="E173" s="8"/>
      <c r="F173" s="8"/>
      <c r="G173" s="29"/>
      <c r="H173" s="29"/>
      <c r="I173" s="8"/>
      <c r="J173" s="8"/>
      <c r="K173" s="8"/>
      <c r="L173" s="8"/>
      <c r="M173" s="8"/>
      <c r="N173" s="8"/>
      <c r="O173" s="8"/>
      <c r="P173" s="8"/>
    </row>
    <row r="174" spans="1:16">
      <c r="B174" s="8"/>
      <c r="C174" s="8"/>
      <c r="D174" s="8"/>
      <c r="E174" s="8"/>
      <c r="F174" s="8"/>
      <c r="G174" s="29"/>
      <c r="H174" s="29"/>
      <c r="I174" s="8"/>
      <c r="J174" s="8"/>
      <c r="K174" s="8"/>
      <c r="L174" s="8"/>
      <c r="M174" s="8"/>
      <c r="N174" s="8"/>
      <c r="O174" s="8"/>
      <c r="P174" s="8"/>
    </row>
    <row r="175" spans="1:16">
      <c r="A175" s="5"/>
      <c r="B175" s="8"/>
      <c r="C175" s="8"/>
      <c r="D175" s="8"/>
      <c r="E175" s="8"/>
      <c r="F175" s="8"/>
      <c r="G175" s="29"/>
      <c r="H175" s="29"/>
      <c r="I175" s="8"/>
      <c r="J175" s="8"/>
      <c r="K175" s="8"/>
      <c r="L175" s="8"/>
      <c r="M175" s="8"/>
      <c r="N175" s="8"/>
      <c r="O175" s="8"/>
      <c r="P175" s="8"/>
    </row>
    <row r="176" spans="1:16">
      <c r="B176" s="8"/>
      <c r="C176" s="8"/>
      <c r="D176" s="8"/>
      <c r="E176" s="8"/>
      <c r="F176" s="8"/>
      <c r="G176" s="29"/>
      <c r="H176" s="29"/>
      <c r="I176" s="8"/>
      <c r="J176" s="8"/>
      <c r="K176" s="8"/>
      <c r="L176" s="8"/>
      <c r="M176" s="8"/>
      <c r="N176" s="8"/>
      <c r="O176" s="8"/>
      <c r="P176" s="8"/>
    </row>
    <row r="177" spans="1:16">
      <c r="A177" s="5"/>
      <c r="B177" s="8"/>
      <c r="C177" s="8"/>
      <c r="D177" s="8"/>
      <c r="E177" s="8"/>
      <c r="F177" s="8"/>
      <c r="G177" s="29"/>
      <c r="H177" s="29"/>
      <c r="I177" s="8"/>
      <c r="J177" s="8"/>
      <c r="K177" s="8"/>
      <c r="L177" s="8"/>
      <c r="M177" s="8"/>
      <c r="N177" s="8"/>
      <c r="O177" s="8"/>
      <c r="P177" s="8"/>
    </row>
    <row r="178" spans="1:16">
      <c r="B178" s="8"/>
      <c r="C178" s="8"/>
      <c r="D178" s="8"/>
      <c r="E178" s="8"/>
      <c r="F178" s="8"/>
      <c r="G178" s="29"/>
      <c r="H178" s="29"/>
      <c r="I178" s="8"/>
      <c r="J178" s="8"/>
      <c r="K178" s="8"/>
      <c r="L178" s="8"/>
      <c r="M178" s="8"/>
      <c r="N178" s="8"/>
      <c r="O178" s="8"/>
      <c r="P178" s="8"/>
    </row>
    <row r="179" spans="1:16">
      <c r="A179" s="5"/>
      <c r="B179" s="8"/>
      <c r="C179" s="8"/>
      <c r="D179" s="8"/>
      <c r="E179" s="8"/>
      <c r="F179" s="8"/>
      <c r="G179" s="29"/>
      <c r="H179" s="29"/>
      <c r="I179" s="8"/>
      <c r="J179" s="8"/>
      <c r="K179" s="8"/>
      <c r="L179" s="8"/>
      <c r="M179" s="8"/>
      <c r="N179" s="8"/>
      <c r="O179" s="8"/>
      <c r="P179" s="8"/>
    </row>
    <row r="180" spans="1:16">
      <c r="B180" s="8"/>
      <c r="C180" s="8"/>
      <c r="D180" s="8"/>
      <c r="E180" s="8"/>
      <c r="F180" s="8"/>
      <c r="G180" s="29"/>
      <c r="H180" s="29"/>
      <c r="I180" s="8"/>
      <c r="J180" s="8"/>
      <c r="K180" s="8"/>
      <c r="L180" s="8"/>
      <c r="M180" s="8"/>
      <c r="N180" s="8"/>
      <c r="O180" s="8"/>
      <c r="P180" s="8"/>
    </row>
    <row r="181" spans="1:16">
      <c r="A181" s="5"/>
      <c r="B181" s="8"/>
      <c r="C181" s="8"/>
      <c r="D181" s="8"/>
      <c r="E181" s="8"/>
      <c r="F181" s="8"/>
      <c r="G181" s="29"/>
      <c r="H181" s="29"/>
      <c r="I181" s="8"/>
      <c r="J181" s="8"/>
      <c r="K181" s="8"/>
      <c r="L181" s="8"/>
      <c r="M181" s="8"/>
      <c r="N181" s="8"/>
      <c r="O181" s="8"/>
      <c r="P181" s="8"/>
    </row>
    <row r="182" spans="1:16">
      <c r="B182" s="8"/>
      <c r="C182" s="8"/>
      <c r="D182" s="8"/>
      <c r="E182" s="8"/>
      <c r="F182" s="8"/>
      <c r="G182" s="29"/>
      <c r="H182" s="29"/>
      <c r="I182" s="8"/>
      <c r="J182" s="8"/>
      <c r="K182" s="8"/>
      <c r="L182" s="8"/>
      <c r="M182" s="8"/>
      <c r="N182" s="8"/>
      <c r="O182" s="8"/>
      <c r="P182" s="8"/>
    </row>
    <row r="183" spans="1:16">
      <c r="A183" s="5"/>
      <c r="B183" s="8"/>
      <c r="C183" s="8"/>
      <c r="D183" s="8"/>
      <c r="E183" s="8"/>
      <c r="F183" s="8"/>
      <c r="G183" s="29"/>
      <c r="H183" s="29"/>
      <c r="I183" s="8"/>
      <c r="J183" s="8"/>
      <c r="K183" s="8"/>
      <c r="L183" s="8"/>
      <c r="M183" s="8"/>
      <c r="N183" s="8"/>
      <c r="O183" s="8"/>
      <c r="P183" s="8"/>
    </row>
    <row r="184" spans="1:16">
      <c r="B184" s="8"/>
      <c r="C184" s="8"/>
      <c r="D184" s="8"/>
      <c r="E184" s="8"/>
      <c r="F184" s="8"/>
      <c r="G184" s="29"/>
      <c r="H184" s="29"/>
      <c r="I184" s="8"/>
      <c r="J184" s="8"/>
      <c r="K184" s="8"/>
      <c r="L184" s="8"/>
      <c r="M184" s="8"/>
      <c r="N184" s="8"/>
      <c r="O184" s="8"/>
      <c r="P184" s="8"/>
    </row>
    <row r="185" spans="1:16">
      <c r="A185" s="5"/>
      <c r="B185" s="8"/>
      <c r="C185" s="8"/>
      <c r="D185" s="8"/>
      <c r="E185" s="8"/>
      <c r="F185" s="8"/>
      <c r="G185" s="29"/>
      <c r="H185" s="29"/>
      <c r="I185" s="8"/>
      <c r="J185" s="8"/>
      <c r="K185" s="8"/>
      <c r="L185" s="8"/>
      <c r="M185" s="8"/>
      <c r="N185" s="8"/>
      <c r="O185" s="8"/>
      <c r="P185" s="8"/>
    </row>
    <row r="186" spans="1:16">
      <c r="B186" s="8"/>
      <c r="C186" s="8"/>
      <c r="D186" s="8"/>
      <c r="E186" s="8"/>
      <c r="F186" s="8"/>
      <c r="G186" s="29"/>
      <c r="H186" s="29"/>
      <c r="I186" s="8"/>
      <c r="J186" s="8"/>
      <c r="K186" s="8"/>
      <c r="L186" s="8"/>
      <c r="M186" s="8"/>
      <c r="N186" s="8"/>
      <c r="O186" s="8"/>
      <c r="P186" s="8"/>
    </row>
    <row r="187" spans="1:16">
      <c r="A187" s="5"/>
      <c r="B187" s="8"/>
      <c r="C187" s="8"/>
      <c r="D187" s="8"/>
      <c r="E187" s="8"/>
      <c r="F187" s="8"/>
      <c r="G187" s="29"/>
      <c r="H187" s="29"/>
      <c r="I187" s="8"/>
      <c r="J187" s="8"/>
      <c r="K187" s="8"/>
      <c r="L187" s="8"/>
      <c r="M187" s="8"/>
      <c r="N187" s="8"/>
      <c r="O187" s="8"/>
      <c r="P187" s="8"/>
    </row>
    <row r="188" spans="1:16">
      <c r="B188" s="8"/>
      <c r="C188" s="8"/>
      <c r="D188" s="8"/>
      <c r="E188" s="8"/>
      <c r="F188" s="8"/>
      <c r="G188" s="29"/>
      <c r="H188" s="29"/>
      <c r="I188" s="8"/>
      <c r="J188" s="8"/>
      <c r="K188" s="8"/>
      <c r="L188" s="8"/>
      <c r="M188" s="8"/>
      <c r="N188" s="8"/>
      <c r="O188" s="8"/>
      <c r="P188" s="8"/>
    </row>
    <row r="189" spans="1:16">
      <c r="A189" s="5"/>
      <c r="B189" s="8"/>
      <c r="C189" s="8"/>
      <c r="D189" s="8"/>
      <c r="E189" s="8"/>
      <c r="F189" s="8"/>
      <c r="G189" s="29"/>
      <c r="H189" s="29"/>
      <c r="I189" s="8"/>
      <c r="J189" s="8"/>
      <c r="K189" s="8"/>
      <c r="L189" s="8"/>
      <c r="M189" s="8"/>
      <c r="N189" s="8"/>
      <c r="O189" s="8"/>
      <c r="P189" s="8"/>
    </row>
    <row r="190" spans="1:16">
      <c r="B190" s="8"/>
      <c r="C190" s="8"/>
      <c r="D190" s="8"/>
      <c r="E190" s="8"/>
      <c r="F190" s="8"/>
      <c r="G190" s="29"/>
      <c r="H190" s="29"/>
      <c r="I190" s="8"/>
      <c r="J190" s="8"/>
      <c r="K190" s="8"/>
      <c r="L190" s="8"/>
      <c r="M190" s="8"/>
      <c r="N190" s="8"/>
      <c r="O190" s="8"/>
      <c r="P190" s="8"/>
    </row>
    <row r="191" spans="1:16">
      <c r="A191" s="5"/>
      <c r="B191" s="8"/>
      <c r="C191" s="8"/>
      <c r="D191" s="8"/>
      <c r="E191" s="8"/>
      <c r="F191" s="8"/>
      <c r="G191" s="29"/>
      <c r="H191" s="29"/>
      <c r="I191" s="8"/>
      <c r="J191" s="8"/>
      <c r="K191" s="8"/>
      <c r="L191" s="8"/>
      <c r="M191" s="8"/>
      <c r="N191" s="8"/>
      <c r="O191" s="8"/>
      <c r="P191" s="8"/>
    </row>
    <row r="192" spans="1:16">
      <c r="B192" s="8"/>
      <c r="C192" s="8"/>
      <c r="D192" s="8"/>
      <c r="E192" s="8"/>
      <c r="F192" s="8"/>
      <c r="G192" s="29"/>
      <c r="H192" s="29"/>
      <c r="I192" s="8"/>
      <c r="J192" s="8"/>
      <c r="K192" s="8"/>
      <c r="L192" s="8"/>
      <c r="M192" s="8"/>
      <c r="N192" s="8"/>
      <c r="O192" s="8"/>
      <c r="P192" s="8"/>
    </row>
    <row r="193" spans="1:16">
      <c r="A193" s="5"/>
      <c r="B193" s="8"/>
      <c r="C193" s="8"/>
      <c r="D193" s="8"/>
      <c r="E193" s="8"/>
      <c r="F193" s="8"/>
      <c r="G193" s="29"/>
      <c r="H193" s="29"/>
      <c r="I193" s="8"/>
      <c r="J193" s="8"/>
      <c r="K193" s="8"/>
      <c r="L193" s="8"/>
      <c r="M193" s="8"/>
      <c r="N193" s="8"/>
      <c r="O193" s="8"/>
      <c r="P193" s="8"/>
    </row>
    <row r="194" spans="1:16">
      <c r="B194" s="8"/>
      <c r="C194" s="8"/>
      <c r="D194" s="8"/>
      <c r="E194" s="8"/>
      <c r="F194" s="8"/>
      <c r="G194" s="29"/>
      <c r="H194" s="29"/>
      <c r="I194" s="8"/>
      <c r="J194" s="8"/>
      <c r="K194" s="8"/>
      <c r="L194" s="8"/>
      <c r="M194" s="8"/>
      <c r="N194" s="8"/>
      <c r="O194" s="8"/>
      <c r="P194" s="8"/>
    </row>
    <row r="195" spans="1:16">
      <c r="A195" s="5"/>
      <c r="B195" s="8"/>
      <c r="C195" s="8"/>
      <c r="D195" s="8"/>
      <c r="E195" s="8"/>
      <c r="F195" s="8"/>
      <c r="G195" s="29"/>
      <c r="H195" s="29"/>
      <c r="I195" s="8"/>
      <c r="J195" s="8"/>
      <c r="K195" s="8"/>
      <c r="L195" s="8"/>
      <c r="M195" s="8"/>
      <c r="N195" s="8"/>
      <c r="O195" s="8"/>
      <c r="P195" s="8"/>
    </row>
    <row r="196" spans="1:16">
      <c r="B196" s="8"/>
      <c r="C196" s="8"/>
      <c r="D196" s="8"/>
      <c r="E196" s="8"/>
      <c r="F196" s="8"/>
      <c r="G196" s="29"/>
      <c r="H196" s="29"/>
      <c r="I196" s="8"/>
      <c r="J196" s="8"/>
      <c r="K196" s="8"/>
      <c r="L196" s="8"/>
      <c r="M196" s="8"/>
      <c r="N196" s="8"/>
      <c r="O196" s="8"/>
      <c r="P196" s="8"/>
    </row>
    <row r="197" spans="1:16">
      <c r="A197" s="5"/>
      <c r="B197" s="8"/>
      <c r="C197" s="8"/>
      <c r="D197" s="8"/>
      <c r="E197" s="8"/>
      <c r="F197" s="8"/>
      <c r="G197" s="29"/>
      <c r="H197" s="29"/>
      <c r="I197" s="8"/>
      <c r="J197" s="8"/>
      <c r="K197" s="8"/>
      <c r="L197" s="8"/>
      <c r="M197" s="8"/>
      <c r="N197" s="8"/>
      <c r="O197" s="8"/>
      <c r="P197" s="8"/>
    </row>
    <row r="198" spans="1:16">
      <c r="B198" s="8"/>
      <c r="C198" s="8"/>
      <c r="D198" s="8"/>
      <c r="E198" s="8"/>
      <c r="F198" s="8"/>
      <c r="G198" s="29"/>
      <c r="H198" s="29"/>
      <c r="I198" s="8"/>
      <c r="J198" s="8"/>
      <c r="K198" s="8"/>
      <c r="L198" s="8"/>
      <c r="M198" s="8"/>
      <c r="N198" s="8"/>
      <c r="O198" s="8"/>
      <c r="P198" s="8"/>
    </row>
    <row r="199" spans="1:16">
      <c r="A199" s="5"/>
      <c r="B199" s="8"/>
      <c r="C199" s="8"/>
      <c r="D199" s="8"/>
      <c r="E199" s="8"/>
      <c r="F199" s="8"/>
      <c r="G199" s="29"/>
      <c r="H199" s="29"/>
      <c r="I199" s="8"/>
      <c r="J199" s="8"/>
      <c r="K199" s="8"/>
      <c r="L199" s="8"/>
      <c r="M199" s="8"/>
      <c r="N199" s="8"/>
      <c r="O199" s="8"/>
      <c r="P199" s="8"/>
    </row>
    <row r="200" spans="1:16">
      <c r="B200" s="8"/>
      <c r="C200" s="8"/>
      <c r="D200" s="8"/>
      <c r="E200" s="8"/>
      <c r="F200" s="8"/>
      <c r="G200" s="29"/>
      <c r="H200" s="29"/>
      <c r="I200" s="8"/>
      <c r="J200" s="8"/>
      <c r="K200" s="8"/>
      <c r="L200" s="8"/>
      <c r="M200" s="8"/>
      <c r="N200" s="8"/>
      <c r="O200" s="8"/>
      <c r="P200" s="8"/>
    </row>
    <row r="201" spans="1:16">
      <c r="A201" s="5"/>
      <c r="B201" s="8"/>
      <c r="C201" s="8"/>
      <c r="D201" s="8"/>
      <c r="E201" s="8"/>
      <c r="F201" s="8"/>
      <c r="G201" s="29"/>
      <c r="H201" s="29"/>
      <c r="I201" s="8"/>
      <c r="J201" s="8"/>
      <c r="K201" s="8"/>
      <c r="L201" s="8"/>
      <c r="M201" s="8"/>
      <c r="N201" s="8"/>
      <c r="O201" s="8"/>
      <c r="P201" s="8"/>
    </row>
    <row r="202" spans="1:16">
      <c r="B202" s="8"/>
      <c r="C202" s="8"/>
      <c r="D202" s="8"/>
      <c r="E202" s="8"/>
      <c r="F202" s="8"/>
      <c r="G202" s="29"/>
      <c r="H202" s="29"/>
      <c r="I202" s="8"/>
      <c r="J202" s="8"/>
      <c r="K202" s="8"/>
      <c r="L202" s="8"/>
      <c r="M202" s="8"/>
      <c r="N202" s="8"/>
      <c r="O202" s="8"/>
      <c r="P202" s="8"/>
    </row>
    <row r="203" spans="1:16">
      <c r="A203" s="5"/>
      <c r="B203" s="8"/>
      <c r="C203" s="8"/>
      <c r="D203" s="8"/>
      <c r="E203" s="8"/>
      <c r="F203" s="8"/>
      <c r="G203" s="29"/>
      <c r="H203" s="29"/>
      <c r="I203" s="8"/>
      <c r="J203" s="8"/>
      <c r="K203" s="8"/>
      <c r="L203" s="8"/>
      <c r="M203" s="8"/>
      <c r="N203" s="8"/>
      <c r="O203" s="8"/>
      <c r="P203" s="8"/>
    </row>
    <row r="204" spans="1:16">
      <c r="B204" s="8"/>
      <c r="C204" s="8"/>
      <c r="D204" s="8"/>
      <c r="E204" s="8"/>
      <c r="F204" s="8"/>
      <c r="G204" s="29"/>
      <c r="H204" s="29"/>
      <c r="I204" s="8"/>
      <c r="J204" s="8"/>
      <c r="K204" s="8"/>
      <c r="L204" s="8"/>
      <c r="M204" s="8"/>
      <c r="N204" s="8"/>
      <c r="O204" s="8"/>
      <c r="P204" s="8"/>
    </row>
    <row r="205" spans="1:16">
      <c r="A205" s="5"/>
      <c r="B205" s="8"/>
      <c r="C205" s="8"/>
      <c r="D205" s="8"/>
      <c r="E205" s="8"/>
      <c r="F205" s="8"/>
      <c r="G205" s="29"/>
      <c r="H205" s="29"/>
      <c r="I205" s="8"/>
      <c r="J205" s="8"/>
      <c r="K205" s="8"/>
      <c r="L205" s="8"/>
      <c r="M205" s="8"/>
      <c r="N205" s="8"/>
      <c r="O205" s="8"/>
      <c r="P205" s="8"/>
    </row>
    <row r="206" spans="1:16">
      <c r="B206" s="8"/>
      <c r="C206" s="8"/>
      <c r="D206" s="8"/>
      <c r="E206" s="8"/>
      <c r="F206" s="8"/>
      <c r="G206" s="29"/>
      <c r="H206" s="29"/>
      <c r="I206" s="8"/>
      <c r="J206" s="8"/>
      <c r="K206" s="8"/>
      <c r="L206" s="8"/>
      <c r="M206" s="8"/>
      <c r="N206" s="8"/>
      <c r="O206" s="8"/>
      <c r="P206" s="8"/>
    </row>
    <row r="207" spans="1:16">
      <c r="A207" s="5"/>
      <c r="B207" s="8"/>
      <c r="C207" s="8"/>
      <c r="D207" s="8"/>
      <c r="E207" s="8"/>
      <c r="F207" s="8"/>
      <c r="G207" s="29"/>
      <c r="H207" s="29"/>
      <c r="I207" s="8"/>
      <c r="J207" s="8"/>
      <c r="K207" s="8"/>
      <c r="L207" s="8"/>
      <c r="M207" s="8"/>
      <c r="N207" s="8"/>
      <c r="O207" s="8"/>
      <c r="P207" s="8"/>
    </row>
    <row r="208" spans="1:16">
      <c r="B208" s="8"/>
      <c r="C208" s="8"/>
      <c r="D208" s="8"/>
      <c r="E208" s="8"/>
      <c r="F208" s="8"/>
      <c r="G208" s="29"/>
      <c r="H208" s="29"/>
      <c r="I208" s="8"/>
      <c r="J208" s="8"/>
      <c r="K208" s="8"/>
      <c r="L208" s="8"/>
      <c r="M208" s="8"/>
      <c r="N208" s="8"/>
      <c r="O208" s="8"/>
      <c r="P208" s="8"/>
    </row>
    <row r="209" spans="1:16">
      <c r="A209" s="5"/>
      <c r="B209" s="8"/>
      <c r="C209" s="8"/>
      <c r="D209" s="8"/>
      <c r="E209" s="8"/>
      <c r="F209" s="8"/>
      <c r="G209" s="29"/>
      <c r="H209" s="29"/>
      <c r="I209" s="8"/>
      <c r="J209" s="8"/>
      <c r="K209" s="8"/>
      <c r="L209" s="8"/>
      <c r="M209" s="8"/>
      <c r="N209" s="8"/>
      <c r="O209" s="8"/>
      <c r="P209" s="8"/>
    </row>
    <row r="210" spans="1:16">
      <c r="B210" s="8"/>
      <c r="C210" s="8"/>
      <c r="D210" s="8"/>
      <c r="E210" s="8"/>
      <c r="F210" s="8"/>
      <c r="G210" s="29"/>
      <c r="H210" s="29"/>
      <c r="I210" s="8"/>
      <c r="J210" s="8"/>
      <c r="K210" s="8"/>
      <c r="L210" s="8"/>
      <c r="M210" s="8"/>
      <c r="N210" s="8"/>
      <c r="O210" s="8"/>
      <c r="P210" s="8"/>
    </row>
    <row r="211" spans="1:16">
      <c r="A211" s="5"/>
      <c r="B211" s="8"/>
      <c r="C211" s="8"/>
      <c r="D211" s="8"/>
      <c r="E211" s="8"/>
      <c r="F211" s="8"/>
      <c r="G211" s="29"/>
      <c r="H211" s="29"/>
      <c r="I211" s="8"/>
      <c r="J211" s="8"/>
      <c r="K211" s="8"/>
      <c r="L211" s="8"/>
      <c r="M211" s="8"/>
      <c r="N211" s="8"/>
      <c r="O211" s="8"/>
      <c r="P211" s="8"/>
    </row>
    <row r="212" spans="1:16">
      <c r="B212" s="8"/>
      <c r="C212" s="8"/>
      <c r="D212" s="8"/>
      <c r="E212" s="8"/>
      <c r="F212" s="8"/>
      <c r="G212" s="29"/>
      <c r="H212" s="29"/>
      <c r="I212" s="8"/>
      <c r="J212" s="8"/>
      <c r="K212" s="8"/>
      <c r="L212" s="8"/>
      <c r="M212" s="8"/>
      <c r="N212" s="8"/>
      <c r="O212" s="8"/>
      <c r="P212" s="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A159"/>
  <sheetViews>
    <sheetView workbookViewId="0">
      <selection activeCell="E2" sqref="E2"/>
    </sheetView>
  </sheetViews>
  <sheetFormatPr defaultRowHeight="15"/>
  <cols>
    <col min="1" max="1" width="15.5703125" customWidth="1"/>
    <col min="2" max="2" width="20.5703125" customWidth="1"/>
    <col min="3" max="3" width="20.7109375" customWidth="1"/>
    <col min="4" max="4" width="18" customWidth="1"/>
    <col min="5" max="5" width="22.7109375" customWidth="1"/>
    <col min="6" max="8" width="15.85546875" customWidth="1"/>
    <col min="9" max="9" width="14.85546875" customWidth="1"/>
    <col min="10" max="10" width="18" customWidth="1"/>
    <col min="11" max="11" width="17.5703125" customWidth="1"/>
    <col min="12" max="12" width="16.140625" customWidth="1"/>
    <col min="13" max="13" width="13.5703125" customWidth="1"/>
    <col min="14" max="14" width="14.140625" customWidth="1"/>
    <col min="15" max="15" width="13.28515625" customWidth="1"/>
    <col min="16" max="16" width="10" customWidth="1"/>
    <col min="17" max="17" width="11.140625" customWidth="1"/>
    <col min="18" max="18" width="11.7109375" customWidth="1"/>
    <col min="19" max="19" width="15.28515625" customWidth="1"/>
    <col min="20" max="20" width="14.28515625" customWidth="1"/>
    <col min="21" max="21" width="10.5703125" customWidth="1"/>
    <col min="22" max="22" width="11.7109375" customWidth="1"/>
    <col min="23" max="23" width="11.5703125" customWidth="1"/>
    <col min="24" max="24" width="14.42578125" customWidth="1"/>
    <col min="25" max="25" width="14.85546875" customWidth="1"/>
    <col min="26" max="26" width="14" customWidth="1"/>
    <col min="27" max="27" width="13.85546875" customWidth="1"/>
    <col min="28" max="28" width="14.28515625" customWidth="1"/>
    <col min="29" max="29" width="13.85546875" customWidth="1"/>
    <col min="30" max="30" width="14" customWidth="1"/>
    <col min="31" max="31" width="13.42578125" customWidth="1"/>
    <col min="32" max="32" width="13.28515625" customWidth="1"/>
    <col min="33" max="34" width="14.5703125" customWidth="1"/>
    <col min="35" max="35" width="13.28515625" customWidth="1"/>
    <col min="36" max="36" width="13.42578125" customWidth="1"/>
    <col min="46" max="46" width="10.85546875" customWidth="1"/>
    <col min="47" max="47" width="14" customWidth="1"/>
    <col min="54" max="54" width="10.42578125" customWidth="1"/>
  </cols>
  <sheetData>
    <row r="1" spans="1:53" s="11" customFormat="1"/>
    <row r="2" spans="1:53" s="11" customFormat="1">
      <c r="A2" s="17" t="s">
        <v>90</v>
      </c>
      <c r="B2" s="13"/>
      <c r="C2" s="13"/>
      <c r="D2" s="13"/>
      <c r="E2" s="13"/>
      <c r="F2" s="12"/>
      <c r="G2" s="12"/>
      <c r="H2" s="28"/>
      <c r="P2" t="s">
        <v>83</v>
      </c>
      <c r="U2" t="s">
        <v>83</v>
      </c>
      <c r="Z2" t="s">
        <v>47</v>
      </c>
      <c r="AB2" t="s">
        <v>47</v>
      </c>
    </row>
    <row r="3" spans="1:53" s="11" customFormat="1">
      <c r="P3" t="s">
        <v>79</v>
      </c>
      <c r="R3" s="65"/>
      <c r="S3" s="12"/>
      <c r="T3" s="66"/>
      <c r="U3" t="s">
        <v>80</v>
      </c>
      <c r="Z3" t="s">
        <v>81</v>
      </c>
      <c r="AB3" t="s">
        <v>82</v>
      </c>
    </row>
    <row r="4" spans="1:53" s="10" customFormat="1" ht="30">
      <c r="A4" s="34" t="s">
        <v>0</v>
      </c>
      <c r="B4" s="2" t="s">
        <v>26</v>
      </c>
      <c r="C4" s="2" t="s">
        <v>27</v>
      </c>
      <c r="D4" s="30"/>
      <c r="E4" s="30"/>
      <c r="F4" s="30"/>
      <c r="G4" s="30"/>
      <c r="H4" s="30"/>
      <c r="I4" s="30" t="s">
        <v>22</v>
      </c>
      <c r="J4" s="30" t="s">
        <v>37</v>
      </c>
      <c r="K4" s="30" t="s">
        <v>21</v>
      </c>
      <c r="L4" s="30" t="s">
        <v>75</v>
      </c>
      <c r="M4" s="30" t="s">
        <v>76</v>
      </c>
      <c r="N4" s="30" t="s">
        <v>77</v>
      </c>
      <c r="O4" s="3" t="s">
        <v>78</v>
      </c>
      <c r="P4" s="3" t="s">
        <v>23</v>
      </c>
      <c r="Q4" s="3" t="s">
        <v>45</v>
      </c>
      <c r="R4" s="3" t="s">
        <v>46</v>
      </c>
      <c r="S4" s="3" t="s">
        <v>84</v>
      </c>
      <c r="T4" s="3" t="s">
        <v>86</v>
      </c>
      <c r="U4" s="3" t="s">
        <v>23</v>
      </c>
      <c r="V4" s="3" t="s">
        <v>45</v>
      </c>
      <c r="W4" s="3" t="s">
        <v>46</v>
      </c>
      <c r="X4" s="46" t="s">
        <v>84</v>
      </c>
      <c r="Y4" s="46" t="s">
        <v>86</v>
      </c>
      <c r="Z4" s="30" t="s">
        <v>24</v>
      </c>
      <c r="AA4" s="30" t="s">
        <v>25</v>
      </c>
      <c r="AB4" s="30" t="s">
        <v>24</v>
      </c>
      <c r="AC4" s="3" t="s">
        <v>25</v>
      </c>
      <c r="AD4" s="30"/>
      <c r="AE4" s="46"/>
      <c r="AF4" s="30"/>
      <c r="AG4" s="3"/>
      <c r="AH4" s="3"/>
      <c r="AI4" s="3"/>
      <c r="AK4" s="3"/>
      <c r="AQ4" s="3"/>
      <c r="AR4" s="3"/>
      <c r="AS4" s="3"/>
      <c r="AT4" s="3"/>
      <c r="AV4" s="3"/>
      <c r="BA4" s="3"/>
    </row>
    <row r="5" spans="1:53" s="11" customFormat="1">
      <c r="A5" s="10"/>
      <c r="B5" s="20"/>
      <c r="C5" s="21"/>
      <c r="D5" s="12"/>
      <c r="E5" s="21"/>
      <c r="F5" s="12"/>
      <c r="G5" s="12"/>
      <c r="X5"/>
      <c r="Y5"/>
      <c r="Z5"/>
      <c r="AA5"/>
      <c r="BA5" s="10"/>
    </row>
    <row r="6" spans="1:53" s="11" customFormat="1">
      <c r="A6" s="11">
        <v>1</v>
      </c>
      <c r="B6" s="22">
        <f>AB6</f>
        <v>8.5918749999999999</v>
      </c>
      <c r="C6" s="16">
        <f>Z6</f>
        <v>10.19375</v>
      </c>
      <c r="D6" s="49"/>
      <c r="E6" s="52" t="s">
        <v>28</v>
      </c>
      <c r="F6" s="50">
        <f>AC157</f>
        <v>112164.78937499998</v>
      </c>
      <c r="G6" s="50"/>
      <c r="H6" s="31"/>
      <c r="I6" s="23">
        <f>Data!B13*Data!C13</f>
        <v>4893</v>
      </c>
      <c r="J6" s="23">
        <f>IF(Data!C$7=1,Data!D13,IF(Data!C$7=2,I6,Data!B13))</f>
        <v>12</v>
      </c>
      <c r="K6" s="33">
        <f>Data!E13*SQRT(Data!F13/20)</f>
        <v>74.844040544772241</v>
      </c>
      <c r="L6" s="33">
        <f>IF(Data!H13="A",Data!G$5,IF(Data!H13="B",Data!G$6,Data!G$7))</f>
        <v>3.5</v>
      </c>
      <c r="M6" s="33">
        <f>IF(Data!I13="A",Data!G$5,IF(Data!I13="B",Data!G$6,Data!G$7))</f>
        <v>3.5</v>
      </c>
      <c r="N6" s="33">
        <f>IF(Data!J13="A",Data!G$5,IF(Data!J13="B",Data!G$6,Data!G$7))</f>
        <v>3.5</v>
      </c>
      <c r="O6" s="45">
        <f>IF(Data!C$6=1,L6,IF(Data!C$6=2,M6,N6))</f>
        <v>3.5</v>
      </c>
      <c r="P6" s="47">
        <f>Data!B13*O6/Data!G$9/Data!E13/SQRT(Data!F13/21)</f>
        <v>0.1395633554925659</v>
      </c>
      <c r="Q6">
        <f>1/SQRT(2*3.1416)*EXP(-P6*P6/2)</f>
        <v>0.39507539158588906</v>
      </c>
      <c r="R6">
        <f>MIN(4,(Q6-P6*(1-NORMSDIST(P6))))</f>
        <v>0.33303913149127518</v>
      </c>
      <c r="S6" s="67">
        <f>(1-K6*R6/Data!G13)*100</f>
        <v>94.42371493057523</v>
      </c>
      <c r="T6" s="45">
        <f>J6*S6/100</f>
        <v>11.330845791669027</v>
      </c>
      <c r="U6" s="47">
        <f>Data!B13*Data!J$5/Data!G$9/Data!E13/SQRT(Data!F13/21)</f>
        <v>0.11763197105801985</v>
      </c>
      <c r="V6">
        <f>1/SQRT(2*3.1416)*EXP(-U6*U6/2)</f>
        <v>0.3961912052458077</v>
      </c>
      <c r="W6">
        <f>MIN(4,(V6-U6*(1-NORMSDIST(U6))))</f>
        <v>0.34288279144532346</v>
      </c>
      <c r="X6" s="67">
        <f>(1-K6*W6/Data!G13)*100</f>
        <v>94.258896298649105</v>
      </c>
      <c r="Y6" s="45">
        <f>J6*X6/100</f>
        <v>11.311067555837893</v>
      </c>
      <c r="Z6" s="71">
        <f>IF(Data!C$6=1,L6,IF(Data!C$6=2,M6,N6))*Data!B13/Data!G$9</f>
        <v>10.19375</v>
      </c>
      <c r="AA6" s="72">
        <f>Data!C13*Z6</f>
        <v>71.356250000000003</v>
      </c>
      <c r="AB6" s="71">
        <f>Data!J$5*Data!B13/Data!G$9</f>
        <v>8.5918749999999999</v>
      </c>
      <c r="AC6" s="72">
        <f>Data!C13*AB6</f>
        <v>60.143124999999998</v>
      </c>
      <c r="AD6" s="5"/>
      <c r="AE6" s="47"/>
      <c r="AF6" s="5"/>
      <c r="AG6" s="5"/>
      <c r="AH6" s="35"/>
      <c r="AI6" s="35"/>
      <c r="AR6" s="36"/>
      <c r="AS6" s="36"/>
      <c r="AT6" s="15"/>
    </row>
    <row r="7" spans="1:53" s="11" customFormat="1">
      <c r="A7" s="11">
        <v>2</v>
      </c>
      <c r="B7" s="22">
        <f t="shared" ref="B7:B70" si="0">AB7</f>
        <v>0.84812500000000002</v>
      </c>
      <c r="C7" s="16">
        <f t="shared" ref="C7:C70" si="1">Z7</f>
        <v>1.0062500000000001</v>
      </c>
      <c r="D7" s="49"/>
      <c r="E7" s="52" t="s">
        <v>25</v>
      </c>
      <c r="F7" s="50"/>
      <c r="G7" s="50"/>
      <c r="H7" s="31"/>
      <c r="I7" s="23">
        <f>Data!B14*Data!C14</f>
        <v>1242</v>
      </c>
      <c r="J7" s="23">
        <f>IF(Data!C$7=1,Data!D14,IF(Data!C$7=2,I7,Data!B14))</f>
        <v>10</v>
      </c>
      <c r="K7" s="33">
        <f>Data!E14*SQRT(Data!F14/20)</f>
        <v>6.0965882656952948</v>
      </c>
      <c r="L7" s="33">
        <f>IF(Data!H14="A",Data!G$5,IF(Data!H14="B",Data!G$6,Data!G$7))</f>
        <v>3.5</v>
      </c>
      <c r="M7" s="33">
        <f>IF(Data!I14="A",Data!G$5,IF(Data!I14="B",Data!G$6,Data!G$7))</f>
        <v>3.5</v>
      </c>
      <c r="N7" s="33">
        <f>IF(Data!J14="A",Data!G$5,IF(Data!J14="B",Data!G$6,Data!G$7))</f>
        <v>3.5</v>
      </c>
      <c r="O7" s="45">
        <f>IF(Data!C$6=1,L7,IF(Data!C$6=2,M7,N7))</f>
        <v>3.5</v>
      </c>
      <c r="P7" s="47">
        <f>Data!B14*O7/Data!G$9/Data!E14/SQRT(Data!F14/21)</f>
        <v>0.16912728494829582</v>
      </c>
      <c r="Q7">
        <f t="shared" ref="Q7:Q70" si="2">1/SQRT(2*3.1416)*EXP(-P7*P7/2)</f>
        <v>0.39327674795228729</v>
      </c>
      <c r="R7">
        <f t="shared" ref="R7:R70" si="3">MIN(4,(Q7-P7*(1-NORMSDIST(P7))))</f>
        <v>0.32007029662393494</v>
      </c>
      <c r="S7" s="67">
        <f>(1-K7*R7/Data!G14)*100</f>
        <v>97.171975631021596</v>
      </c>
      <c r="T7" s="45">
        <f t="shared" ref="T7:T70" si="4">J7*S7/100</f>
        <v>9.7171975631021592</v>
      </c>
      <c r="U7" s="47">
        <f>Data!B14*Data!J$5/Data!G$9/Data!E14/SQRT(Data!F14/21)</f>
        <v>0.14255014017070647</v>
      </c>
      <c r="V7">
        <f t="shared" ref="V7:V70" si="5">1/SQRT(2*3.1416)*EXP(-U7*U7/2)</f>
        <v>0.39490897895814053</v>
      </c>
      <c r="W7">
        <f t="shared" ref="W7:W70" si="6">MIN(4,(V7-U7*(1-NORMSDIST(U7))))</f>
        <v>0.33171326040305449</v>
      </c>
      <c r="X7" s="67">
        <f>(1-K7*W7/Data!G14)*100</f>
        <v>97.069102650798854</v>
      </c>
      <c r="Y7" s="45">
        <f t="shared" ref="Y7:Y70" si="7">J7*X7/100</f>
        <v>9.7069102650798857</v>
      </c>
      <c r="Z7" s="71">
        <f>IF(Data!C$6=1,L7,IF(Data!C$6=2,M7,N7))*Data!B14/Data!G$9</f>
        <v>1.0062500000000001</v>
      </c>
      <c r="AA7" s="72">
        <f>Data!C14*Z7</f>
        <v>18.112500000000001</v>
      </c>
      <c r="AB7" s="71">
        <f>Data!J$5*Data!B14/Data!G$9</f>
        <v>0.84812500000000002</v>
      </c>
      <c r="AC7" s="72">
        <f>Data!C14*AB7</f>
        <v>15.266249999999999</v>
      </c>
      <c r="AD7" s="5"/>
      <c r="AE7" s="47"/>
      <c r="AF7" s="5"/>
      <c r="AG7" s="5"/>
      <c r="AH7" s="35"/>
      <c r="AI7" s="35"/>
      <c r="AR7" s="36"/>
      <c r="AS7" s="36"/>
      <c r="AT7" s="15"/>
    </row>
    <row r="8" spans="1:53" s="11" customFormat="1">
      <c r="A8" s="11">
        <v>3</v>
      </c>
      <c r="B8" s="22">
        <f t="shared" si="0"/>
        <v>0.27041666666666669</v>
      </c>
      <c r="C8" s="16">
        <f t="shared" si="1"/>
        <v>0.32083333333333336</v>
      </c>
      <c r="D8" s="49"/>
      <c r="E8" s="16"/>
      <c r="F8" s="50"/>
      <c r="G8" s="50"/>
      <c r="H8" s="31"/>
      <c r="I8" s="23">
        <f>Data!B15*Data!C15</f>
        <v>1122</v>
      </c>
      <c r="J8" s="23">
        <f>IF(Data!C$7=1,Data!D15,IF(Data!C$7=2,I8,Data!B15))</f>
        <v>11</v>
      </c>
      <c r="K8" s="33">
        <f>Data!E15*SQRT(Data!F15/20)</f>
        <v>1.8290800374528027</v>
      </c>
      <c r="L8" s="33">
        <f>IF(Data!H15="A",Data!G$5,IF(Data!H15="B",Data!G$6,Data!G$7))</f>
        <v>3.5</v>
      </c>
      <c r="M8" s="33">
        <f>IF(Data!I15="A",Data!G$5,IF(Data!I15="B",Data!G$6,Data!G$7))</f>
        <v>3.5</v>
      </c>
      <c r="N8" s="33">
        <f>IF(Data!J15="A",Data!G$5,IF(Data!J15="B",Data!G$6,Data!G$7))</f>
        <v>3.5</v>
      </c>
      <c r="O8" s="45">
        <f>IF(Data!C$6=1,L8,IF(Data!C$6=2,M8,N8))</f>
        <v>3.5</v>
      </c>
      <c r="P8" s="47">
        <f>Data!B15*O8/Data!G$9/Data!E15/SQRT(Data!F15/21)</f>
        <v>0.17973862835022075</v>
      </c>
      <c r="Q8">
        <f t="shared" si="2"/>
        <v>0.39254947855908934</v>
      </c>
      <c r="R8">
        <f t="shared" si="3"/>
        <v>0.31549932410570292</v>
      </c>
      <c r="S8" s="67">
        <f>(1-K8*R8/Data!G15)*100</f>
        <v>97.376938565674578</v>
      </c>
      <c r="T8" s="45">
        <f t="shared" si="4"/>
        <v>10.711463242224204</v>
      </c>
      <c r="U8" s="47">
        <f>Data!B15*Data!J$5/Data!G$9/Data!E15/SQRT(Data!F15/21)</f>
        <v>0.15149398675232892</v>
      </c>
      <c r="V8">
        <f t="shared" si="5"/>
        <v>0.39439003751154367</v>
      </c>
      <c r="W8">
        <f t="shared" si="6"/>
        <v>0.32776403850766378</v>
      </c>
      <c r="X8" s="67">
        <f>(1-K8*W8/Data!G15)*100</f>
        <v>97.274969728048731</v>
      </c>
      <c r="Y8" s="45">
        <f t="shared" si="7"/>
        <v>10.70024667008536</v>
      </c>
      <c r="Z8" s="71">
        <f>IF(Data!C$6=1,L8,IF(Data!C$6=2,M8,N8))*Data!B15/Data!G$9</f>
        <v>0.32083333333333336</v>
      </c>
      <c r="AA8" s="72">
        <f>Data!C15*Z8</f>
        <v>16.362500000000001</v>
      </c>
      <c r="AB8" s="71">
        <f>Data!J$5*Data!B15/Data!G$9</f>
        <v>0.27041666666666669</v>
      </c>
      <c r="AC8" s="72">
        <f>Data!C15*AB8</f>
        <v>13.791250000000002</v>
      </c>
      <c r="AD8" s="5"/>
      <c r="AE8" s="47"/>
      <c r="AF8" s="5"/>
      <c r="AG8" s="5"/>
      <c r="AH8" s="35"/>
      <c r="AI8" s="35"/>
      <c r="AR8" s="36"/>
      <c r="AS8" s="36"/>
      <c r="AT8" s="15"/>
    </row>
    <row r="9" spans="1:53" s="11" customFormat="1">
      <c r="A9" s="11">
        <v>4</v>
      </c>
      <c r="B9" s="22">
        <f t="shared" si="0"/>
        <v>0.13520833333333335</v>
      </c>
      <c r="C9" s="16">
        <f t="shared" si="1"/>
        <v>0.16041666666666668</v>
      </c>
      <c r="D9" s="49"/>
      <c r="E9" s="52" t="s">
        <v>29</v>
      </c>
      <c r="F9" s="50">
        <f>AA157</f>
        <v>102401.34958333336</v>
      </c>
      <c r="G9" s="50"/>
      <c r="H9" s="31"/>
      <c r="I9" s="23">
        <f>Data!B16*Data!C16</f>
        <v>440</v>
      </c>
      <c r="J9" s="23">
        <f>IF(Data!C$7=1,Data!D16,IF(Data!C$7=2,I9,Data!B16))</f>
        <v>7</v>
      </c>
      <c r="K9" s="33">
        <f>Data!E16*SQRT(Data!F16/20)</f>
        <v>1.7812835090465093</v>
      </c>
      <c r="L9" s="33">
        <f>IF(Data!H16="A",Data!G$5,IF(Data!H16="B",Data!G$6,Data!G$7))</f>
        <v>3.5</v>
      </c>
      <c r="M9" s="33">
        <f>IF(Data!I16="A",Data!G$5,IF(Data!I16="B",Data!G$6,Data!G$7))</f>
        <v>3.5</v>
      </c>
      <c r="N9" s="33">
        <f>IF(Data!J16="A",Data!G$5,IF(Data!J16="B",Data!G$6,Data!G$7))</f>
        <v>3.5</v>
      </c>
      <c r="O9" s="45">
        <f>IF(Data!C$6=1,L9,IF(Data!C$6=2,M9,N9))</f>
        <v>3.5</v>
      </c>
      <c r="P9" s="47">
        <f>Data!B16*O9/Data!G$9/Data!E16/SQRT(Data!F16/21)</f>
        <v>9.2280744588073699E-2</v>
      </c>
      <c r="Q9">
        <f t="shared" si="2"/>
        <v>0.39724678357258603</v>
      </c>
      <c r="R9">
        <f t="shared" si="3"/>
        <v>0.35449888276622121</v>
      </c>
      <c r="S9" s="67">
        <f>(1-K9*R9/Data!G16)*100</f>
        <v>94.259427146846534</v>
      </c>
      <c r="T9" s="45">
        <f t="shared" si="4"/>
        <v>6.5981599002792573</v>
      </c>
      <c r="U9" s="47">
        <f>Data!B16*Data!J$5/Data!G$9/Data!E16/SQRT(Data!F16/21)</f>
        <v>7.7779484724233558E-2</v>
      </c>
      <c r="V9">
        <f t="shared" si="5"/>
        <v>0.39773690836228831</v>
      </c>
      <c r="W9">
        <f t="shared" si="6"/>
        <v>0.36125819524172226</v>
      </c>
      <c r="X9" s="67">
        <f>(1-K9*W9/Data!G16)*100</f>
        <v>94.149970311891053</v>
      </c>
      <c r="Y9" s="45">
        <f t="shared" si="7"/>
        <v>6.590497921832374</v>
      </c>
      <c r="Z9" s="71">
        <f>IF(Data!C$6=1,L9,IF(Data!C$6=2,M9,N9))*Data!B16/Data!G$9</f>
        <v>0.16041666666666668</v>
      </c>
      <c r="AA9" s="72">
        <f>Data!C16*Z9</f>
        <v>6.416666666666667</v>
      </c>
      <c r="AB9" s="71">
        <f>Data!J$5*Data!B16/Data!G$9</f>
        <v>0.13520833333333335</v>
      </c>
      <c r="AC9" s="72">
        <f>Data!C16*AB9</f>
        <v>5.4083333333333341</v>
      </c>
      <c r="AD9" s="5"/>
      <c r="AE9" s="47"/>
      <c r="AF9" s="5"/>
      <c r="AG9" s="5"/>
      <c r="AH9" s="35"/>
      <c r="AI9" s="35"/>
      <c r="AR9" s="36"/>
      <c r="AS9" s="36"/>
      <c r="AT9" s="15"/>
    </row>
    <row r="10" spans="1:53" s="11" customFormat="1">
      <c r="A10" s="11">
        <v>5</v>
      </c>
      <c r="B10" s="22">
        <f t="shared" si="0"/>
        <v>0.25812499999999999</v>
      </c>
      <c r="C10" s="16">
        <f t="shared" si="1"/>
        <v>0.30625000000000002</v>
      </c>
      <c r="D10" s="49"/>
      <c r="E10" s="52" t="s">
        <v>25</v>
      </c>
      <c r="F10" s="16"/>
      <c r="G10" s="16"/>
      <c r="H10" s="31"/>
      <c r="I10" s="23">
        <f>Data!B17*Data!C17</f>
        <v>1050</v>
      </c>
      <c r="J10" s="23">
        <f>IF(Data!C$7=1,Data!D17,IF(Data!C$7=2,I10,Data!B17))</f>
        <v>7</v>
      </c>
      <c r="K10" s="33">
        <f>Data!E17*SQRT(Data!F17/20)</f>
        <v>1.7001060928035634</v>
      </c>
      <c r="L10" s="33">
        <f>IF(Data!H17="A",Data!G$5,IF(Data!H17="B",Data!G$6,Data!G$7))</f>
        <v>3.5</v>
      </c>
      <c r="M10" s="33">
        <f>IF(Data!I17="A",Data!G$5,IF(Data!I17="B",Data!G$6,Data!G$7))</f>
        <v>3.5</v>
      </c>
      <c r="N10" s="33">
        <f>IF(Data!J17="A",Data!G$5,IF(Data!J17="B",Data!G$6,Data!G$7))</f>
        <v>3.5</v>
      </c>
      <c r="O10" s="45">
        <f>IF(Data!C$6=1,L10,IF(Data!C$6=2,M10,N10))</f>
        <v>3.5</v>
      </c>
      <c r="P10" s="47">
        <f>Data!B17*O10/Data!G$9/Data!E17/SQRT(Data!F17/21)</f>
        <v>0.18458428479014449</v>
      </c>
      <c r="Q10">
        <f t="shared" si="2"/>
        <v>0.3922031312209503</v>
      </c>
      <c r="R10">
        <f t="shared" si="3"/>
        <v>0.31342670118545679</v>
      </c>
      <c r="S10" s="67">
        <f>(1-K10*R10/Data!G17)*100</f>
        <v>97.462577884129914</v>
      </c>
      <c r="T10" s="45">
        <f t="shared" si="4"/>
        <v>6.822380451889094</v>
      </c>
      <c r="U10" s="47">
        <f>Data!B17*Data!J$5/Data!G$9/Data!E17/SQRT(Data!F17/21)</f>
        <v>0.15557818289455033</v>
      </c>
      <c r="V10">
        <f t="shared" si="5"/>
        <v>0.39414280428947618</v>
      </c>
      <c r="W10">
        <f t="shared" si="6"/>
        <v>0.32597112647620929</v>
      </c>
      <c r="X10" s="67">
        <f>(1-K10*W10/Data!G17)*100</f>
        <v>97.361021437141687</v>
      </c>
      <c r="Y10" s="45">
        <f t="shared" si="7"/>
        <v>6.8152715005999172</v>
      </c>
      <c r="Z10" s="71">
        <f>IF(Data!C$6=1,L10,IF(Data!C$6=2,M10,N10))*Data!B17/Data!G$9</f>
        <v>0.30625000000000002</v>
      </c>
      <c r="AA10" s="72">
        <f>Data!C17*Z10</f>
        <v>15.312500000000002</v>
      </c>
      <c r="AB10" s="71">
        <f>Data!J$5*Data!B17/Data!G$9</f>
        <v>0.25812499999999999</v>
      </c>
      <c r="AC10" s="72">
        <f>Data!C17*AB10</f>
        <v>12.90625</v>
      </c>
      <c r="AD10" s="5"/>
      <c r="AE10" s="47"/>
      <c r="AF10" s="5"/>
      <c r="AG10" s="5"/>
      <c r="AH10" s="35"/>
      <c r="AI10" s="35"/>
      <c r="AR10" s="36"/>
      <c r="AS10" s="36"/>
      <c r="AT10" s="15"/>
    </row>
    <row r="11" spans="1:53" s="11" customFormat="1">
      <c r="A11" s="11">
        <v>6</v>
      </c>
      <c r="B11" s="22">
        <f t="shared" si="0"/>
        <v>0.49166666666666664</v>
      </c>
      <c r="C11" s="16">
        <f t="shared" si="1"/>
        <v>0.58333333333333337</v>
      </c>
      <c r="D11" s="49"/>
      <c r="E11" s="16"/>
      <c r="F11" s="16"/>
      <c r="G11" s="16"/>
      <c r="H11" s="31"/>
      <c r="I11" s="23">
        <f>Data!B18*Data!C18</f>
        <v>840</v>
      </c>
      <c r="J11" s="23">
        <f>IF(Data!C$7=1,Data!D18,IF(Data!C$7=2,I11,Data!B18))</f>
        <v>10</v>
      </c>
      <c r="K11" s="33">
        <f>Data!E18*SQRT(Data!F18/20)</f>
        <v>2.1149391756837113</v>
      </c>
      <c r="L11" s="33">
        <f>IF(Data!H18="A",Data!G$5,IF(Data!H18="B",Data!G$6,Data!G$7))</f>
        <v>3.5</v>
      </c>
      <c r="M11" s="33">
        <f>IF(Data!I18="A",Data!G$5,IF(Data!I18="B",Data!G$6,Data!G$7))</f>
        <v>3.5</v>
      </c>
      <c r="N11" s="33">
        <f>IF(Data!J18="A",Data!G$5,IF(Data!J18="B",Data!G$6,Data!G$7))</f>
        <v>3.5</v>
      </c>
      <c r="O11" s="45">
        <f>IF(Data!C$6=1,L11,IF(Data!C$6=2,M11,N11))</f>
        <v>3.5</v>
      </c>
      <c r="P11" s="47">
        <f>Data!B18*O11/Data!G$9/Data!E18/SQRT(Data!F18/21)</f>
        <v>0.28262694339081473</v>
      </c>
      <c r="Q11">
        <f t="shared" si="2"/>
        <v>0.38332246572170919</v>
      </c>
      <c r="R11">
        <f t="shared" si="3"/>
        <v>0.2734564949181354</v>
      </c>
      <c r="S11" s="67">
        <f>(1-K11*R11/Data!G18)*100</f>
        <v>98.554140365131204</v>
      </c>
      <c r="T11" s="45">
        <f t="shared" si="4"/>
        <v>9.8554140365131211</v>
      </c>
      <c r="U11" s="47">
        <f>Data!B18*Data!J$5/Data!G$9/Data!E18/SQRT(Data!F18/21)</f>
        <v>0.23821413800082955</v>
      </c>
      <c r="V11">
        <f t="shared" si="5"/>
        <v>0.38778171410257845</v>
      </c>
      <c r="W11">
        <f t="shared" si="6"/>
        <v>0.29110071813919508</v>
      </c>
      <c r="X11" s="67">
        <f>(1-K11*W11/Data!G18)*100</f>
        <v>98.460849217844384</v>
      </c>
      <c r="Y11" s="45">
        <f t="shared" si="7"/>
        <v>9.8460849217844384</v>
      </c>
      <c r="Z11" s="71">
        <f>IF(Data!C$6=1,L11,IF(Data!C$6=2,M11,N11))*Data!B18/Data!G$9</f>
        <v>0.58333333333333337</v>
      </c>
      <c r="AA11" s="72">
        <f>Data!C18*Z11</f>
        <v>12.25</v>
      </c>
      <c r="AB11" s="71">
        <f>Data!J$5*Data!B18/Data!G$9</f>
        <v>0.49166666666666664</v>
      </c>
      <c r="AC11" s="72">
        <f>Data!C18*AB11</f>
        <v>10.324999999999999</v>
      </c>
      <c r="AD11" s="5"/>
      <c r="AE11" s="47"/>
      <c r="AF11" s="5"/>
      <c r="AG11" s="5"/>
      <c r="AH11" s="35"/>
      <c r="AI11" s="35"/>
      <c r="AR11" s="36"/>
      <c r="AS11" s="36"/>
      <c r="AT11" s="15"/>
    </row>
    <row r="12" spans="1:53" s="11" customFormat="1">
      <c r="A12" s="11">
        <v>7</v>
      </c>
      <c r="B12" s="22">
        <f t="shared" si="0"/>
        <v>0.55312499999999998</v>
      </c>
      <c r="C12" s="16">
        <f t="shared" si="1"/>
        <v>0.48749999999999999</v>
      </c>
      <c r="D12" s="49"/>
      <c r="E12" s="52" t="s">
        <v>30</v>
      </c>
      <c r="F12" s="51">
        <f>(F9-F6)/F6*100</f>
        <v>-8.7045496595411613</v>
      </c>
      <c r="G12" s="51"/>
      <c r="H12" s="31"/>
      <c r="I12" s="23">
        <f>Data!B19*Data!C19</f>
        <v>3735</v>
      </c>
      <c r="J12" s="23">
        <f>IF(Data!C$7=1,Data!D19,IF(Data!C$7=2,I12,Data!B19))</f>
        <v>14</v>
      </c>
      <c r="K12" s="33">
        <f>Data!E19*SQRT(Data!F19/20)</f>
        <v>1.926718348943331</v>
      </c>
      <c r="L12" s="33">
        <f>IF(Data!H19="A",Data!G$5,IF(Data!H19="B",Data!G$6,Data!G$7))</f>
        <v>3.5</v>
      </c>
      <c r="M12" s="33">
        <f>IF(Data!I19="A",Data!G$5,IF(Data!I19="B",Data!G$6,Data!G$7))</f>
        <v>2.6</v>
      </c>
      <c r="N12" s="33">
        <f>IF(Data!J19="A",Data!G$5,IF(Data!J19="B",Data!G$6,Data!G$7))</f>
        <v>3.5</v>
      </c>
      <c r="O12" s="45">
        <f>IF(Data!C$6=1,L12,IF(Data!C$6=2,M12,N12))</f>
        <v>2.6</v>
      </c>
      <c r="P12" s="47">
        <f>Data!B19*O12/Data!G$9/Data!E19/SQRT(Data!F19/21)</f>
        <v>0.25926926481729529</v>
      </c>
      <c r="Q12">
        <f t="shared" si="2"/>
        <v>0.38575609855458209</v>
      </c>
      <c r="R12">
        <f t="shared" si="3"/>
        <v>0.28264114803311396</v>
      </c>
      <c r="S12" s="67">
        <f>(1-K12*R12/Data!G19)*100</f>
        <v>98.349788223994523</v>
      </c>
      <c r="T12" s="45">
        <f t="shared" si="4"/>
        <v>13.768970351359233</v>
      </c>
      <c r="U12" s="47">
        <f>Data!B19*Data!J$5/Data!G$9/Data!E19/SQRT(Data!F19/21)</f>
        <v>0.29417089661962348</v>
      </c>
      <c r="V12">
        <f t="shared" si="5"/>
        <v>0.38204840618958402</v>
      </c>
      <c r="W12">
        <f t="shared" si="6"/>
        <v>0.26899451248324219</v>
      </c>
      <c r="X12" s="67">
        <f>(1-K12*W12/Data!G19)*100</f>
        <v>98.429464657677187</v>
      </c>
      <c r="Y12" s="45">
        <f t="shared" si="7"/>
        <v>13.780125052074807</v>
      </c>
      <c r="Z12" s="71">
        <f>IF(Data!C$6=1,L12,IF(Data!C$6=2,M12,N12))*Data!B19/Data!G$9</f>
        <v>0.48749999999999999</v>
      </c>
      <c r="AA12" s="72">
        <f>Data!C19*Z12</f>
        <v>40.462499999999999</v>
      </c>
      <c r="AB12" s="71">
        <f>Data!J$5*Data!B19/Data!G$9</f>
        <v>0.55312499999999998</v>
      </c>
      <c r="AC12" s="72">
        <f>Data!C19*AB12</f>
        <v>45.909374999999997</v>
      </c>
      <c r="AD12" s="5"/>
      <c r="AE12" s="47"/>
      <c r="AF12" s="5"/>
      <c r="AG12" s="5"/>
      <c r="AH12" s="35"/>
      <c r="AI12" s="35"/>
      <c r="AR12" s="36"/>
      <c r="AS12" s="36"/>
      <c r="AT12" s="15"/>
    </row>
    <row r="13" spans="1:53" s="11" customFormat="1">
      <c r="A13" s="11">
        <v>8</v>
      </c>
      <c r="B13" s="22">
        <f t="shared" si="0"/>
        <v>0.28270833333333339</v>
      </c>
      <c r="C13" s="16">
        <f t="shared" si="1"/>
        <v>0.33541666666666664</v>
      </c>
      <c r="D13" s="49"/>
      <c r="E13" s="16"/>
      <c r="F13" s="16"/>
      <c r="G13" s="16"/>
      <c r="H13" s="31"/>
      <c r="I13" s="23">
        <f>Data!B20*Data!C20</f>
        <v>690</v>
      </c>
      <c r="J13" s="23">
        <f>IF(Data!C$7=1,Data!D20,IF(Data!C$7=2,I13,Data!B20))</f>
        <v>7</v>
      </c>
      <c r="K13" s="33">
        <f>Data!E20*SQRT(Data!F20/20)</f>
        <v>2.1565525427894485</v>
      </c>
      <c r="L13" s="33">
        <f>IF(Data!H20="A",Data!G$5,IF(Data!H20="B",Data!G$6,Data!G$7))</f>
        <v>3.5</v>
      </c>
      <c r="M13" s="33">
        <f>IF(Data!I20="A",Data!G$5,IF(Data!I20="B",Data!G$6,Data!G$7))</f>
        <v>3.5</v>
      </c>
      <c r="N13" s="33">
        <f>IF(Data!J20="A",Data!G$5,IF(Data!J20="B",Data!G$6,Data!G$7))</f>
        <v>3.5</v>
      </c>
      <c r="O13" s="45">
        <f>IF(Data!C$6=1,L13,IF(Data!C$6=2,M13,N13))</f>
        <v>3.5</v>
      </c>
      <c r="P13" s="47">
        <f>Data!B20*O13/Data!G$9/Data!E20/SQRT(Data!F20/21)</f>
        <v>0.15937465010567012</v>
      </c>
      <c r="Q13">
        <f t="shared" si="2"/>
        <v>0.3939072348420477</v>
      </c>
      <c r="R13">
        <f t="shared" si="3"/>
        <v>0.32431042012810696</v>
      </c>
      <c r="S13" s="67">
        <f>(1-K13*R13/Data!G20)*100</f>
        <v>96.959163212259199</v>
      </c>
      <c r="T13" s="45">
        <f t="shared" si="4"/>
        <v>6.7871414248581434</v>
      </c>
      <c r="U13" s="47">
        <f>Data!B20*Data!J$5/Data!G$9/Data!E20/SQRT(Data!F20/21)</f>
        <v>0.13433006223192201</v>
      </c>
      <c r="V13">
        <f t="shared" si="5"/>
        <v>0.39535863660790466</v>
      </c>
      <c r="W13">
        <f t="shared" si="6"/>
        <v>0.33537075443230491</v>
      </c>
      <c r="X13" s="67">
        <f>(1-K13*W13/Data!G20)*100</f>
        <v>96.855458029355646</v>
      </c>
      <c r="Y13" s="45">
        <f t="shared" si="7"/>
        <v>6.7798820620548952</v>
      </c>
      <c r="Z13" s="71">
        <f>IF(Data!C$6=1,L13,IF(Data!C$6=2,M13,N13))*Data!B20/Data!G$9</f>
        <v>0.33541666666666664</v>
      </c>
      <c r="AA13" s="72">
        <f>Data!C20*Z13</f>
        <v>10.0625</v>
      </c>
      <c r="AB13" s="71">
        <f>Data!J$5*Data!B20/Data!G$9</f>
        <v>0.28270833333333339</v>
      </c>
      <c r="AC13" s="72">
        <f>Data!C20*AB13</f>
        <v>8.4812500000000011</v>
      </c>
      <c r="AD13" s="5"/>
      <c r="AE13" s="47"/>
      <c r="AF13" s="5"/>
      <c r="AG13" s="5"/>
      <c r="AH13" s="35"/>
      <c r="AI13" s="35"/>
      <c r="AR13" s="36"/>
      <c r="AS13" s="36"/>
      <c r="AT13" s="15"/>
    </row>
    <row r="14" spans="1:53" s="11" customFormat="1">
      <c r="A14" s="11">
        <v>9</v>
      </c>
      <c r="B14" s="22">
        <f t="shared" si="0"/>
        <v>1.5364583333333333</v>
      </c>
      <c r="C14" s="16">
        <f t="shared" si="1"/>
        <v>1.8229166666666667</v>
      </c>
      <c r="D14" s="49"/>
      <c r="E14" s="16"/>
      <c r="F14" s="16"/>
      <c r="G14" s="16"/>
      <c r="H14" s="31"/>
      <c r="I14" s="23">
        <f>Data!B21*Data!C21</f>
        <v>2750</v>
      </c>
      <c r="J14" s="23">
        <f>IF(Data!C$7=1,Data!D21,IF(Data!C$7=2,I14,Data!B21))</f>
        <v>10</v>
      </c>
      <c r="K14" s="33">
        <f>Data!E21*SQRT(Data!F21/20)</f>
        <v>14.109130347988476</v>
      </c>
      <c r="L14" s="33">
        <f>IF(Data!H21="A",Data!G$5,IF(Data!H21="B",Data!G$6,Data!G$7))</f>
        <v>3.5</v>
      </c>
      <c r="M14" s="33">
        <f>IF(Data!I21="A",Data!G$5,IF(Data!I21="B",Data!G$6,Data!G$7))</f>
        <v>3.5</v>
      </c>
      <c r="N14" s="33">
        <f>IF(Data!J21="A",Data!G$5,IF(Data!J21="B",Data!G$6,Data!G$7))</f>
        <v>3.5</v>
      </c>
      <c r="O14" s="45">
        <f>IF(Data!C$6=1,L14,IF(Data!C$6=2,M14,N14))</f>
        <v>3.5</v>
      </c>
      <c r="P14" s="47">
        <f>Data!B21*O14/Data!G$9/Data!E21/SQRT(Data!F21/21)</f>
        <v>0.13239184041164953</v>
      </c>
      <c r="Q14">
        <f t="shared" si="2"/>
        <v>0.39546084334499787</v>
      </c>
      <c r="R14">
        <f t="shared" si="3"/>
        <v>0.33623705025238415</v>
      </c>
      <c r="S14" s="67">
        <f>(1-K14*R14/Data!G21)*100</f>
        <v>95.56634357959436</v>
      </c>
      <c r="T14" s="45">
        <f t="shared" si="4"/>
        <v>9.5566343579594353</v>
      </c>
      <c r="U14" s="47">
        <f>Data!B21*Data!J$5/Data!G$9/Data!E21/SQRT(Data!F21/21)</f>
        <v>0.11158740834696174</v>
      </c>
      <c r="V14">
        <f t="shared" si="5"/>
        <v>0.3964657679198384</v>
      </c>
      <c r="W14">
        <f t="shared" si="6"/>
        <v>0.34562930332152414</v>
      </c>
      <c r="X14" s="67">
        <f>(1-K14*W14/Data!G21)*100</f>
        <v>95.442496362011369</v>
      </c>
      <c r="Y14" s="45">
        <f t="shared" si="7"/>
        <v>9.5442496362011369</v>
      </c>
      <c r="Z14" s="71">
        <f>IF(Data!C$6=1,L14,IF(Data!C$6=2,M14,N14))*Data!B21/Data!G$9</f>
        <v>1.8229166666666667</v>
      </c>
      <c r="AA14" s="72">
        <f>Data!C21*Z14</f>
        <v>40.104166666666671</v>
      </c>
      <c r="AB14" s="71">
        <f>Data!J$5*Data!B21/Data!G$9</f>
        <v>1.5364583333333333</v>
      </c>
      <c r="AC14" s="72">
        <f>Data!C21*AB14</f>
        <v>33.802083333333329</v>
      </c>
      <c r="AD14" s="5"/>
      <c r="AE14" s="47"/>
      <c r="AF14" s="5"/>
      <c r="AG14" s="5"/>
      <c r="AH14" s="35"/>
      <c r="AI14" s="35"/>
      <c r="AR14" s="36"/>
      <c r="AS14" s="36"/>
      <c r="AT14" s="15"/>
    </row>
    <row r="15" spans="1:53" s="11" customFormat="1">
      <c r="A15" s="11">
        <v>10</v>
      </c>
      <c r="B15" s="22">
        <f t="shared" si="0"/>
        <v>0.61458333333333337</v>
      </c>
      <c r="C15" s="16">
        <f t="shared" si="1"/>
        <v>0.72916666666666663</v>
      </c>
      <c r="D15" s="49"/>
      <c r="E15" s="16"/>
      <c r="F15" s="16"/>
      <c r="G15" s="16"/>
      <c r="H15" s="31"/>
      <c r="I15" s="23">
        <f>Data!B22*Data!C22</f>
        <v>1000</v>
      </c>
      <c r="J15" s="23">
        <f>IF(Data!C$7=1,Data!D22,IF(Data!C$7=2,I15,Data!B22))</f>
        <v>5</v>
      </c>
      <c r="K15" s="33">
        <f>Data!E22*SQRT(Data!F22/20)</f>
        <v>4.6812152584611342</v>
      </c>
      <c r="L15" s="33">
        <f>IF(Data!H22="A",Data!G$5,IF(Data!H22="B",Data!G$6,Data!G$7))</f>
        <v>3.5</v>
      </c>
      <c r="M15" s="33">
        <f>IF(Data!I22="A",Data!G$5,IF(Data!I22="B",Data!G$6,Data!G$7))</f>
        <v>3.5</v>
      </c>
      <c r="N15" s="33">
        <f>IF(Data!J22="A",Data!G$5,IF(Data!J22="B",Data!G$6,Data!G$7))</f>
        <v>3.5</v>
      </c>
      <c r="O15" s="45">
        <f>IF(Data!C$6=1,L15,IF(Data!C$6=2,M15,N15))</f>
        <v>3.5</v>
      </c>
      <c r="P15" s="47">
        <f>Data!B22*O15/Data!G$9/Data!E22/SQRT(Data!F22/21)</f>
        <v>0.15961100955584781</v>
      </c>
      <c r="Q15">
        <f t="shared" si="2"/>
        <v>0.3938923857497636</v>
      </c>
      <c r="R15">
        <f t="shared" si="3"/>
        <v>0.32420721608337622</v>
      </c>
      <c r="S15" s="67">
        <f>(1-K15*R15/Data!G22)*100</f>
        <v>96.964632466334592</v>
      </c>
      <c r="T15" s="45">
        <f t="shared" si="4"/>
        <v>4.84823162331673</v>
      </c>
      <c r="U15" s="47">
        <f>Data!B22*Data!J$5/Data!G$9/Data!E22/SQRT(Data!F22/21)</f>
        <v>0.13452927948278603</v>
      </c>
      <c r="V15">
        <f t="shared" si="5"/>
        <v>0.39534804876489971</v>
      </c>
      <c r="W15">
        <f t="shared" si="6"/>
        <v>0.33528179768468097</v>
      </c>
      <c r="X15" s="67">
        <f>(1-K15*W15/Data!G22)*100</f>
        <v>96.860947465588382</v>
      </c>
      <c r="Y15" s="45">
        <f t="shared" si="7"/>
        <v>4.8430473732794193</v>
      </c>
      <c r="Z15" s="71">
        <f>IF(Data!C$6=1,L15,IF(Data!C$6=2,M15,N15))*Data!B22/Data!G$9</f>
        <v>0.72916666666666663</v>
      </c>
      <c r="AA15" s="72">
        <f>Data!C22*Z15</f>
        <v>14.583333333333332</v>
      </c>
      <c r="AB15" s="71">
        <f>Data!J$5*Data!B22/Data!G$9</f>
        <v>0.61458333333333337</v>
      </c>
      <c r="AC15" s="72">
        <f>Data!C22*AB15</f>
        <v>12.291666666666668</v>
      </c>
      <c r="AD15" s="5"/>
      <c r="AE15" s="47"/>
      <c r="AF15" s="5"/>
      <c r="AG15" s="5"/>
      <c r="AH15" s="35"/>
      <c r="AI15" s="35"/>
      <c r="AR15" s="36"/>
      <c r="AS15" s="36"/>
      <c r="AT15" s="15"/>
    </row>
    <row r="16" spans="1:53" s="11" customFormat="1">
      <c r="A16" s="11">
        <v>11</v>
      </c>
      <c r="B16" s="22">
        <f t="shared" si="0"/>
        <v>0.27041666666666669</v>
      </c>
      <c r="C16" s="16">
        <f t="shared" si="1"/>
        <v>0.32083333333333336</v>
      </c>
      <c r="D16" s="37"/>
      <c r="E16" s="16"/>
      <c r="F16" s="15"/>
      <c r="G16" s="15"/>
      <c r="H16" s="31"/>
      <c r="I16" s="23">
        <f>Data!B23*Data!C23</f>
        <v>814</v>
      </c>
      <c r="J16" s="23">
        <f>IF(Data!C$7=1,Data!D23,IF(Data!C$7=2,I16,Data!B23))</f>
        <v>5</v>
      </c>
      <c r="K16" s="33">
        <f>Data!E23*SQRT(Data!F23/20)</f>
        <v>1.5532381166442966</v>
      </c>
      <c r="L16" s="33">
        <f>IF(Data!H23="A",Data!G$5,IF(Data!H23="B",Data!G$6,Data!G$7))</f>
        <v>3.5</v>
      </c>
      <c r="M16" s="33">
        <f>IF(Data!I23="A",Data!G$5,IF(Data!I23="B",Data!G$6,Data!G$7))</f>
        <v>3.5</v>
      </c>
      <c r="N16" s="33">
        <f>IF(Data!J23="A",Data!G$5,IF(Data!J23="B",Data!G$6,Data!G$7))</f>
        <v>3.5</v>
      </c>
      <c r="O16" s="45">
        <f>IF(Data!C$6=1,L16,IF(Data!C$6=2,M16,N16))</f>
        <v>3.5</v>
      </c>
      <c r="P16" s="47">
        <f>Data!B23*O16/Data!G$9/Data!E23/SQRT(Data!F23/21)</f>
        <v>0.21165868488007553</v>
      </c>
      <c r="Q16">
        <f t="shared" si="2"/>
        <v>0.39010497794421617</v>
      </c>
      <c r="R16">
        <f t="shared" si="3"/>
        <v>0.30201545656316442</v>
      </c>
      <c r="S16" s="67">
        <f>(1-K16*R16/Data!G23)*100</f>
        <v>97.867718550228915</v>
      </c>
      <c r="T16" s="45">
        <f t="shared" si="4"/>
        <v>4.8933859275114457</v>
      </c>
      <c r="U16" s="47">
        <f>Data!B23*Data!J$5/Data!G$9/Data!E23/SQRT(Data!F23/21)</f>
        <v>0.17839803439892082</v>
      </c>
      <c r="V16">
        <f t="shared" si="5"/>
        <v>0.39264372448294682</v>
      </c>
      <c r="W16">
        <f t="shared" si="6"/>
        <v>0.31607436108537235</v>
      </c>
      <c r="X16" s="67">
        <f>(1-K16*W16/Data!G23)*100</f>
        <v>97.768460248491849</v>
      </c>
      <c r="Y16" s="45">
        <f t="shared" si="7"/>
        <v>4.8884230124245924</v>
      </c>
      <c r="Z16" s="71">
        <f>IF(Data!C$6=1,L16,IF(Data!C$6=2,M16,N16))*Data!B23/Data!G$9</f>
        <v>0.32083333333333336</v>
      </c>
      <c r="AA16" s="72">
        <f>Data!C23*Z16</f>
        <v>11.870833333333334</v>
      </c>
      <c r="AB16" s="71">
        <f>Data!J$5*Data!B23/Data!G$9</f>
        <v>0.27041666666666669</v>
      </c>
      <c r="AC16" s="72">
        <f>Data!C23*AB16</f>
        <v>10.005416666666667</v>
      </c>
      <c r="AD16" s="5"/>
      <c r="AE16" s="47"/>
      <c r="AF16" s="5"/>
      <c r="AG16" s="5"/>
    </row>
    <row r="17" spans="1:33" s="11" customFormat="1">
      <c r="A17" s="11">
        <v>12</v>
      </c>
      <c r="B17" s="22">
        <f t="shared" si="0"/>
        <v>4.9166666666666671E-2</v>
      </c>
      <c r="C17" s="16">
        <f t="shared" si="1"/>
        <v>5.8333333333333334E-2</v>
      </c>
      <c r="D17" s="37"/>
      <c r="E17" s="16"/>
      <c r="F17" s="15"/>
      <c r="G17" s="15"/>
      <c r="H17" s="31"/>
      <c r="I17" s="23">
        <f>Data!B24*Data!C24</f>
        <v>140</v>
      </c>
      <c r="J17" s="23">
        <f>IF(Data!C$7=1,Data!D24,IF(Data!C$7=2,I17,Data!B24))</f>
        <v>4</v>
      </c>
      <c r="K17" s="33">
        <f>Data!E24*SQRT(Data!F24/20)</f>
        <v>0.72161170577325362</v>
      </c>
      <c r="L17" s="33">
        <f>IF(Data!H24="A",Data!G$5,IF(Data!H24="B",Data!G$6,Data!G$7))</f>
        <v>3.5</v>
      </c>
      <c r="M17" s="33">
        <f>IF(Data!I24="A",Data!G$5,IF(Data!I24="B",Data!G$6,Data!G$7))</f>
        <v>3.5</v>
      </c>
      <c r="N17" s="33">
        <f>IF(Data!J24="A",Data!G$5,IF(Data!J24="B",Data!G$6,Data!G$7))</f>
        <v>3.5</v>
      </c>
      <c r="O17" s="45">
        <f>IF(Data!C$6=1,L17,IF(Data!C$6=2,M17,N17))</f>
        <v>3.5</v>
      </c>
      <c r="P17" s="47">
        <f>Data!B24*O17/Data!G$9/Data!E24/SQRT(Data!F24/21)</f>
        <v>8.2833855091147782E-2</v>
      </c>
      <c r="Q17">
        <f t="shared" si="2"/>
        <v>0.39757549984938489</v>
      </c>
      <c r="R17">
        <f t="shared" si="3"/>
        <v>0.35889276672377579</v>
      </c>
      <c r="S17" s="67">
        <f>(1-K17*R17/Data!G24)*100</f>
        <v>93.525469460369351</v>
      </c>
      <c r="T17" s="45">
        <f t="shared" si="4"/>
        <v>3.7410187784147739</v>
      </c>
      <c r="U17" s="47">
        <f>Data!B24*Data!J$5/Data!G$9/Data!E24/SQRT(Data!F24/21)</f>
        <v>6.9817106433967407E-2</v>
      </c>
      <c r="V17">
        <f t="shared" si="5"/>
        <v>0.39797069120559825</v>
      </c>
      <c r="W17">
        <f t="shared" si="6"/>
        <v>0.36500517489010398</v>
      </c>
      <c r="X17" s="67">
        <f>(1-K17*W17/Data!G24)*100</f>
        <v>93.415199828287186</v>
      </c>
      <c r="Y17" s="45">
        <f t="shared" si="7"/>
        <v>3.7366079931314875</v>
      </c>
      <c r="Z17" s="71">
        <f>IF(Data!C$6=1,L17,IF(Data!C$6=2,M17,N17))*Data!B24/Data!G$9</f>
        <v>5.8333333333333334E-2</v>
      </c>
      <c r="AA17" s="72">
        <f>Data!C24*Z17</f>
        <v>2.0416666666666665</v>
      </c>
      <c r="AB17" s="71">
        <f>Data!J$5*Data!B24/Data!G$9</f>
        <v>4.9166666666666671E-2</v>
      </c>
      <c r="AC17" s="72">
        <f>Data!C24*AB17</f>
        <v>1.7208333333333334</v>
      </c>
      <c r="AD17" s="5"/>
      <c r="AE17" s="47"/>
      <c r="AF17" s="5"/>
      <c r="AG17" s="5"/>
    </row>
    <row r="18" spans="1:33" s="11" customFormat="1">
      <c r="A18" s="11">
        <v>13</v>
      </c>
      <c r="B18" s="22">
        <f t="shared" si="0"/>
        <v>0.24583333333333332</v>
      </c>
      <c r="C18" s="16">
        <f t="shared" si="1"/>
        <v>0.29166666666666669</v>
      </c>
      <c r="D18" s="37"/>
      <c r="E18" s="16"/>
      <c r="F18" s="15"/>
      <c r="G18" s="15"/>
      <c r="H18" s="31"/>
      <c r="I18" s="23">
        <f>Data!B25*Data!C25</f>
        <v>220</v>
      </c>
      <c r="J18" s="23">
        <f>IF(Data!C$7=1,Data!D25,IF(Data!C$7=2,I18,Data!B25))</f>
        <v>7</v>
      </c>
      <c r="K18" s="33">
        <f>Data!E25*SQRT(Data!F25/20)</f>
        <v>2.1406514736068654</v>
      </c>
      <c r="L18" s="33">
        <f>IF(Data!H25="A",Data!G$5,IF(Data!H25="B",Data!G$6,Data!G$7))</f>
        <v>3.5</v>
      </c>
      <c r="M18" s="33">
        <f>IF(Data!I25="A",Data!G$5,IF(Data!I25="B",Data!G$6,Data!G$7))</f>
        <v>3.5</v>
      </c>
      <c r="N18" s="33">
        <f>IF(Data!J25="A",Data!G$5,IF(Data!J25="B",Data!G$6,Data!G$7))</f>
        <v>3.5</v>
      </c>
      <c r="O18" s="45">
        <f>IF(Data!C$6=1,L18,IF(Data!C$6=2,M18,N18))</f>
        <v>3.5</v>
      </c>
      <c r="P18" s="47">
        <f>Data!B25*O18/Data!G$9/Data!E25/SQRT(Data!F25/21)</f>
        <v>0.13961609399072883</v>
      </c>
      <c r="Q18">
        <f t="shared" si="2"/>
        <v>0.39507248314936594</v>
      </c>
      <c r="R18">
        <f t="shared" si="3"/>
        <v>0.33301568964994149</v>
      </c>
      <c r="S18" s="67">
        <f>(1-K18*R18/Data!G25)*100</f>
        <v>96.435647366083231</v>
      </c>
      <c r="T18" s="45">
        <f t="shared" si="4"/>
        <v>6.7504953156258258</v>
      </c>
      <c r="U18" s="47">
        <f>Data!B25*Data!J$5/Data!G$9/Data!E25/SQRT(Data!F25/21)</f>
        <v>0.11767642207790001</v>
      </c>
      <c r="V18">
        <f t="shared" si="5"/>
        <v>0.39618913323103522</v>
      </c>
      <c r="W18">
        <f t="shared" si="6"/>
        <v>0.34286264754216217</v>
      </c>
      <c r="X18" s="67">
        <f>(1-K18*W18/Data!G25)*100</f>
        <v>96.330252841470596</v>
      </c>
      <c r="Y18" s="45">
        <f t="shared" si="7"/>
        <v>6.7431176989029415</v>
      </c>
      <c r="Z18" s="71">
        <f>IF(Data!C$6=1,L18,IF(Data!C$6=2,M18,N18))*Data!B25/Data!G$9</f>
        <v>0.29166666666666669</v>
      </c>
      <c r="AA18" s="72">
        <f>Data!C25*Z18</f>
        <v>3.2083333333333335</v>
      </c>
      <c r="AB18" s="71">
        <f>Data!J$5*Data!B25/Data!G$9</f>
        <v>0.24583333333333332</v>
      </c>
      <c r="AC18" s="72">
        <f>Data!C25*AB18</f>
        <v>2.7041666666666666</v>
      </c>
      <c r="AD18" s="5"/>
      <c r="AE18" s="47"/>
      <c r="AF18" s="5"/>
      <c r="AG18" s="5"/>
    </row>
    <row r="19" spans="1:33" s="11" customFormat="1">
      <c r="A19" s="11">
        <v>14</v>
      </c>
      <c r="B19" s="22">
        <f t="shared" si="0"/>
        <v>0.72520833333333334</v>
      </c>
      <c r="C19" s="16">
        <f t="shared" si="1"/>
        <v>0.86041666666666672</v>
      </c>
      <c r="D19" s="37"/>
      <c r="E19" s="16"/>
      <c r="F19" s="15"/>
      <c r="G19" s="15"/>
      <c r="H19" s="31"/>
      <c r="I19" s="23">
        <f>Data!B26*Data!C26</f>
        <v>1947</v>
      </c>
      <c r="J19" s="23">
        <f>IF(Data!C$7=1,Data!D26,IF(Data!C$7=2,I19,Data!B26))</f>
        <v>4</v>
      </c>
      <c r="K19" s="33">
        <f>Data!E26*SQRT(Data!F26/20)</f>
        <v>6.3064533264685707</v>
      </c>
      <c r="L19" s="33">
        <f>IF(Data!H26="A",Data!G$5,IF(Data!H26="B",Data!G$6,Data!G$7))</f>
        <v>3.5</v>
      </c>
      <c r="M19" s="33">
        <f>IF(Data!I26="A",Data!G$5,IF(Data!I26="B",Data!G$6,Data!G$7))</f>
        <v>3.5</v>
      </c>
      <c r="N19" s="33">
        <f>IF(Data!J26="A",Data!G$5,IF(Data!J26="B",Data!G$6,Data!G$7))</f>
        <v>3.5</v>
      </c>
      <c r="O19" s="45">
        <f>IF(Data!C$6=1,L19,IF(Data!C$6=2,M19,N19))</f>
        <v>3.5</v>
      </c>
      <c r="P19" s="47">
        <f>Data!B26*O19/Data!G$9/Data!E26/SQRT(Data!F26/21)</f>
        <v>0.13980357524474807</v>
      </c>
      <c r="Q19">
        <f t="shared" si="2"/>
        <v>0.3950621351612173</v>
      </c>
      <c r="R19">
        <f t="shared" si="3"/>
        <v>0.33293236462585207</v>
      </c>
      <c r="S19" s="67">
        <f>(1-K19*R19/Data!G26)*100</f>
        <v>96.441317934942788</v>
      </c>
      <c r="T19" s="45">
        <f t="shared" si="4"/>
        <v>3.8576527173977113</v>
      </c>
      <c r="U19" s="47">
        <f>Data!B26*Data!J$5/Data!G$9/Data!E26/SQRT(Data!F26/21)</f>
        <v>0.11783444199200194</v>
      </c>
      <c r="V19">
        <f t="shared" si="5"/>
        <v>0.3961817611298003</v>
      </c>
      <c r="W19">
        <f t="shared" si="6"/>
        <v>0.34279104387301818</v>
      </c>
      <c r="X19" s="67">
        <f>(1-K19*W19/Data!G26)*100</f>
        <v>96.335939459463333</v>
      </c>
      <c r="Y19" s="45">
        <f t="shared" si="7"/>
        <v>3.8534375783785335</v>
      </c>
      <c r="Z19" s="71">
        <f>IF(Data!C$6=1,L19,IF(Data!C$6=2,M19,N19))*Data!B26/Data!G$9</f>
        <v>0.86041666666666672</v>
      </c>
      <c r="AA19" s="72">
        <f>Data!C26*Z19</f>
        <v>28.393750000000001</v>
      </c>
      <c r="AB19" s="71">
        <f>Data!J$5*Data!B26/Data!G$9</f>
        <v>0.72520833333333334</v>
      </c>
      <c r="AC19" s="72">
        <f>Data!C26*AB19</f>
        <v>23.931875000000002</v>
      </c>
      <c r="AD19" s="5"/>
      <c r="AE19" s="47"/>
      <c r="AF19" s="5"/>
      <c r="AG19" s="5"/>
    </row>
    <row r="20" spans="1:33" s="11" customFormat="1">
      <c r="A20" s="11">
        <v>15</v>
      </c>
      <c r="B20" s="22">
        <f t="shared" si="0"/>
        <v>0.23354166666666668</v>
      </c>
      <c r="C20" s="16">
        <f t="shared" si="1"/>
        <v>0.27708333333333335</v>
      </c>
      <c r="D20" s="37"/>
      <c r="E20" s="16"/>
      <c r="F20" s="15"/>
      <c r="G20" s="15"/>
      <c r="H20" s="31"/>
      <c r="I20" s="23">
        <f>Data!B27*Data!C27</f>
        <v>931</v>
      </c>
      <c r="J20" s="23">
        <f>IF(Data!C$7=1,Data!D27,IF(Data!C$7=2,I20,Data!B27))</f>
        <v>4</v>
      </c>
      <c r="K20" s="33">
        <f>Data!E27*SQRT(Data!F27/20)</f>
        <v>3.830480117381494</v>
      </c>
      <c r="L20" s="33">
        <f>IF(Data!H27="A",Data!G$5,IF(Data!H27="B",Data!G$6,Data!G$7))</f>
        <v>3.5</v>
      </c>
      <c r="M20" s="33">
        <f>IF(Data!I27="A",Data!G$5,IF(Data!I27="B",Data!G$6,Data!G$7))</f>
        <v>3.5</v>
      </c>
      <c r="N20" s="33">
        <f>IF(Data!J27="A",Data!G$5,IF(Data!J27="B",Data!G$6,Data!G$7))</f>
        <v>3.5</v>
      </c>
      <c r="O20" s="45">
        <f>IF(Data!C$6=1,L20,IF(Data!C$6=2,M20,N20))</f>
        <v>3.5</v>
      </c>
      <c r="P20" s="47">
        <f>Data!B27*O20/Data!G$9/Data!E27/SQRT(Data!F27/21)</f>
        <v>7.4122804132332867E-2</v>
      </c>
      <c r="Q20">
        <f t="shared" si="2"/>
        <v>0.39784738680707293</v>
      </c>
      <c r="R20">
        <f t="shared" si="3"/>
        <v>0.36297584403145094</v>
      </c>
      <c r="S20" s="67">
        <f>(1-K20*R20/Data!G27)*100</f>
        <v>92.68225392814611</v>
      </c>
      <c r="T20" s="45">
        <f t="shared" si="4"/>
        <v>3.7072901571258443</v>
      </c>
      <c r="U20" s="47">
        <f>Data!B27*Data!J$5/Data!G$9/Data!E27/SQRT(Data!F27/21)</f>
        <v>6.2474934911537695E-2</v>
      </c>
      <c r="V20">
        <f t="shared" si="5"/>
        <v>0.398164014773007</v>
      </c>
      <c r="W20">
        <f t="shared" si="6"/>
        <v>0.36848265356688104</v>
      </c>
      <c r="X20" s="67">
        <f>(1-K20*W20/Data!G27)*100</f>
        <v>92.571234325853098</v>
      </c>
      <c r="Y20" s="45">
        <f t="shared" si="7"/>
        <v>3.7028493730341241</v>
      </c>
      <c r="Z20" s="71">
        <f>IF(Data!C$6=1,L20,IF(Data!C$6=2,M20,N20))*Data!B27/Data!G$9</f>
        <v>0.27708333333333335</v>
      </c>
      <c r="AA20" s="72">
        <f>Data!C27*Z20</f>
        <v>13.577083333333334</v>
      </c>
      <c r="AB20" s="71">
        <f>Data!J$5*Data!B27/Data!G$9</f>
        <v>0.23354166666666668</v>
      </c>
      <c r="AC20" s="72">
        <f>Data!C27*AB20</f>
        <v>11.443541666666667</v>
      </c>
      <c r="AD20" s="5"/>
      <c r="AE20" s="47"/>
      <c r="AF20" s="5"/>
      <c r="AG20" s="5"/>
    </row>
    <row r="21" spans="1:33" s="11" customFormat="1">
      <c r="A21" s="11">
        <v>16</v>
      </c>
      <c r="B21" s="22">
        <f t="shared" si="0"/>
        <v>0.49166666666666664</v>
      </c>
      <c r="C21" s="16">
        <f t="shared" si="1"/>
        <v>0.43333333333333335</v>
      </c>
      <c r="D21" s="37"/>
      <c r="E21" s="16"/>
      <c r="F21" s="15"/>
      <c r="G21" s="15"/>
      <c r="H21" s="31"/>
      <c r="I21" s="23">
        <f>Data!B28*Data!C28</f>
        <v>3320</v>
      </c>
      <c r="J21" s="23">
        <f>IF(Data!C$7=1,Data!D28,IF(Data!C$7=2,I21,Data!B28))</f>
        <v>11</v>
      </c>
      <c r="K21" s="33">
        <f>Data!E28*SQRT(Data!F28/20)</f>
        <v>1.7749087441823674</v>
      </c>
      <c r="L21" s="33">
        <f>IF(Data!H28="A",Data!G$5,IF(Data!H28="B",Data!G$6,Data!G$7))</f>
        <v>3.5</v>
      </c>
      <c r="M21" s="33">
        <f>IF(Data!I28="A",Data!G$5,IF(Data!I28="B",Data!G$6,Data!G$7))</f>
        <v>2.6</v>
      </c>
      <c r="N21" s="33">
        <f>IF(Data!J28="A",Data!G$5,IF(Data!J28="B",Data!G$6,Data!G$7))</f>
        <v>3.5</v>
      </c>
      <c r="O21" s="45">
        <f>IF(Data!C$6=1,L21,IF(Data!C$6=2,M21,N21))</f>
        <v>2.6</v>
      </c>
      <c r="P21" s="47">
        <f>Data!B28*O21/Data!G$9/Data!E28/SQRT(Data!F28/21)</f>
        <v>0.25017316222425418</v>
      </c>
      <c r="Q21">
        <f t="shared" si="2"/>
        <v>0.38665092021171926</v>
      </c>
      <c r="R21">
        <f t="shared" si="3"/>
        <v>0.2862747630366671</v>
      </c>
      <c r="S21" s="67">
        <f>(1-K21*R21/Data!G28)*100</f>
        <v>98.360930386604778</v>
      </c>
      <c r="T21" s="45">
        <f t="shared" si="4"/>
        <v>10.819702342526526</v>
      </c>
      <c r="U21" s="47">
        <f>Data!B28*Data!J$5/Data!G$9/Data!E28/SQRT(Data!F28/21)</f>
        <v>0.28385031867751909</v>
      </c>
      <c r="V21">
        <f t="shared" si="5"/>
        <v>0.38318966475942917</v>
      </c>
      <c r="W21">
        <f t="shared" si="6"/>
        <v>0.27298121748714116</v>
      </c>
      <c r="X21" s="67">
        <f>(1-K21*W21/Data!G28)*100</f>
        <v>98.437042742208149</v>
      </c>
      <c r="Y21" s="45">
        <f t="shared" si="7"/>
        <v>10.828074701642898</v>
      </c>
      <c r="Z21" s="71">
        <f>IF(Data!C$6=1,L21,IF(Data!C$6=2,M21,N21))*Data!B28/Data!G$9</f>
        <v>0.43333333333333335</v>
      </c>
      <c r="AA21" s="72">
        <f>Data!C28*Z21</f>
        <v>35.966666666666669</v>
      </c>
      <c r="AB21" s="71">
        <f>Data!J$5*Data!B28/Data!G$9</f>
        <v>0.49166666666666664</v>
      </c>
      <c r="AC21" s="72">
        <f>Data!C28*AB21</f>
        <v>40.80833333333333</v>
      </c>
      <c r="AD21" s="5"/>
      <c r="AE21" s="47"/>
      <c r="AF21" s="5"/>
      <c r="AG21" s="5"/>
    </row>
    <row r="22" spans="1:33" s="11" customFormat="1">
      <c r="A22" s="11">
        <v>17</v>
      </c>
      <c r="B22" s="22">
        <f t="shared" si="0"/>
        <v>2.4583333333333335</v>
      </c>
      <c r="C22" s="16">
        <f t="shared" si="1"/>
        <v>2.9166666666666665</v>
      </c>
      <c r="D22" s="37"/>
      <c r="E22" s="16"/>
      <c r="F22" s="15"/>
      <c r="G22" s="15"/>
      <c r="H22" s="31"/>
      <c r="I22" s="23">
        <f>Data!B29*Data!C29</f>
        <v>5200</v>
      </c>
      <c r="J22" s="23">
        <f>IF(Data!C$7=1,Data!D29,IF(Data!C$7=2,I22,Data!B29))</f>
        <v>8</v>
      </c>
      <c r="K22" s="33">
        <f>Data!E29*SQRT(Data!F29/20)</f>
        <v>22.188470292576344</v>
      </c>
      <c r="L22" s="33">
        <f>IF(Data!H29="A",Data!G$5,IF(Data!H29="B",Data!G$6,Data!G$7))</f>
        <v>3.5</v>
      </c>
      <c r="M22" s="33">
        <f>IF(Data!I29="A",Data!G$5,IF(Data!I29="B",Data!G$6,Data!G$7))</f>
        <v>3.5</v>
      </c>
      <c r="N22" s="33">
        <f>IF(Data!J29="A",Data!G$5,IF(Data!J29="B",Data!G$6,Data!G$7))</f>
        <v>3.5</v>
      </c>
      <c r="O22" s="45">
        <f>IF(Data!C$6=1,L22,IF(Data!C$6=2,M22,N22))</f>
        <v>3.5</v>
      </c>
      <c r="P22" s="47">
        <f>Data!B29*O22/Data!G$9/Data!E29/SQRT(Data!F29/21)</f>
        <v>0.1346958097604781</v>
      </c>
      <c r="Q22">
        <f t="shared" si="2"/>
        <v>0.39533918632155096</v>
      </c>
      <c r="R22">
        <f t="shared" si="3"/>
        <v>0.33520744873524028</v>
      </c>
      <c r="S22" s="67">
        <f>(1-K22*R22/Data!G29)*100</f>
        <v>94.001822162812758</v>
      </c>
      <c r="T22" s="45">
        <f t="shared" si="4"/>
        <v>7.5201457730250203</v>
      </c>
      <c r="U22" s="47">
        <f>Data!B29*Data!J$5/Data!G$9/Data!E29/SQRT(Data!F29/21)</f>
        <v>0.11352932536954584</v>
      </c>
      <c r="V22">
        <f t="shared" si="5"/>
        <v>0.39637911829556771</v>
      </c>
      <c r="W22">
        <f t="shared" si="6"/>
        <v>0.34474536152620516</v>
      </c>
      <c r="X22" s="67">
        <f>(1-K22*W22/Data!G29)*100</f>
        <v>93.831151441348638</v>
      </c>
      <c r="Y22" s="45">
        <f t="shared" si="7"/>
        <v>7.506492115307891</v>
      </c>
      <c r="Z22" s="71">
        <f>IF(Data!C$6=1,L22,IF(Data!C$6=2,M22,N22))*Data!B29/Data!G$9</f>
        <v>2.9166666666666665</v>
      </c>
      <c r="AA22" s="72">
        <f>Data!C29*Z22</f>
        <v>75.833333333333329</v>
      </c>
      <c r="AB22" s="71">
        <f>Data!J$5*Data!B29/Data!G$9</f>
        <v>2.4583333333333335</v>
      </c>
      <c r="AC22" s="72">
        <f>Data!C29*AB22</f>
        <v>63.916666666666671</v>
      </c>
      <c r="AD22" s="5"/>
      <c r="AE22" s="47"/>
      <c r="AF22" s="5"/>
      <c r="AG22" s="5"/>
    </row>
    <row r="23" spans="1:33" s="11" customFormat="1">
      <c r="A23" s="11">
        <v>18</v>
      </c>
      <c r="B23" s="22">
        <f t="shared" si="0"/>
        <v>0.68833333333333335</v>
      </c>
      <c r="C23" s="16">
        <f t="shared" si="1"/>
        <v>0.60666666666666669</v>
      </c>
      <c r="D23" s="37"/>
      <c r="E23" s="16"/>
      <c r="F23" s="15"/>
      <c r="G23" s="15"/>
      <c r="H23" s="31"/>
      <c r="I23" s="23">
        <f>Data!B30*Data!C30</f>
        <v>4032</v>
      </c>
      <c r="J23" s="23">
        <f>IF(Data!C$7=1,Data!D30,IF(Data!C$7=2,I23,Data!B30))</f>
        <v>15</v>
      </c>
      <c r="K23" s="33">
        <f>Data!E30*SQRT(Data!F30/20)</f>
        <v>8.2426476454292956</v>
      </c>
      <c r="L23" s="33">
        <f>IF(Data!H30="A",Data!G$5,IF(Data!H30="B",Data!G$6,Data!G$7))</f>
        <v>3.5</v>
      </c>
      <c r="M23" s="33">
        <f>IF(Data!I30="A",Data!G$5,IF(Data!I30="B",Data!G$6,Data!G$7))</f>
        <v>2.6</v>
      </c>
      <c r="N23" s="33">
        <f>IF(Data!J30="A",Data!G$5,IF(Data!J30="B",Data!G$6,Data!G$7))</f>
        <v>3.5</v>
      </c>
      <c r="O23" s="45">
        <f>IF(Data!C$6=1,L23,IF(Data!C$6=2,M23,N23))</f>
        <v>2.6</v>
      </c>
      <c r="P23" s="47">
        <f>Data!B30*O23/Data!G$9/Data!E30/SQRT(Data!F30/21)</f>
        <v>7.5418527299651275E-2</v>
      </c>
      <c r="Q23">
        <f t="shared" si="2"/>
        <v>0.39780884439026803</v>
      </c>
      <c r="R23">
        <f t="shared" si="3"/>
        <v>0.36236659686632905</v>
      </c>
      <c r="S23" s="67">
        <f>(1-K23*R23/Data!G30)*100</f>
        <v>92.341384162968026</v>
      </c>
      <c r="T23" s="45">
        <f t="shared" si="4"/>
        <v>13.851207624445204</v>
      </c>
      <c r="U23" s="47">
        <f>Data!B30*Data!J$5/Data!G$9/Data!E30/SQRT(Data!F30/21)</f>
        <v>8.5571021359219721E-2</v>
      </c>
      <c r="V23">
        <f t="shared" si="5"/>
        <v>0.39748387876785946</v>
      </c>
      <c r="W23">
        <f t="shared" si="6"/>
        <v>0.35761602178302948</v>
      </c>
      <c r="X23" s="67">
        <f>(1-K23*W23/Data!G30)*100</f>
        <v>92.441787538672614</v>
      </c>
      <c r="Y23" s="45">
        <f t="shared" si="7"/>
        <v>13.866268130800893</v>
      </c>
      <c r="Z23" s="71">
        <f>IF(Data!C$6=1,L23,IF(Data!C$6=2,M23,N23))*Data!B30/Data!G$9</f>
        <v>0.60666666666666669</v>
      </c>
      <c r="AA23" s="72">
        <f>Data!C30*Z23</f>
        <v>43.68</v>
      </c>
      <c r="AB23" s="71">
        <f>Data!J$5*Data!B30/Data!G$9</f>
        <v>0.68833333333333335</v>
      </c>
      <c r="AC23" s="72">
        <f>Data!C30*AB23</f>
        <v>49.56</v>
      </c>
      <c r="AD23" s="5"/>
      <c r="AE23" s="47"/>
      <c r="AF23" s="5"/>
      <c r="AG23" s="5"/>
    </row>
    <row r="24" spans="1:33" s="11" customFormat="1">
      <c r="A24" s="11">
        <v>19</v>
      </c>
      <c r="B24" s="22">
        <f t="shared" si="0"/>
        <v>2.6795833333333334</v>
      </c>
      <c r="C24" s="16">
        <f t="shared" si="1"/>
        <v>3.1791666666666667</v>
      </c>
      <c r="D24" s="37"/>
      <c r="E24" s="16"/>
      <c r="F24" s="15"/>
      <c r="G24" s="15"/>
      <c r="H24" s="31"/>
      <c r="I24" s="23">
        <f>Data!B31*Data!C31</f>
        <v>6540</v>
      </c>
      <c r="J24" s="23">
        <f>IF(Data!C$7=1,Data!D31,IF(Data!C$7=2,I24,Data!B31))</f>
        <v>13</v>
      </c>
      <c r="K24" s="33">
        <f>Data!E31*SQRT(Data!F31/20)</f>
        <v>18.368789528385449</v>
      </c>
      <c r="L24" s="33">
        <f>IF(Data!H31="A",Data!G$5,IF(Data!H31="B",Data!G$6,Data!G$7))</f>
        <v>3.5</v>
      </c>
      <c r="M24" s="33">
        <f>IF(Data!I31="A",Data!G$5,IF(Data!I31="B",Data!G$6,Data!G$7))</f>
        <v>3.5</v>
      </c>
      <c r="N24" s="33">
        <f>IF(Data!J31="A",Data!G$5,IF(Data!J31="B",Data!G$6,Data!G$7))</f>
        <v>3.5</v>
      </c>
      <c r="O24" s="45">
        <f>IF(Data!C$6=1,L24,IF(Data!C$6=2,M24,N24))</f>
        <v>3.5</v>
      </c>
      <c r="P24" s="47">
        <f>Data!B31*O24/Data!G$9/Data!E31/SQRT(Data!F31/21)</f>
        <v>0.17734845434301516</v>
      </c>
      <c r="Q24">
        <f t="shared" si="2"/>
        <v>0.39271703485054765</v>
      </c>
      <c r="R24">
        <f t="shared" si="3"/>
        <v>0.31652506249921164</v>
      </c>
      <c r="S24" s="67">
        <f>(1-K24*R24/Data!G31)*100</f>
        <v>95.154848122077439</v>
      </c>
      <c r="T24" s="45">
        <f t="shared" si="4"/>
        <v>12.370130255870068</v>
      </c>
      <c r="U24" s="47">
        <f>Data!B31*Data!J$5/Data!G$9/Data!E31/SQRT(Data!F31/21)</f>
        <v>0.14947941151768424</v>
      </c>
      <c r="V24">
        <f t="shared" si="5"/>
        <v>0.39450962159422864</v>
      </c>
      <c r="W24">
        <f t="shared" si="6"/>
        <v>0.32865083490908881</v>
      </c>
      <c r="X24" s="67">
        <f>(1-K24*W24/Data!G31)*100</f>
        <v>94.969234987689006</v>
      </c>
      <c r="Y24" s="45">
        <f t="shared" si="7"/>
        <v>12.346000548399569</v>
      </c>
      <c r="Z24" s="71">
        <f>IF(Data!C$6=1,L24,IF(Data!C$6=2,M24,N24))*Data!B31/Data!G$9</f>
        <v>3.1791666666666667</v>
      </c>
      <c r="AA24" s="72">
        <f>Data!C31*Z24</f>
        <v>95.375</v>
      </c>
      <c r="AB24" s="71">
        <f>Data!J$5*Data!B31/Data!G$9</f>
        <v>2.6795833333333334</v>
      </c>
      <c r="AC24" s="72">
        <f>Data!C31*AB24</f>
        <v>80.387500000000003</v>
      </c>
      <c r="AD24" s="5"/>
      <c r="AE24" s="47"/>
      <c r="AF24" s="5"/>
      <c r="AG24" s="5"/>
    </row>
    <row r="25" spans="1:33" s="11" customFormat="1">
      <c r="A25" s="11">
        <v>20</v>
      </c>
      <c r="B25" s="22">
        <f t="shared" si="0"/>
        <v>3.3556250000000003</v>
      </c>
      <c r="C25" s="16">
        <f t="shared" si="1"/>
        <v>3.9812500000000002</v>
      </c>
      <c r="D25" s="37"/>
      <c r="E25" s="16"/>
      <c r="F25" s="15"/>
      <c r="G25" s="15"/>
      <c r="H25" s="31"/>
      <c r="I25" s="23">
        <f>Data!B32*Data!C32</f>
        <v>7917</v>
      </c>
      <c r="J25" s="23">
        <f>IF(Data!C$7=1,Data!D32,IF(Data!C$7=2,I25,Data!B32))</f>
        <v>14</v>
      </c>
      <c r="K25" s="33">
        <f>Data!E32*SQRT(Data!F32/20)</f>
        <v>22.323063804969021</v>
      </c>
      <c r="L25" s="33">
        <f>IF(Data!H32="A",Data!G$5,IF(Data!H32="B",Data!G$6,Data!G$7))</f>
        <v>3.5</v>
      </c>
      <c r="M25" s="33">
        <f>IF(Data!I32="A",Data!G$5,IF(Data!I32="B",Data!G$6,Data!G$7))</f>
        <v>3.5</v>
      </c>
      <c r="N25" s="33">
        <f>IF(Data!J32="A",Data!G$5,IF(Data!J32="B",Data!G$6,Data!G$7))</f>
        <v>3.5</v>
      </c>
      <c r="O25" s="45">
        <f>IF(Data!C$6=1,L25,IF(Data!C$6=2,M25,N25))</f>
        <v>3.5</v>
      </c>
      <c r="P25" s="47">
        <f>Data!B32*O25/Data!G$9/Data!E32/SQRT(Data!F32/21)</f>
        <v>0.18275122578781372</v>
      </c>
      <c r="Q25">
        <f t="shared" si="2"/>
        <v>0.39233519798263078</v>
      </c>
      <c r="R25">
        <f t="shared" si="3"/>
        <v>0.31420966846984105</v>
      </c>
      <c r="S25" s="67">
        <f>(1-K25*R25/Data!G32)*100</f>
        <v>94.880202571247864</v>
      </c>
      <c r="T25" s="45">
        <f t="shared" si="4"/>
        <v>13.2832283599747</v>
      </c>
      <c r="U25" s="47">
        <f>Data!B32*Data!J$5/Data!G$9/Data!E32/SQRT(Data!F32/21)</f>
        <v>0.15403317602115726</v>
      </c>
      <c r="V25">
        <f t="shared" si="5"/>
        <v>0.39423708499968463</v>
      </c>
      <c r="W25">
        <f t="shared" si="6"/>
        <v>0.32664859220102754</v>
      </c>
      <c r="X25" s="67">
        <f>(1-K25*W25/Data!G32)*100</f>
        <v>94.677520171162882</v>
      </c>
      <c r="Y25" s="45">
        <f t="shared" si="7"/>
        <v>13.254852823962803</v>
      </c>
      <c r="Z25" s="71">
        <f>IF(Data!C$6=1,L25,IF(Data!C$6=2,M25,N25))*Data!B32/Data!G$9</f>
        <v>3.9812500000000002</v>
      </c>
      <c r="AA25" s="72">
        <f>Data!C32*Z25</f>
        <v>115.45625000000001</v>
      </c>
      <c r="AB25" s="71">
        <f>Data!J$5*Data!B32/Data!G$9</f>
        <v>3.3556250000000003</v>
      </c>
      <c r="AC25" s="72">
        <f>Data!C32*AB25</f>
        <v>97.313125000000014</v>
      </c>
      <c r="AD25" s="5"/>
      <c r="AE25" s="47"/>
      <c r="AF25" s="5"/>
      <c r="AG25" s="5"/>
    </row>
    <row r="26" spans="1:33" s="11" customFormat="1">
      <c r="A26" s="11">
        <v>21</v>
      </c>
      <c r="B26" s="22">
        <f t="shared" si="0"/>
        <v>0.38104166666666667</v>
      </c>
      <c r="C26" s="16">
        <f t="shared" si="1"/>
        <v>0.20666666666666667</v>
      </c>
      <c r="D26" s="24"/>
      <c r="I26" s="23">
        <f>Data!B33*Data!C33</f>
        <v>7657</v>
      </c>
      <c r="J26" s="23">
        <f>IF(Data!C$7=1,Data!D33,IF(Data!C$7=2,I26,Data!B33))</f>
        <v>12</v>
      </c>
      <c r="K26" s="33">
        <f>Data!E33*SQRT(Data!F33/20)</f>
        <v>2.059622054447821</v>
      </c>
      <c r="L26" s="33">
        <f>IF(Data!H33="A",Data!G$5,IF(Data!H33="B",Data!G$6,Data!G$7))</f>
        <v>3.5</v>
      </c>
      <c r="M26" s="33">
        <f>IF(Data!I33="A",Data!G$5,IF(Data!I33="B",Data!G$6,Data!G$7))</f>
        <v>1.6</v>
      </c>
      <c r="N26" s="33">
        <f>IF(Data!J33="A",Data!G$5,IF(Data!J33="B",Data!G$6,Data!G$7))</f>
        <v>3.5</v>
      </c>
      <c r="O26" s="45">
        <f>IF(Data!C$6=1,L26,IF(Data!C$6=2,M26,N26))</f>
        <v>1.6</v>
      </c>
      <c r="P26" s="47">
        <f>Data!B33*O26/Data!G$9/Data!E33/SQRT(Data!F33/21)</f>
        <v>0.10281998844035818</v>
      </c>
      <c r="Q26">
        <f t="shared" si="2"/>
        <v>0.39683858120754623</v>
      </c>
      <c r="R26">
        <f t="shared" si="3"/>
        <v>0.34963876523529913</v>
      </c>
      <c r="S26" s="67">
        <f>(1-K26*R26/Data!G33)*100</f>
        <v>95.499226800196709</v>
      </c>
      <c r="T26" s="45">
        <f t="shared" si="4"/>
        <v>11.459907216023606</v>
      </c>
      <c r="U26" s="47">
        <f>Data!B33*Data!J$5/Data!G$9/Data!E33/SQRT(Data!F33/21)</f>
        <v>0.18957435368691042</v>
      </c>
      <c r="V26">
        <f t="shared" si="5"/>
        <v>0.39183716527103435</v>
      </c>
      <c r="W26">
        <f t="shared" si="6"/>
        <v>0.31130193378280901</v>
      </c>
      <c r="X26" s="67">
        <f>(1-K26*W26/Data!G33)*100</f>
        <v>95.992722947429201</v>
      </c>
      <c r="Y26" s="45">
        <f t="shared" si="7"/>
        <v>11.519126753691502</v>
      </c>
      <c r="Z26" s="71">
        <f>IF(Data!C$6=1,L26,IF(Data!C$6=2,M26,N26))*Data!B33/Data!G$9</f>
        <v>0.20666666666666667</v>
      </c>
      <c r="AA26" s="72">
        <f>Data!C33*Z26</f>
        <v>51.046666666666667</v>
      </c>
      <c r="AB26" s="71">
        <f>Data!J$5*Data!B33/Data!G$9</f>
        <v>0.38104166666666667</v>
      </c>
      <c r="AC26" s="72">
        <f>Data!C33*AB26</f>
        <v>94.117291666666674</v>
      </c>
      <c r="AD26" s="5"/>
      <c r="AE26" s="47"/>
      <c r="AF26" s="5"/>
      <c r="AG26" s="5"/>
    </row>
    <row r="27" spans="1:33" s="11" customFormat="1">
      <c r="A27" s="11">
        <v>22</v>
      </c>
      <c r="B27" s="22">
        <f t="shared" si="0"/>
        <v>2.6795833333333334</v>
      </c>
      <c r="C27" s="16">
        <f t="shared" si="1"/>
        <v>1.4533333333333334</v>
      </c>
      <c r="D27" s="24"/>
      <c r="I27" s="23">
        <f>Data!B34*Data!C34</f>
        <v>53192</v>
      </c>
      <c r="J27" s="23">
        <f>IF(Data!C$7=1,Data!D34,IF(Data!C$7=2,I27,Data!B34))</f>
        <v>11</v>
      </c>
      <c r="K27" s="33">
        <f>Data!E34*SQRT(Data!F34/20)</f>
        <v>13.522184546606567</v>
      </c>
      <c r="L27" s="33">
        <f>IF(Data!H34="A",Data!G$5,IF(Data!H34="B",Data!G$6,Data!G$7))</f>
        <v>2.6</v>
      </c>
      <c r="M27" s="33">
        <f>IF(Data!I34="A",Data!G$5,IF(Data!I34="B",Data!G$6,Data!G$7))</f>
        <v>1.6</v>
      </c>
      <c r="N27" s="33">
        <f>IF(Data!J34="A",Data!G$5,IF(Data!J34="B",Data!G$6,Data!G$7))</f>
        <v>3.5</v>
      </c>
      <c r="O27" s="45">
        <f>IF(Data!C$6=1,L27,IF(Data!C$6=2,M27,N27))</f>
        <v>1.6</v>
      </c>
      <c r="P27" s="47">
        <f>Data!B34*O27/Data!G$9/Data!E34/SQRT(Data!F34/21)</f>
        <v>0.11013187301109471</v>
      </c>
      <c r="Q27">
        <f t="shared" si="2"/>
        <v>0.39652974684712744</v>
      </c>
      <c r="R27">
        <f t="shared" si="3"/>
        <v>0.34629282915824333</v>
      </c>
      <c r="S27" s="67">
        <f>(1-K27*R27/Data!G34)*100</f>
        <v>88.85086775465652</v>
      </c>
      <c r="T27" s="45">
        <f t="shared" si="4"/>
        <v>9.7735954530122164</v>
      </c>
      <c r="U27" s="47">
        <f>Data!B34*Data!J$5/Data!G$9/Data!E34/SQRT(Data!F34/21)</f>
        <v>0.20305564086420586</v>
      </c>
      <c r="V27">
        <f t="shared" si="5"/>
        <v>0.39080150839294475</v>
      </c>
      <c r="W27">
        <f t="shared" si="6"/>
        <v>0.3056103729045756</v>
      </c>
      <c r="X27" s="67">
        <f>(1-K27*W27/Data!G34)*100</f>
        <v>90.160666995778755</v>
      </c>
      <c r="Y27" s="45">
        <f t="shared" si="7"/>
        <v>9.9176733695356631</v>
      </c>
      <c r="Z27" s="71">
        <f>IF(Data!C$6=1,L27,IF(Data!C$6=2,M27,N27))*Data!B34/Data!G$9</f>
        <v>1.4533333333333334</v>
      </c>
      <c r="AA27" s="72">
        <f>Data!C34*Z27</f>
        <v>354.61333333333334</v>
      </c>
      <c r="AB27" s="71">
        <f>Data!J$5*Data!B34/Data!G$9</f>
        <v>2.6795833333333334</v>
      </c>
      <c r="AC27" s="72">
        <f>Data!C34*AB27</f>
        <v>653.81833333333338</v>
      </c>
      <c r="AD27" s="5"/>
      <c r="AE27" s="47"/>
      <c r="AF27" s="5"/>
      <c r="AG27" s="5"/>
    </row>
    <row r="28" spans="1:33" s="11" customFormat="1">
      <c r="A28" s="11">
        <v>23</v>
      </c>
      <c r="B28" s="22">
        <f t="shared" si="0"/>
        <v>0.13520833333333335</v>
      </c>
      <c r="C28" s="16">
        <f t="shared" si="1"/>
        <v>7.3333333333333334E-2</v>
      </c>
      <c r="D28" s="24"/>
      <c r="I28" s="23">
        <f>Data!B35*Data!C35</f>
        <v>6952</v>
      </c>
      <c r="J28" s="23">
        <f>IF(Data!C$7=1,Data!D35,IF(Data!C$7=2,I28,Data!B35))</f>
        <v>8</v>
      </c>
      <c r="K28" s="33">
        <f>Data!E35*SQRT(Data!F35/20)</f>
        <v>1.2095549702651958</v>
      </c>
      <c r="L28" s="33">
        <f>IF(Data!H35="A",Data!G$5,IF(Data!H35="B",Data!G$6,Data!G$7))</f>
        <v>3.5</v>
      </c>
      <c r="M28" s="33">
        <f>IF(Data!I35="A",Data!G$5,IF(Data!I35="B",Data!G$6,Data!G$7))</f>
        <v>1.6</v>
      </c>
      <c r="N28" s="33">
        <f>IF(Data!J35="A",Data!G$5,IF(Data!J35="B",Data!G$6,Data!G$7))</f>
        <v>3.5</v>
      </c>
      <c r="O28" s="45">
        <f>IF(Data!C$6=1,L28,IF(Data!C$6=2,M28,N28))</f>
        <v>1.6</v>
      </c>
      <c r="P28" s="47">
        <f>Data!B35*O28/Data!G$9/Data!E35/SQRT(Data!F35/21)</f>
        <v>6.212558127933749E-2</v>
      </c>
      <c r="Q28">
        <f t="shared" si="2"/>
        <v>0.39817268083600477</v>
      </c>
      <c r="R28">
        <f t="shared" si="3"/>
        <v>0.36864865307898148</v>
      </c>
      <c r="S28" s="67">
        <f>(1-K28*R28/Data!G35)*100</f>
        <v>92.568319823112461</v>
      </c>
      <c r="T28" s="45">
        <f t="shared" si="4"/>
        <v>7.4054655858489973</v>
      </c>
      <c r="U28" s="47">
        <f>Data!B35*Data!J$5/Data!G$9/Data!E35/SQRT(Data!F35/21)</f>
        <v>0.1145440404837785</v>
      </c>
      <c r="V28">
        <f t="shared" si="5"/>
        <v>0.39633325404031294</v>
      </c>
      <c r="W28">
        <f t="shared" si="6"/>
        <v>0.34428406766564823</v>
      </c>
      <c r="X28" s="67">
        <f>(1-K28*W28/Data!G35)*100</f>
        <v>93.05949157953161</v>
      </c>
      <c r="Y28" s="45">
        <f t="shared" si="7"/>
        <v>7.4447593263625285</v>
      </c>
      <c r="Z28" s="71">
        <f>IF(Data!C$6=1,L28,IF(Data!C$6=2,M28,N28))*Data!B35/Data!G$9</f>
        <v>7.3333333333333334E-2</v>
      </c>
      <c r="AA28" s="72">
        <f>Data!C35*Z28</f>
        <v>46.346666666666664</v>
      </c>
      <c r="AB28" s="71">
        <f>Data!J$5*Data!B35/Data!G$9</f>
        <v>0.13520833333333335</v>
      </c>
      <c r="AC28" s="72">
        <f>Data!C35*AB28</f>
        <v>85.451666666666682</v>
      </c>
      <c r="AD28" s="5"/>
      <c r="AE28" s="47"/>
      <c r="AF28" s="5"/>
      <c r="AG28" s="5"/>
    </row>
    <row r="29" spans="1:33" s="11" customFormat="1">
      <c r="A29" s="11">
        <v>24</v>
      </c>
      <c r="B29" s="22">
        <f t="shared" si="0"/>
        <v>0.23354166666666668</v>
      </c>
      <c r="C29" s="16">
        <f t="shared" si="1"/>
        <v>0.20583333333333334</v>
      </c>
      <c r="D29" s="24"/>
      <c r="I29" s="23">
        <f>Data!B36*Data!C36</f>
        <v>2736</v>
      </c>
      <c r="J29" s="23">
        <f>IF(Data!C$7=1,Data!D36,IF(Data!C$7=2,I29,Data!B36))</f>
        <v>8</v>
      </c>
      <c r="K29" s="33">
        <f>Data!E36*SQRT(Data!F36/20)</f>
        <v>1.2863393691427414</v>
      </c>
      <c r="L29" s="33">
        <f>IF(Data!H36="A",Data!G$5,IF(Data!H36="B",Data!G$6,Data!G$7))</f>
        <v>3.5</v>
      </c>
      <c r="M29" s="33">
        <f>IF(Data!I36="A",Data!G$5,IF(Data!I36="B",Data!G$6,Data!G$7))</f>
        <v>2.6</v>
      </c>
      <c r="N29" s="33">
        <f>IF(Data!J36="A",Data!G$5,IF(Data!J36="B",Data!G$6,Data!G$7))</f>
        <v>3.5</v>
      </c>
      <c r="O29" s="45">
        <f>IF(Data!C$6=1,L29,IF(Data!C$6=2,M29,N29))</f>
        <v>2.6</v>
      </c>
      <c r="P29" s="47">
        <f>Data!B36*O29/Data!G$9/Data!E36/SQRT(Data!F36/21)</f>
        <v>0.16396637491283758</v>
      </c>
      <c r="Q29">
        <f t="shared" si="2"/>
        <v>0.39361492769382339</v>
      </c>
      <c r="R29">
        <f t="shared" si="3"/>
        <v>0.32230942614742059</v>
      </c>
      <c r="S29" s="67">
        <f>(1-K29*R29/Data!G36)*100</f>
        <v>97.408754350629806</v>
      </c>
      <c r="T29" s="45">
        <f t="shared" si="4"/>
        <v>7.7927003480503849</v>
      </c>
      <c r="U29" s="47">
        <f>Data!B36*Data!J$5/Data!G$9/Data!E36/SQRT(Data!F36/21)</f>
        <v>0.18603877153571957</v>
      </c>
      <c r="V29">
        <f t="shared" si="5"/>
        <v>0.39209743371616734</v>
      </c>
      <c r="W29">
        <f t="shared" si="6"/>
        <v>0.31280637383213183</v>
      </c>
      <c r="X29" s="67">
        <f>(1-K29*W29/Data!G36)*100</f>
        <v>97.485155290130919</v>
      </c>
      <c r="Y29" s="45">
        <f t="shared" si="7"/>
        <v>7.7988124232104736</v>
      </c>
      <c r="Z29" s="71">
        <f>IF(Data!C$6=1,L29,IF(Data!C$6=2,M29,N29))*Data!B36/Data!G$9</f>
        <v>0.20583333333333334</v>
      </c>
      <c r="AA29" s="72">
        <f>Data!C36*Z29</f>
        <v>29.64</v>
      </c>
      <c r="AB29" s="71">
        <f>Data!J$5*Data!B36/Data!G$9</f>
        <v>0.23354166666666668</v>
      </c>
      <c r="AC29" s="72">
        <f>Data!C36*AB29</f>
        <v>33.630000000000003</v>
      </c>
      <c r="AD29" s="5"/>
      <c r="AE29" s="47"/>
      <c r="AF29" s="5"/>
      <c r="AG29" s="5"/>
    </row>
    <row r="30" spans="1:33">
      <c r="A30" s="11">
        <v>25</v>
      </c>
      <c r="B30" s="22">
        <f t="shared" si="0"/>
        <v>0.31958333333333333</v>
      </c>
      <c r="C30" s="16">
        <f t="shared" si="1"/>
        <v>0.17333333333333334</v>
      </c>
      <c r="D30" s="9"/>
      <c r="I30" s="23">
        <f>Data!B37*Data!C37</f>
        <v>13494</v>
      </c>
      <c r="J30" s="23">
        <f>IF(Data!C$7=1,Data!D37,IF(Data!C$7=2,I30,Data!B37))</f>
        <v>12</v>
      </c>
      <c r="K30" s="33">
        <f>Data!E37*SQRT(Data!F37/20)</f>
        <v>2.0027402464496302</v>
      </c>
      <c r="L30" s="33">
        <f>IF(Data!H37="A",Data!G$5,IF(Data!H37="B",Data!G$6,Data!G$7))</f>
        <v>3.5</v>
      </c>
      <c r="M30" s="33">
        <f>IF(Data!I37="A",Data!G$5,IF(Data!I37="B",Data!G$6,Data!G$7))</f>
        <v>1.6</v>
      </c>
      <c r="N30" s="33">
        <f>IF(Data!J37="A",Data!G$5,IF(Data!J37="B",Data!G$6,Data!G$7))</f>
        <v>3.5</v>
      </c>
      <c r="O30" s="45">
        <f>IF(Data!C$6=1,L30,IF(Data!C$6=2,M30,N30))</f>
        <v>1.6</v>
      </c>
      <c r="P30" s="47">
        <f>Data!B37*O30/Data!G$9/Data!E37/SQRT(Data!F37/21)</f>
        <v>8.8685396716573217E-2</v>
      </c>
      <c r="Q30">
        <f t="shared" si="2"/>
        <v>0.39737603617056294</v>
      </c>
      <c r="R30">
        <f t="shared" si="3"/>
        <v>0.35616695034548118</v>
      </c>
      <c r="S30" s="67">
        <f>(1-K30*R30/Data!G37)*100</f>
        <v>92.866901140878781</v>
      </c>
      <c r="T30" s="45">
        <f t="shared" si="4"/>
        <v>11.144028136905455</v>
      </c>
      <c r="U30" s="47">
        <f>Data!B37*Data!J$5/Data!G$9/Data!E37/SQRT(Data!F37/21)</f>
        <v>0.16351370019618186</v>
      </c>
      <c r="V30">
        <f t="shared" si="5"/>
        <v>0.39364410389735094</v>
      </c>
      <c r="W30">
        <f t="shared" si="6"/>
        <v>0.32250632508387289</v>
      </c>
      <c r="X30" s="67">
        <f>(1-K30*W30/Data!G37)*100</f>
        <v>93.541036030199592</v>
      </c>
      <c r="Y30" s="45">
        <f t="shared" si="7"/>
        <v>11.22492432362395</v>
      </c>
      <c r="Z30" s="71">
        <f>IF(Data!C$6=1,L30,IF(Data!C$6=2,M30,N30))*Data!B37/Data!G$9</f>
        <v>0.17333333333333334</v>
      </c>
      <c r="AA30" s="72">
        <f>Data!C37*Z30</f>
        <v>89.960000000000008</v>
      </c>
      <c r="AB30" s="71">
        <f>Data!J$5*Data!B37/Data!G$9</f>
        <v>0.31958333333333333</v>
      </c>
      <c r="AC30" s="72">
        <f>Data!C37*AB30</f>
        <v>165.86375000000001</v>
      </c>
      <c r="AD30" s="5"/>
      <c r="AE30" s="47"/>
      <c r="AF30" s="5"/>
      <c r="AG30" s="5"/>
    </row>
    <row r="31" spans="1:33">
      <c r="A31" s="11">
        <v>26</v>
      </c>
      <c r="B31" s="22">
        <f t="shared" si="0"/>
        <v>0.110625</v>
      </c>
      <c r="C31" s="16">
        <f t="shared" si="1"/>
        <v>9.7500000000000003E-2</v>
      </c>
      <c r="D31" s="9"/>
      <c r="I31" s="23">
        <f>Data!B38*Data!C38</f>
        <v>1017</v>
      </c>
      <c r="J31" s="23">
        <f>IF(Data!C$7=1,Data!D38,IF(Data!C$7=2,I31,Data!B38))</f>
        <v>6</v>
      </c>
      <c r="K31" s="33">
        <f>Data!E38*SQRT(Data!F38/20)</f>
        <v>0.76627357769009485</v>
      </c>
      <c r="L31" s="33">
        <f>IF(Data!H38="A",Data!G$5,IF(Data!H38="B",Data!G$6,Data!G$7))</f>
        <v>3.5</v>
      </c>
      <c r="M31" s="33">
        <f>IF(Data!I38="A",Data!G$5,IF(Data!I38="B",Data!G$6,Data!G$7))</f>
        <v>2.6</v>
      </c>
      <c r="N31" s="33">
        <f>IF(Data!J38="A",Data!G$5,IF(Data!J38="B",Data!G$6,Data!G$7))</f>
        <v>3.5</v>
      </c>
      <c r="O31" s="45">
        <f>IF(Data!C$6=1,L31,IF(Data!C$6=2,M31,N31))</f>
        <v>2.6</v>
      </c>
      <c r="P31" s="47">
        <f>Data!B38*O31/Data!G$9/Data!E38/SQRT(Data!F38/21)</f>
        <v>0.13038133230337212</v>
      </c>
      <c r="Q31">
        <f t="shared" si="2"/>
        <v>0.39556531962670344</v>
      </c>
      <c r="R31">
        <f t="shared" si="3"/>
        <v>0.33713722449226718</v>
      </c>
      <c r="S31" s="67">
        <f>(1-K31*R31/Data!G38)*100</f>
        <v>97.129562809064467</v>
      </c>
      <c r="T31" s="45">
        <f t="shared" si="4"/>
        <v>5.8277737685438682</v>
      </c>
      <c r="U31" s="47">
        <f>Data!B38*Data!J$5/Data!G$9/Data!E38/SQRT(Data!F38/21)</f>
        <v>0.14793266549805684</v>
      </c>
      <c r="V31">
        <f t="shared" si="5"/>
        <v>0.39460037337548631</v>
      </c>
      <c r="W31">
        <f t="shared" si="6"/>
        <v>0.32933278399255639</v>
      </c>
      <c r="X31" s="67">
        <f>(1-K31*W31/Data!G38)*100</f>
        <v>97.196010992882051</v>
      </c>
      <c r="Y31" s="45">
        <f t="shared" si="7"/>
        <v>5.8317606595729226</v>
      </c>
      <c r="Z31" s="71">
        <f>IF(Data!C$6=1,L31,IF(Data!C$6=2,M31,N31))*Data!B38/Data!G$9</f>
        <v>9.7500000000000003E-2</v>
      </c>
      <c r="AA31" s="72">
        <f>Data!C38*Z31</f>
        <v>11.0175</v>
      </c>
      <c r="AB31" s="71">
        <f>Data!J$5*Data!B38/Data!G$9</f>
        <v>0.110625</v>
      </c>
      <c r="AC31" s="72">
        <f>Data!C38*AB31</f>
        <v>12.500624999999999</v>
      </c>
      <c r="AD31" s="5"/>
      <c r="AE31" s="47"/>
      <c r="AF31" s="5"/>
      <c r="AG31" s="5"/>
    </row>
    <row r="32" spans="1:33">
      <c r="A32" s="11">
        <v>27</v>
      </c>
      <c r="B32" s="22">
        <f t="shared" si="0"/>
        <v>0.13520833333333335</v>
      </c>
      <c r="C32" s="16">
        <f t="shared" si="1"/>
        <v>0.11916666666666667</v>
      </c>
      <c r="D32" s="9"/>
      <c r="I32" s="23">
        <f>Data!B39*Data!C39</f>
        <v>2288</v>
      </c>
      <c r="J32" s="23">
        <f>IF(Data!C$7=1,Data!D39,IF(Data!C$7=2,I32,Data!B39))</f>
        <v>6</v>
      </c>
      <c r="K32" s="33">
        <f>Data!E39*SQRT(Data!F39/20)</f>
        <v>1.6126270268275331</v>
      </c>
      <c r="L32" s="33">
        <f>IF(Data!H39="A",Data!G$5,IF(Data!H39="B",Data!G$6,Data!G$7))</f>
        <v>3.5</v>
      </c>
      <c r="M32" s="33">
        <f>IF(Data!I39="A",Data!G$5,IF(Data!I39="B",Data!G$6,Data!G$7))</f>
        <v>2.6</v>
      </c>
      <c r="N32" s="33">
        <f>IF(Data!J39="A",Data!G$5,IF(Data!J39="B",Data!G$6,Data!G$7))</f>
        <v>3.5</v>
      </c>
      <c r="O32" s="45">
        <f>IF(Data!C$6=1,L32,IF(Data!C$6=2,M32,N32))</f>
        <v>2.6</v>
      </c>
      <c r="P32" s="47">
        <f>Data!B39*O32/Data!G$9/Data!E39/SQRT(Data!F39/21)</f>
        <v>7.5720854603253868E-2</v>
      </c>
      <c r="Q32">
        <f t="shared" si="2"/>
        <v>0.39779975584258281</v>
      </c>
      <c r="R32">
        <f t="shared" si="3"/>
        <v>0.36222453910422514</v>
      </c>
      <c r="S32" s="67">
        <f>(1-K32*R32/Data!G39)*100</f>
        <v>94.158669184603809</v>
      </c>
      <c r="T32" s="45">
        <f t="shared" si="4"/>
        <v>5.6495201510762287</v>
      </c>
      <c r="U32" s="47">
        <f>Data!B39*Data!J$5/Data!G$9/Data!E39/SQRT(Data!F39/21)</f>
        <v>8.5914046569076516E-2</v>
      </c>
      <c r="V32">
        <f t="shared" si="5"/>
        <v>0.39747218820328023</v>
      </c>
      <c r="W32">
        <f t="shared" si="6"/>
        <v>0.35745622846116232</v>
      </c>
      <c r="X32" s="67">
        <f>(1-K32*W32/Data!G39)*100</f>
        <v>94.235564250756923</v>
      </c>
      <c r="Y32" s="45">
        <f t="shared" si="7"/>
        <v>5.6541338550454157</v>
      </c>
      <c r="Z32" s="71">
        <f>IF(Data!C$6=1,L32,IF(Data!C$6=2,M32,N32))*Data!B39/Data!G$9</f>
        <v>0.11916666666666667</v>
      </c>
      <c r="AA32" s="72">
        <f>Data!C39*Z32</f>
        <v>24.786666666666669</v>
      </c>
      <c r="AB32" s="71">
        <f>Data!J$5*Data!B39/Data!G$9</f>
        <v>0.13520833333333335</v>
      </c>
      <c r="AC32" s="72">
        <f>Data!C39*AB32</f>
        <v>28.123333333333335</v>
      </c>
      <c r="AD32" s="5"/>
      <c r="AE32" s="47"/>
      <c r="AF32" s="5"/>
      <c r="AG32" s="5"/>
    </row>
    <row r="33" spans="1:33">
      <c r="A33" s="11">
        <v>28</v>
      </c>
      <c r="B33" s="22">
        <f t="shared" si="0"/>
        <v>0.22125</v>
      </c>
      <c r="C33" s="16">
        <f t="shared" si="1"/>
        <v>0.12000000000000001</v>
      </c>
      <c r="D33" s="9"/>
      <c r="I33" s="23">
        <f>Data!B40*Data!C40</f>
        <v>6246</v>
      </c>
      <c r="J33" s="23">
        <f>IF(Data!C$7=1,Data!D40,IF(Data!C$7=2,I33,Data!B40))</f>
        <v>8</v>
      </c>
      <c r="K33" s="33">
        <f>Data!E40*SQRT(Data!F40/20)</f>
        <v>2.7014488240083141</v>
      </c>
      <c r="L33" s="33">
        <f>IF(Data!H40="A",Data!G$5,IF(Data!H40="B",Data!G$6,Data!G$7))</f>
        <v>3.5</v>
      </c>
      <c r="M33" s="33">
        <f>IF(Data!I40="A",Data!G$5,IF(Data!I40="B",Data!G$6,Data!G$7))</f>
        <v>1.6</v>
      </c>
      <c r="N33" s="33">
        <f>IF(Data!J40="A",Data!G$5,IF(Data!J40="B",Data!G$6,Data!G$7))</f>
        <v>3.5</v>
      </c>
      <c r="O33" s="45">
        <f>IF(Data!C$6=1,L33,IF(Data!C$6=2,M33,N33))</f>
        <v>1.6</v>
      </c>
      <c r="P33" s="47">
        <f>Data!B40*O33/Data!G$9/Data!E40/SQRT(Data!F40/21)</f>
        <v>4.5517578604012364E-2</v>
      </c>
      <c r="Q33">
        <f t="shared" si="2"/>
        <v>0.39852875414734723</v>
      </c>
      <c r="R33">
        <f t="shared" si="3"/>
        <v>0.37659622806840193</v>
      </c>
      <c r="S33" s="67">
        <f>(1-K33*R33/Data!G40)*100</f>
        <v>89.826445625586487</v>
      </c>
      <c r="T33" s="45">
        <f t="shared" si="4"/>
        <v>7.1861156500469185</v>
      </c>
      <c r="U33" s="47">
        <f>Data!B40*Data!J$5/Data!G$9/Data!E40/SQRT(Data!F40/21)</f>
        <v>8.3923035551147787E-2</v>
      </c>
      <c r="V33">
        <f t="shared" si="5"/>
        <v>0.397539395998386</v>
      </c>
      <c r="W33">
        <f t="shared" si="6"/>
        <v>0.35838436421354808</v>
      </c>
      <c r="X33" s="67">
        <f>(1-K33*W33/Data!G40)*100</f>
        <v>90.318429807523444</v>
      </c>
      <c r="Y33" s="45">
        <f t="shared" si="7"/>
        <v>7.2254743846018759</v>
      </c>
      <c r="Z33" s="71">
        <f>IF(Data!C$6=1,L33,IF(Data!C$6=2,M33,N33))*Data!B40/Data!G$9</f>
        <v>0.12000000000000001</v>
      </c>
      <c r="AA33" s="72">
        <f>Data!C40*Z33</f>
        <v>41.64</v>
      </c>
      <c r="AB33" s="71">
        <f>Data!J$5*Data!B40/Data!G$9</f>
        <v>0.22125</v>
      </c>
      <c r="AC33" s="72">
        <f>Data!C40*AB33</f>
        <v>76.773750000000007</v>
      </c>
      <c r="AD33" s="5"/>
      <c r="AE33" s="47"/>
      <c r="AF33" s="5"/>
      <c r="AG33" s="5"/>
    </row>
    <row r="34" spans="1:33">
      <c r="A34" s="11">
        <v>29</v>
      </c>
      <c r="B34" s="22">
        <f t="shared" si="0"/>
        <v>0.14750000000000002</v>
      </c>
      <c r="C34" s="16">
        <f t="shared" si="1"/>
        <v>8.0000000000000016E-2</v>
      </c>
      <c r="D34" s="9"/>
      <c r="I34" s="23">
        <f>Data!B41*Data!C41</f>
        <v>11952</v>
      </c>
      <c r="J34" s="23">
        <f>IF(Data!C$7=1,Data!D41,IF(Data!C$7=2,I34,Data!B41))</f>
        <v>11</v>
      </c>
      <c r="K34" s="33">
        <f>Data!E41*SQRT(Data!F41/20)</f>
        <v>1.2107809800965768</v>
      </c>
      <c r="L34" s="33">
        <f>IF(Data!H41="A",Data!G$5,IF(Data!H41="B",Data!G$6,Data!G$7))</f>
        <v>3.5</v>
      </c>
      <c r="M34" s="33">
        <f>IF(Data!I41="A",Data!G$5,IF(Data!I41="B",Data!G$6,Data!G$7))</f>
        <v>1.6</v>
      </c>
      <c r="N34" s="33">
        <f>IF(Data!J41="A",Data!G$5,IF(Data!J41="B",Data!G$6,Data!G$7))</f>
        <v>3.5</v>
      </c>
      <c r="O34" s="45">
        <f>IF(Data!C$6=1,L34,IF(Data!C$6=2,M34,N34))</f>
        <v>1.6</v>
      </c>
      <c r="P34" s="47">
        <f>Data!B41*O34/Data!G$9/Data!E41/SQRT(Data!F41/21)</f>
        <v>6.7704735600602264E-2</v>
      </c>
      <c r="Q34">
        <f t="shared" si="2"/>
        <v>0.39802850007524881</v>
      </c>
      <c r="R34">
        <f t="shared" si="3"/>
        <v>0.36600346008612339</v>
      </c>
      <c r="S34" s="67">
        <f>(1-K34*R34/Data!G41)*100</f>
        <v>91.136999437563702</v>
      </c>
      <c r="T34" s="45">
        <f t="shared" si="4"/>
        <v>10.025069938132008</v>
      </c>
      <c r="U34" s="47">
        <f>Data!B41*Data!J$5/Data!G$9/Data!E41/SQRT(Data!F41/21)</f>
        <v>0.12483060626361041</v>
      </c>
      <c r="V34">
        <f t="shared" si="5"/>
        <v>0.39584560007800362</v>
      </c>
      <c r="W34">
        <f t="shared" si="6"/>
        <v>0.33963077942280173</v>
      </c>
      <c r="X34" s="67">
        <f>(1-K34*W34/Data!G41)*100</f>
        <v>91.775630240389916</v>
      </c>
      <c r="Y34" s="45">
        <f t="shared" si="7"/>
        <v>10.09531932644289</v>
      </c>
      <c r="Z34" s="71">
        <f>IF(Data!C$6=1,L34,IF(Data!C$6=2,M34,N34))*Data!B41/Data!G$9</f>
        <v>8.0000000000000016E-2</v>
      </c>
      <c r="AA34" s="72">
        <f>Data!C41*Z34</f>
        <v>79.680000000000021</v>
      </c>
      <c r="AB34" s="71">
        <f>Data!J$5*Data!B41/Data!G$9</f>
        <v>0.14750000000000002</v>
      </c>
      <c r="AC34" s="72">
        <f>Data!C41*AB34</f>
        <v>146.91000000000003</v>
      </c>
      <c r="AD34" s="5"/>
      <c r="AE34" s="47"/>
      <c r="AF34" s="5"/>
      <c r="AG34" s="5"/>
    </row>
    <row r="35" spans="1:33">
      <c r="A35" s="11">
        <v>30</v>
      </c>
      <c r="B35" s="22">
        <f t="shared" si="0"/>
        <v>2.2739583333333333</v>
      </c>
      <c r="C35" s="16">
        <f t="shared" si="1"/>
        <v>2.0041666666666669</v>
      </c>
      <c r="D35" s="9"/>
      <c r="I35" s="23">
        <f>Data!B42*Data!C42</f>
        <v>13875</v>
      </c>
      <c r="J35" s="23">
        <f>IF(Data!C$7=1,Data!D42,IF(Data!C$7=2,I35,Data!B42))</f>
        <v>22</v>
      </c>
      <c r="K35" s="33">
        <f>Data!E42*SQRT(Data!F42/20)</f>
        <v>6.3124820892611986</v>
      </c>
      <c r="L35" s="33">
        <f>IF(Data!H42="A",Data!G$5,IF(Data!H42="B",Data!G$6,Data!G$7))</f>
        <v>3.5</v>
      </c>
      <c r="M35" s="33">
        <f>IF(Data!I42="A",Data!G$5,IF(Data!I42="B",Data!G$6,Data!G$7))</f>
        <v>2.6</v>
      </c>
      <c r="N35" s="33">
        <f>IF(Data!J42="A",Data!G$5,IF(Data!J42="B",Data!G$6,Data!G$7))</f>
        <v>3.5</v>
      </c>
      <c r="O35" s="45">
        <f>IF(Data!C$6=1,L35,IF(Data!C$6=2,M35,N35))</f>
        <v>2.6</v>
      </c>
      <c r="P35" s="47">
        <f>Data!B42*O35/Data!G$9/Data!E42/SQRT(Data!F42/21)</f>
        <v>0.3253331553217011</v>
      </c>
      <c r="Q35">
        <f t="shared" si="2"/>
        <v>0.37837839715819627</v>
      </c>
      <c r="R35">
        <f t="shared" si="3"/>
        <v>0.25720335585753706</v>
      </c>
      <c r="S35" s="67">
        <f>(1-K35*R35/Data!G42)*100</f>
        <v>97.680583461216315</v>
      </c>
      <c r="T35" s="45">
        <f t="shared" si="4"/>
        <v>21.489728361467588</v>
      </c>
      <c r="U35" s="47">
        <f>Data!B42*Data!J$5/Data!G$9/Data!E42/SQRT(Data!F42/21)</f>
        <v>0.3691280031534685</v>
      </c>
      <c r="V35">
        <f t="shared" si="5"/>
        <v>0.37266795988126111</v>
      </c>
      <c r="W35">
        <f t="shared" si="6"/>
        <v>0.24125242619273463</v>
      </c>
      <c r="X35" s="67">
        <f>(1-K35*W35/Data!G42)*100</f>
        <v>97.824426258096508</v>
      </c>
      <c r="Y35" s="45">
        <f t="shared" si="7"/>
        <v>21.521373776781232</v>
      </c>
      <c r="Z35" s="71">
        <f>IF(Data!C$6=1,L35,IF(Data!C$6=2,M35,N35))*Data!B42/Data!G$9</f>
        <v>2.0041666666666669</v>
      </c>
      <c r="AA35" s="72">
        <f>Data!C42*Z35</f>
        <v>150.31250000000003</v>
      </c>
      <c r="AB35" s="71">
        <f>Data!J$5*Data!B42/Data!G$9</f>
        <v>2.2739583333333333</v>
      </c>
      <c r="AC35" s="72">
        <f>Data!C42*AB35</f>
        <v>170.546875</v>
      </c>
      <c r="AD35" s="5"/>
      <c r="AE35" s="47"/>
      <c r="AF35" s="5"/>
      <c r="AG35" s="5"/>
    </row>
    <row r="36" spans="1:33">
      <c r="A36" s="11">
        <v>31</v>
      </c>
      <c r="B36" s="22">
        <f t="shared" si="0"/>
        <v>11.234583333333335</v>
      </c>
      <c r="C36" s="16">
        <f t="shared" si="1"/>
        <v>13.329166666666667</v>
      </c>
      <c r="D36" s="9"/>
      <c r="I36" s="23">
        <f>Data!B43*Data!C43</f>
        <v>23764</v>
      </c>
      <c r="J36" s="23">
        <f>IF(Data!C$7=1,Data!D43,IF(Data!C$7=2,I36,Data!B43))</f>
        <v>21</v>
      </c>
      <c r="K36" s="33">
        <f>Data!E43*SQRT(Data!F43/20)</f>
        <v>44.336564163456593</v>
      </c>
      <c r="L36" s="33">
        <f>IF(Data!H43="A",Data!G$5,IF(Data!H43="B",Data!G$6,Data!G$7))</f>
        <v>2.6</v>
      </c>
      <c r="M36" s="33">
        <f>IF(Data!I43="A",Data!G$5,IF(Data!I43="B",Data!G$6,Data!G$7))</f>
        <v>3.5</v>
      </c>
      <c r="N36" s="33">
        <f>IF(Data!J43="A",Data!G$5,IF(Data!J43="B",Data!G$6,Data!G$7))</f>
        <v>3.5</v>
      </c>
      <c r="O36" s="45">
        <f>IF(Data!C$6=1,L36,IF(Data!C$6=2,M36,N36))</f>
        <v>3.5</v>
      </c>
      <c r="P36" s="47">
        <f>Data!B43*O36/Data!G$9/Data!E43/SQRT(Data!F43/21)</f>
        <v>0.30806021432120551</v>
      </c>
      <c r="Q36">
        <f t="shared" si="2"/>
        <v>0.38045390576349553</v>
      </c>
      <c r="R36">
        <f t="shared" si="3"/>
        <v>0.26369346023224105</v>
      </c>
      <c r="S36" s="67">
        <f>(1-K36*R36/Data!G43)*100</f>
        <v>95.588203011671453</v>
      </c>
      <c r="T36" s="45">
        <f t="shared" si="4"/>
        <v>20.073522632451002</v>
      </c>
      <c r="U36" s="47">
        <f>Data!B43*Data!J$5/Data!G$9/Data!E43/SQRT(Data!F43/21)</f>
        <v>0.25965075207073035</v>
      </c>
      <c r="V36">
        <f t="shared" si="5"/>
        <v>0.38571791804091732</v>
      </c>
      <c r="W36">
        <f t="shared" si="6"/>
        <v>0.28248945342229403</v>
      </c>
      <c r="X36" s="67">
        <f>(1-K36*W36/Data!G43)*100</f>
        <v>95.273731404846302</v>
      </c>
      <c r="Y36" s="45">
        <f t="shared" si="7"/>
        <v>20.007483595017721</v>
      </c>
      <c r="Z36" s="71">
        <f>IF(Data!C$6=1,L36,IF(Data!C$6=2,M36,N36))*Data!B43/Data!G$9</f>
        <v>13.329166666666667</v>
      </c>
      <c r="AA36" s="72">
        <f>Data!C43*Z36</f>
        <v>346.55833333333334</v>
      </c>
      <c r="AB36" s="71">
        <f>Data!J$5*Data!B43/Data!G$9</f>
        <v>11.234583333333335</v>
      </c>
      <c r="AC36" s="72">
        <f>Data!C43*AB36</f>
        <v>292.09916666666669</v>
      </c>
      <c r="AD36" s="5"/>
      <c r="AE36" s="47"/>
      <c r="AF36" s="5"/>
      <c r="AG36" s="5"/>
    </row>
    <row r="37" spans="1:33">
      <c r="A37" s="11">
        <v>32</v>
      </c>
      <c r="B37" s="22">
        <f t="shared" si="0"/>
        <v>0.39333333333333337</v>
      </c>
      <c r="C37" s="16">
        <f t="shared" si="1"/>
        <v>0.34666666666666668</v>
      </c>
      <c r="D37" s="9"/>
      <c r="I37" s="23">
        <f>Data!B44*Data!C44</f>
        <v>2656</v>
      </c>
      <c r="J37" s="23">
        <f>IF(Data!C$7=1,Data!D44,IF(Data!C$7=2,I37,Data!B44))</f>
        <v>25</v>
      </c>
      <c r="K37" s="33">
        <f>Data!E44*SQRT(Data!F44/20)</f>
        <v>2.0779803496958977</v>
      </c>
      <c r="L37" s="33">
        <f>IF(Data!H44="A",Data!G$5,IF(Data!H44="B",Data!G$6,Data!G$7))</f>
        <v>3.5</v>
      </c>
      <c r="M37" s="33">
        <f>IF(Data!I44="A",Data!G$5,IF(Data!I44="B",Data!G$6,Data!G$7))</f>
        <v>2.6</v>
      </c>
      <c r="N37" s="33">
        <f>IF(Data!J44="A",Data!G$5,IF(Data!J44="B",Data!G$6,Data!G$7))</f>
        <v>3.5</v>
      </c>
      <c r="O37" s="45">
        <f>IF(Data!C$6=1,L37,IF(Data!C$6=2,M37,N37))</f>
        <v>2.6</v>
      </c>
      <c r="P37" s="47">
        <f>Data!B44*O37/Data!G$9/Data!E44/SQRT(Data!F44/21)</f>
        <v>0.17094850132016498</v>
      </c>
      <c r="Q37">
        <f t="shared" si="2"/>
        <v>0.39315497851827946</v>
      </c>
      <c r="R37">
        <f t="shared" si="3"/>
        <v>0.31928263857471578</v>
      </c>
      <c r="S37" s="67">
        <f>(1-K37*R37/Data!G44)*100</f>
        <v>97.630489110866719</v>
      </c>
      <c r="T37" s="45">
        <f t="shared" si="4"/>
        <v>24.407622277716676</v>
      </c>
      <c r="U37" s="47">
        <f>Data!B44*Data!J$5/Data!G$9/Data!E44/SQRT(Data!F44/21)</f>
        <v>0.19396079957480258</v>
      </c>
      <c r="V37">
        <f t="shared" si="5"/>
        <v>0.3915076990189727</v>
      </c>
      <c r="W37">
        <f t="shared" si="6"/>
        <v>0.30944224694095912</v>
      </c>
      <c r="X37" s="67">
        <f>(1-K37*W37/Data!G44)*100</f>
        <v>97.703518183896222</v>
      </c>
      <c r="Y37" s="45">
        <f t="shared" si="7"/>
        <v>24.425879545974059</v>
      </c>
      <c r="Z37" s="71">
        <f>IF(Data!C$6=1,L37,IF(Data!C$6=2,M37,N37))*Data!B44/Data!G$9</f>
        <v>0.34666666666666668</v>
      </c>
      <c r="AA37" s="72">
        <f>Data!C44*Z37</f>
        <v>28.773333333333333</v>
      </c>
      <c r="AB37" s="71">
        <f>Data!J$5*Data!B44/Data!G$9</f>
        <v>0.39333333333333337</v>
      </c>
      <c r="AC37" s="72">
        <f>Data!C44*AB37</f>
        <v>32.646666666666668</v>
      </c>
      <c r="AD37" s="5"/>
      <c r="AE37" s="47"/>
      <c r="AF37" s="5"/>
      <c r="AG37" s="5"/>
    </row>
    <row r="38" spans="1:33">
      <c r="A38" s="11">
        <v>33</v>
      </c>
      <c r="B38" s="22">
        <f t="shared" si="0"/>
        <v>1.0693750000000002</v>
      </c>
      <c r="C38" s="16">
        <f t="shared" si="1"/>
        <v>0.94250000000000012</v>
      </c>
      <c r="D38" s="9"/>
      <c r="I38" s="23">
        <f>Data!B45*Data!C45</f>
        <v>8526</v>
      </c>
      <c r="J38" s="23">
        <f>IF(Data!C$7=1,Data!D45,IF(Data!C$7=2,I38,Data!B45))</f>
        <v>20</v>
      </c>
      <c r="K38" s="33">
        <f>Data!E45*SQRT(Data!F45/20)</f>
        <v>5.9888810403963886</v>
      </c>
      <c r="L38" s="33">
        <f>IF(Data!H45="A",Data!G$5,IF(Data!H45="B",Data!G$6,Data!G$7))</f>
        <v>3.5</v>
      </c>
      <c r="M38" s="33">
        <f>IF(Data!I45="A",Data!G$5,IF(Data!I45="B",Data!G$6,Data!G$7))</f>
        <v>2.6</v>
      </c>
      <c r="N38" s="33">
        <f>IF(Data!J45="A",Data!G$5,IF(Data!J45="B",Data!G$6,Data!G$7))</f>
        <v>3.5</v>
      </c>
      <c r="O38" s="45">
        <f>IF(Data!C$6=1,L38,IF(Data!C$6=2,M38,N38))</f>
        <v>2.6</v>
      </c>
      <c r="P38" s="47">
        <f>Data!B45*O38/Data!G$9/Data!E45/SQRT(Data!F45/21)</f>
        <v>0.1612613613757421</v>
      </c>
      <c r="Q38">
        <f t="shared" si="2"/>
        <v>0.39378810624606236</v>
      </c>
      <c r="R38">
        <f t="shared" si="3"/>
        <v>0.32348721927874496</v>
      </c>
      <c r="S38" s="67">
        <f>(1-K38*R38/Data!G45)*100</f>
        <v>95.38731791821661</v>
      </c>
      <c r="T38" s="45">
        <f t="shared" si="4"/>
        <v>19.077463583643322</v>
      </c>
      <c r="U38" s="47">
        <f>Data!B45*Data!J$5/Data!G$9/Data!E45/SQRT(Data!F45/21)</f>
        <v>0.18296962156093813</v>
      </c>
      <c r="V38">
        <f t="shared" si="5"/>
        <v>0.39231953001915049</v>
      </c>
      <c r="W38">
        <f t="shared" si="6"/>
        <v>0.31411631439192939</v>
      </c>
      <c r="X38" s="67">
        <f>(1-K38*W38/Data!G45)*100</f>
        <v>95.520939905378526</v>
      </c>
      <c r="Y38" s="45">
        <f t="shared" si="7"/>
        <v>19.104187981075707</v>
      </c>
      <c r="Z38" s="71">
        <f>IF(Data!C$6=1,L38,IF(Data!C$6=2,M38,N38))*Data!B45/Data!G$9</f>
        <v>0.94250000000000012</v>
      </c>
      <c r="AA38" s="72">
        <f>Data!C45*Z38</f>
        <v>92.365000000000009</v>
      </c>
      <c r="AB38" s="71">
        <f>Data!J$5*Data!B45/Data!G$9</f>
        <v>1.0693750000000002</v>
      </c>
      <c r="AC38" s="72">
        <f>Data!C45*AB38</f>
        <v>104.79875000000001</v>
      </c>
      <c r="AD38" s="5"/>
      <c r="AE38" s="47"/>
      <c r="AF38" s="5"/>
      <c r="AG38" s="5"/>
    </row>
    <row r="39" spans="1:33">
      <c r="A39" s="11">
        <v>34</v>
      </c>
      <c r="B39" s="22">
        <f t="shared" si="0"/>
        <v>8.7024999999999988</v>
      </c>
      <c r="C39" s="16">
        <f t="shared" si="1"/>
        <v>10.324999999999999</v>
      </c>
      <c r="D39" s="9"/>
      <c r="I39" s="23">
        <f>Data!B46*Data!C46</f>
        <v>21240</v>
      </c>
      <c r="J39" s="23">
        <f>IF(Data!C$7=1,Data!D46,IF(Data!C$7=2,I39,Data!B46))</f>
        <v>15</v>
      </c>
      <c r="K39" s="33">
        <f>Data!E46*SQRT(Data!F46/20)</f>
        <v>72.973117369638985</v>
      </c>
      <c r="L39" s="33">
        <f>IF(Data!H46="A",Data!G$5,IF(Data!H46="B",Data!G$6,Data!G$7))</f>
        <v>3.5</v>
      </c>
      <c r="M39" s="33">
        <f>IF(Data!I46="A",Data!G$5,IF(Data!I46="B",Data!G$6,Data!G$7))</f>
        <v>3.5</v>
      </c>
      <c r="N39" s="33">
        <f>IF(Data!J46="A",Data!G$5,IF(Data!J46="B",Data!G$6,Data!G$7))</f>
        <v>3.5</v>
      </c>
      <c r="O39" s="45">
        <f>IF(Data!C$6=1,L39,IF(Data!C$6=2,M39,N39))</f>
        <v>3.5</v>
      </c>
      <c r="P39" s="47">
        <f>Data!B46*O39/Data!G$9/Data!E46/SQRT(Data!F46/21)</f>
        <v>0.14498457852994454</v>
      </c>
      <c r="Q39">
        <f t="shared" si="2"/>
        <v>0.39477078785331071</v>
      </c>
      <c r="R39">
        <f t="shared" si="3"/>
        <v>0.33063518876131986</v>
      </c>
      <c r="S39" s="67">
        <f>(1-K39*R39/Data!G46)*100</f>
        <v>88.881345421192378</v>
      </c>
      <c r="T39" s="45">
        <f t="shared" si="4"/>
        <v>13.332201813178855</v>
      </c>
      <c r="U39" s="47">
        <f>Data!B46*Data!J$5/Data!G$9/Data!E46/SQRT(Data!F46/21)</f>
        <v>0.12220128761809608</v>
      </c>
      <c r="V39">
        <f t="shared" si="5"/>
        <v>0.39597417687379904</v>
      </c>
      <c r="W39">
        <f t="shared" si="6"/>
        <v>0.34081620571083282</v>
      </c>
      <c r="X39" s="67">
        <f>(1-K39*W39/Data!G46)*100</f>
        <v>88.538976506538418</v>
      </c>
      <c r="Y39" s="45">
        <f t="shared" si="7"/>
        <v>13.280846475980763</v>
      </c>
      <c r="Z39" s="71">
        <f>IF(Data!C$6=1,L39,IF(Data!C$6=2,M39,N39))*Data!B46/Data!G$9</f>
        <v>10.324999999999999</v>
      </c>
      <c r="AA39" s="72">
        <f>Data!C46*Z39</f>
        <v>309.75</v>
      </c>
      <c r="AB39" s="71">
        <f>Data!J$5*Data!B46/Data!G$9</f>
        <v>8.7024999999999988</v>
      </c>
      <c r="AC39" s="72">
        <f>Data!C46*AB39</f>
        <v>261.07499999999999</v>
      </c>
      <c r="AD39" s="5"/>
      <c r="AE39" s="47"/>
      <c r="AF39" s="5"/>
      <c r="AG39" s="5"/>
    </row>
    <row r="40" spans="1:33">
      <c r="A40" s="11">
        <v>35</v>
      </c>
      <c r="B40" s="22">
        <f t="shared" si="0"/>
        <v>2.5566666666666666</v>
      </c>
      <c r="C40" s="16">
        <f t="shared" si="1"/>
        <v>2.2533333333333334</v>
      </c>
      <c r="D40" s="9"/>
      <c r="I40" s="23">
        <f>Data!B47*Data!C47</f>
        <v>17888</v>
      </c>
      <c r="J40" s="23">
        <f>IF(Data!C$7=1,Data!D47,IF(Data!C$7=2,I40,Data!B47))</f>
        <v>23</v>
      </c>
      <c r="K40" s="33">
        <f>Data!E47*SQRT(Data!F47/20)</f>
        <v>19.94442820083507</v>
      </c>
      <c r="L40" s="33">
        <f>IF(Data!H47="A",Data!G$5,IF(Data!H47="B",Data!G$6,Data!G$7))</f>
        <v>3.5</v>
      </c>
      <c r="M40" s="33">
        <f>IF(Data!I47="A",Data!G$5,IF(Data!I47="B",Data!G$6,Data!G$7))</f>
        <v>2.6</v>
      </c>
      <c r="N40" s="33">
        <f>IF(Data!J47="A",Data!G$5,IF(Data!J47="B",Data!G$6,Data!G$7))</f>
        <v>3.5</v>
      </c>
      <c r="O40" s="45">
        <f>IF(Data!C$6=1,L40,IF(Data!C$6=2,M40,N40))</f>
        <v>2.6</v>
      </c>
      <c r="P40" s="47">
        <f>Data!B47*O40/Data!G$9/Data!E47/SQRT(Data!F47/21)</f>
        <v>0.11577065781708164</v>
      </c>
      <c r="Q40">
        <f t="shared" si="2"/>
        <v>0.39627727433641025</v>
      </c>
      <c r="R40">
        <f t="shared" si="3"/>
        <v>0.34372698695162784</v>
      </c>
      <c r="S40" s="67">
        <f>(1-K40*R40/Data!G47)*100</f>
        <v>90.206516840076972</v>
      </c>
      <c r="T40" s="45">
        <f t="shared" si="4"/>
        <v>20.747498873217705</v>
      </c>
      <c r="U40" s="47">
        <f>Data!B47*Data!J$5/Data!G$9/Data!E47/SQRT(Data!F47/21)</f>
        <v>0.13135516944630415</v>
      </c>
      <c r="V40">
        <f t="shared" si="5"/>
        <v>0.39551491026857055</v>
      </c>
      <c r="W40">
        <f t="shared" si="6"/>
        <v>0.33670100416788729</v>
      </c>
      <c r="X40" s="67">
        <f>(1-K40*W40/Data!G47)*100</f>
        <v>90.406701424606425</v>
      </c>
      <c r="Y40" s="45">
        <f t="shared" si="7"/>
        <v>20.793541327659476</v>
      </c>
      <c r="Z40" s="71">
        <f>IF(Data!C$6=1,L40,IF(Data!C$6=2,M40,N40))*Data!B47/Data!G$9</f>
        <v>2.2533333333333334</v>
      </c>
      <c r="AA40" s="72">
        <f>Data!C47*Z40</f>
        <v>193.78666666666666</v>
      </c>
      <c r="AB40" s="71">
        <f>Data!J$5*Data!B47/Data!G$9</f>
        <v>2.5566666666666666</v>
      </c>
      <c r="AC40" s="72">
        <f>Data!C47*AB40</f>
        <v>219.87333333333333</v>
      </c>
      <c r="AD40" s="5"/>
      <c r="AE40" s="47"/>
      <c r="AF40" s="5"/>
      <c r="AG40" s="5"/>
    </row>
    <row r="41" spans="1:33">
      <c r="A41" s="11">
        <v>36</v>
      </c>
      <c r="B41" s="22">
        <f t="shared" si="0"/>
        <v>2.2616666666666672</v>
      </c>
      <c r="C41" s="16">
        <f t="shared" si="1"/>
        <v>2.6833333333333331</v>
      </c>
      <c r="D41" s="9"/>
      <c r="I41" s="23">
        <f>Data!B48*Data!C48</f>
        <v>6624</v>
      </c>
      <c r="J41" s="23">
        <f>IF(Data!C$7=1,Data!D48,IF(Data!C$7=2,I41,Data!B48))</f>
        <v>15</v>
      </c>
      <c r="K41" s="33">
        <f>Data!E48*SQRT(Data!F48/20)</f>
        <v>12.341757340253762</v>
      </c>
      <c r="L41" s="33">
        <f>IF(Data!H48="A",Data!G$5,IF(Data!H48="B",Data!G$6,Data!G$7))</f>
        <v>3.5</v>
      </c>
      <c r="M41" s="33">
        <f>IF(Data!I48="A",Data!G$5,IF(Data!I48="B",Data!G$6,Data!G$7))</f>
        <v>3.5</v>
      </c>
      <c r="N41" s="33">
        <f>IF(Data!J48="A",Data!G$5,IF(Data!J48="B",Data!G$6,Data!G$7))</f>
        <v>3.5</v>
      </c>
      <c r="O41" s="45">
        <f>IF(Data!C$6=1,L41,IF(Data!C$6=2,M41,N41))</f>
        <v>3.5</v>
      </c>
      <c r="P41" s="47">
        <f>Data!B48*O41/Data!G$9/Data!E48/SQRT(Data!F48/21)</f>
        <v>0.22278824479593573</v>
      </c>
      <c r="Q41">
        <f t="shared" si="2"/>
        <v>0.38916299866232651</v>
      </c>
      <c r="R41">
        <f t="shared" si="3"/>
        <v>0.29740762468801429</v>
      </c>
      <c r="S41" s="67">
        <f>(1-K41*R41/Data!G48)*100</f>
        <v>96.365809173226992</v>
      </c>
      <c r="T41" s="45">
        <f t="shared" si="4"/>
        <v>14.454871375984048</v>
      </c>
      <c r="U41" s="47">
        <f>Data!B48*Data!J$5/Data!G$9/Data!E48/SQRT(Data!F48/21)</f>
        <v>0.1877786634708602</v>
      </c>
      <c r="V41">
        <f t="shared" si="5"/>
        <v>0.39196994398132956</v>
      </c>
      <c r="W41">
        <f t="shared" si="6"/>
        <v>0.31206541296873169</v>
      </c>
      <c r="X41" s="67">
        <f>(1-K41*W41/Data!G48)*100</f>
        <v>96.186697424607758</v>
      </c>
      <c r="Y41" s="45">
        <f t="shared" si="7"/>
        <v>14.428004613691165</v>
      </c>
      <c r="Z41" s="71">
        <f>IF(Data!C$6=1,L41,IF(Data!C$6=2,M41,N41))*Data!B48/Data!G$9</f>
        <v>2.6833333333333331</v>
      </c>
      <c r="AA41" s="72">
        <f>Data!C48*Z41</f>
        <v>96.6</v>
      </c>
      <c r="AB41" s="71">
        <f>Data!J$5*Data!B48/Data!G$9</f>
        <v>2.2616666666666672</v>
      </c>
      <c r="AC41" s="72">
        <f>Data!C48*AB41</f>
        <v>81.420000000000016</v>
      </c>
      <c r="AD41" s="5"/>
      <c r="AE41" s="47"/>
      <c r="AF41" s="5"/>
      <c r="AG41" s="5"/>
    </row>
    <row r="42" spans="1:33">
      <c r="A42" s="11">
        <v>37</v>
      </c>
      <c r="B42" s="22">
        <f t="shared" si="0"/>
        <v>0.87270833333333342</v>
      </c>
      <c r="C42" s="16">
        <f t="shared" si="1"/>
        <v>0.76916666666666667</v>
      </c>
      <c r="D42" s="9"/>
      <c r="I42" s="23">
        <f>Data!B49*Data!C49</f>
        <v>5467</v>
      </c>
      <c r="J42" s="23">
        <f>IF(Data!C$7=1,Data!D49,IF(Data!C$7=2,I42,Data!B49))</f>
        <v>21</v>
      </c>
      <c r="K42" s="33">
        <f>Data!E49*SQRT(Data!F49/20)</f>
        <v>3.788871908856728</v>
      </c>
      <c r="L42" s="33">
        <f>IF(Data!H49="A",Data!G$5,IF(Data!H49="B",Data!G$6,Data!G$7))</f>
        <v>3.5</v>
      </c>
      <c r="M42" s="33">
        <f>IF(Data!I49="A",Data!G$5,IF(Data!I49="B",Data!G$6,Data!G$7))</f>
        <v>2.6</v>
      </c>
      <c r="N42" s="33">
        <f>IF(Data!J49="A",Data!G$5,IF(Data!J49="B",Data!G$6,Data!G$7))</f>
        <v>3.5</v>
      </c>
      <c r="O42" s="45">
        <f>IF(Data!C$6=1,L42,IF(Data!C$6=2,M42,N42))</f>
        <v>2.6</v>
      </c>
      <c r="P42" s="47">
        <f>Data!B49*O42/Data!G$9/Data!E49/SQRT(Data!F49/21)</f>
        <v>0.2080200427395506</v>
      </c>
      <c r="Q42">
        <f t="shared" si="2"/>
        <v>0.39040294867567649</v>
      </c>
      <c r="R42">
        <f t="shared" si="3"/>
        <v>0.30353239364159035</v>
      </c>
      <c r="S42" s="67">
        <f>(1-K42*R42/Data!G49)*100</f>
        <v>97.325475907682176</v>
      </c>
      <c r="T42" s="45">
        <f t="shared" si="4"/>
        <v>20.438349940613257</v>
      </c>
      <c r="U42" s="47">
        <f>Data!B49*Data!J$5/Data!G$9/Data!E49/SQRT(Data!F49/21)</f>
        <v>0.23602274080064398</v>
      </c>
      <c r="V42">
        <f t="shared" si="5"/>
        <v>0.38798326586288329</v>
      </c>
      <c r="W42">
        <f t="shared" si="6"/>
        <v>0.29199104417568356</v>
      </c>
      <c r="X42" s="67">
        <f>(1-K42*W42/Data!G49)*100</f>
        <v>97.42717054670932</v>
      </c>
      <c r="Y42" s="45">
        <f t="shared" si="7"/>
        <v>20.459705814808959</v>
      </c>
      <c r="Z42" s="71">
        <f>IF(Data!C$6=1,L42,IF(Data!C$6=2,M42,N42))*Data!B49/Data!G$9</f>
        <v>0.76916666666666667</v>
      </c>
      <c r="AA42" s="72">
        <f>Data!C49*Z42</f>
        <v>59.225833333333334</v>
      </c>
      <c r="AB42" s="71">
        <f>Data!J$5*Data!B49/Data!G$9</f>
        <v>0.87270833333333342</v>
      </c>
      <c r="AC42" s="72">
        <f>Data!C49*AB42</f>
        <v>67.198541666666671</v>
      </c>
      <c r="AD42" s="5"/>
      <c r="AE42" s="47"/>
      <c r="AF42" s="5"/>
      <c r="AG42" s="5"/>
    </row>
    <row r="43" spans="1:33">
      <c r="A43" s="11">
        <v>38</v>
      </c>
      <c r="B43" s="22">
        <f t="shared" si="0"/>
        <v>3.4539583333333335</v>
      </c>
      <c r="C43" s="16">
        <f t="shared" si="1"/>
        <v>4.0979166666666664</v>
      </c>
      <c r="D43" s="9"/>
      <c r="I43" s="23">
        <f>Data!B50*Data!C50</f>
        <v>7868</v>
      </c>
      <c r="J43" s="23">
        <f>IF(Data!C$7=1,Data!D50,IF(Data!C$7=2,I43,Data!B50))</f>
        <v>27</v>
      </c>
      <c r="K43" s="33">
        <f>Data!E50*SQRT(Data!F50/20)</f>
        <v>15.887802859844578</v>
      </c>
      <c r="L43" s="33">
        <f>IF(Data!H50="A",Data!G$5,IF(Data!H50="B",Data!G$6,Data!G$7))</f>
        <v>3.5</v>
      </c>
      <c r="M43" s="33">
        <f>IF(Data!I50="A",Data!G$5,IF(Data!I50="B",Data!G$6,Data!G$7))</f>
        <v>3.5</v>
      </c>
      <c r="N43" s="33">
        <f>IF(Data!J50="A",Data!G$5,IF(Data!J50="B",Data!G$6,Data!G$7))</f>
        <v>3.5</v>
      </c>
      <c r="O43" s="45">
        <f>IF(Data!C$6=1,L43,IF(Data!C$6=2,M43,N43))</f>
        <v>3.5</v>
      </c>
      <c r="P43" s="47">
        <f>Data!B50*O43/Data!G$9/Data!E50/SQRT(Data!F50/21)</f>
        <v>0.26429803225006393</v>
      </c>
      <c r="Q43">
        <f t="shared" si="2"/>
        <v>0.3852486044095465</v>
      </c>
      <c r="R43">
        <f t="shared" si="3"/>
        <v>0.28064601416648521</v>
      </c>
      <c r="S43" s="67">
        <f>(1-K43*R43/Data!G50)*100</f>
        <v>96.85996581233924</v>
      </c>
      <c r="T43" s="45">
        <f t="shared" si="4"/>
        <v>26.152190769331597</v>
      </c>
      <c r="U43" s="47">
        <f>Data!B50*Data!J$5/Data!G$9/Data!E50/SQRT(Data!F50/21)</f>
        <v>0.22276548432505391</v>
      </c>
      <c r="V43">
        <f t="shared" si="5"/>
        <v>0.38916497192078081</v>
      </c>
      <c r="W43">
        <f t="shared" si="6"/>
        <v>0.29741699869005284</v>
      </c>
      <c r="X43" s="67">
        <f>(1-K43*W43/Data!G50)*100</f>
        <v>96.672322082849149</v>
      </c>
      <c r="Y43" s="45">
        <f t="shared" si="7"/>
        <v>26.10152696236927</v>
      </c>
      <c r="Z43" s="71">
        <f>IF(Data!C$6=1,L43,IF(Data!C$6=2,M43,N43))*Data!B50/Data!G$9</f>
        <v>4.0979166666666664</v>
      </c>
      <c r="AA43" s="72">
        <f>Data!C50*Z43</f>
        <v>114.74166666666666</v>
      </c>
      <c r="AB43" s="71">
        <f>Data!J$5*Data!B50/Data!G$9</f>
        <v>3.4539583333333335</v>
      </c>
      <c r="AC43" s="72">
        <f>Data!C50*AB43</f>
        <v>96.710833333333341</v>
      </c>
      <c r="AD43" s="5"/>
      <c r="AE43" s="47"/>
      <c r="AF43" s="5"/>
      <c r="AG43" s="5"/>
    </row>
    <row r="44" spans="1:33">
      <c r="A44" s="11">
        <v>39</v>
      </c>
      <c r="B44" s="22">
        <f t="shared" si="0"/>
        <v>3.921041666666667</v>
      </c>
      <c r="C44" s="16">
        <f t="shared" si="1"/>
        <v>4.6520833333333336</v>
      </c>
      <c r="D44" s="9"/>
      <c r="I44" s="23">
        <f>Data!B51*Data!C51</f>
        <v>4785</v>
      </c>
      <c r="J44" s="23">
        <f>IF(Data!C$7=1,Data!D51,IF(Data!C$7=2,I44,Data!B51))</f>
        <v>17</v>
      </c>
      <c r="K44" s="33">
        <f>Data!E51*SQRT(Data!F51/20)</f>
        <v>18.850010792393938</v>
      </c>
      <c r="L44" s="33">
        <f>IF(Data!H51="A",Data!G$5,IF(Data!H51="B",Data!G$6,Data!G$7))</f>
        <v>3.5</v>
      </c>
      <c r="M44" s="33">
        <f>IF(Data!I51="A",Data!G$5,IF(Data!I51="B",Data!G$6,Data!G$7))</f>
        <v>3.5</v>
      </c>
      <c r="N44" s="33">
        <f>IF(Data!J51="A",Data!G$5,IF(Data!J51="B",Data!G$6,Data!G$7))</f>
        <v>3.5</v>
      </c>
      <c r="O44" s="45">
        <f>IF(Data!C$6=1,L44,IF(Data!C$6=2,M44,N44))</f>
        <v>3.5</v>
      </c>
      <c r="P44" s="47">
        <f>Data!B51*O44/Data!G$9/Data!E51/SQRT(Data!F51/21)</f>
        <v>0.25288934526787016</v>
      </c>
      <c r="Q44">
        <f t="shared" si="2"/>
        <v>0.38638684861602651</v>
      </c>
      <c r="R44">
        <f t="shared" si="3"/>
        <v>0.28518638409882097</v>
      </c>
      <c r="S44" s="67">
        <f>(1-K44*R44/Data!G51)*100</f>
        <v>97.390404651404566</v>
      </c>
      <c r="T44" s="45">
        <f t="shared" si="4"/>
        <v>16.556368790738777</v>
      </c>
      <c r="U44" s="47">
        <f>Data!B51*Data!J$5/Data!G$9/Data!E51/SQRT(Data!F51/21)</f>
        <v>0.21314959101149053</v>
      </c>
      <c r="V44">
        <f t="shared" si="5"/>
        <v>0.38998146115238935</v>
      </c>
      <c r="W44">
        <f t="shared" si="6"/>
        <v>0.30139539498024831</v>
      </c>
      <c r="X44" s="67">
        <f>(1-K44*W44/Data!G51)*100</f>
        <v>97.242084248468203</v>
      </c>
      <c r="Y44" s="45">
        <f t="shared" si="7"/>
        <v>16.531154322239594</v>
      </c>
      <c r="Z44" s="71">
        <f>IF(Data!C$6=1,L44,IF(Data!C$6=2,M44,N44))*Data!B51/Data!G$9</f>
        <v>4.6520833333333336</v>
      </c>
      <c r="AA44" s="72">
        <f>Data!C51*Z44</f>
        <v>69.78125</v>
      </c>
      <c r="AB44" s="71">
        <f>Data!J$5*Data!B51/Data!G$9</f>
        <v>3.921041666666667</v>
      </c>
      <c r="AC44" s="72">
        <f>Data!C51*AB44</f>
        <v>58.815625000000004</v>
      </c>
      <c r="AD44" s="5"/>
      <c r="AE44" s="47"/>
      <c r="AF44" s="5"/>
      <c r="AG44" s="5"/>
    </row>
    <row r="45" spans="1:33">
      <c r="A45" s="11">
        <v>40</v>
      </c>
      <c r="B45" s="22">
        <f t="shared" si="0"/>
        <v>0.52854166666666669</v>
      </c>
      <c r="C45" s="16">
        <f t="shared" si="1"/>
        <v>0.62708333333333333</v>
      </c>
      <c r="D45" s="9"/>
      <c r="I45" s="23">
        <f>Data!B52*Data!C52</f>
        <v>1032</v>
      </c>
      <c r="J45" s="23">
        <f>IF(Data!C$7=1,Data!D52,IF(Data!C$7=2,I45,Data!B52))</f>
        <v>18</v>
      </c>
      <c r="K45" s="33">
        <f>Data!E52*SQRT(Data!F52/20)</f>
        <v>5.4440636527177455</v>
      </c>
      <c r="L45" s="33">
        <f>IF(Data!H52="A",Data!G$5,IF(Data!H52="B",Data!G$6,Data!G$7))</f>
        <v>3.5</v>
      </c>
      <c r="M45" s="33">
        <f>IF(Data!I52="A",Data!G$5,IF(Data!I52="B",Data!G$6,Data!G$7))</f>
        <v>3.5</v>
      </c>
      <c r="N45" s="33">
        <f>IF(Data!J52="A",Data!G$5,IF(Data!J52="B",Data!G$6,Data!G$7))</f>
        <v>3.5</v>
      </c>
      <c r="O45" s="45">
        <f>IF(Data!C$6=1,L45,IF(Data!C$6=2,M45,N45))</f>
        <v>3.5</v>
      </c>
      <c r="P45" s="47">
        <f>Data!B52*O45/Data!G$9/Data!E52/SQRT(Data!F52/21)</f>
        <v>0.11803117033013955</v>
      </c>
      <c r="Q45">
        <f t="shared" si="2"/>
        <v>0.39617256953234919</v>
      </c>
      <c r="R45">
        <f t="shared" si="3"/>
        <v>0.34270191405443795</v>
      </c>
      <c r="S45" s="67">
        <f>(1-K45*R45/Data!G52)*100</f>
        <v>95.661183641812642</v>
      </c>
      <c r="T45" s="45">
        <f t="shared" si="4"/>
        <v>17.219013055526275</v>
      </c>
      <c r="U45" s="47">
        <f>Data!B52*Data!J$5/Data!G$9/Data!E52/SQRT(Data!F52/21)</f>
        <v>9.948341499254619E-2</v>
      </c>
      <c r="V45">
        <f t="shared" si="5"/>
        <v>0.39697253686505446</v>
      </c>
      <c r="W45">
        <f t="shared" si="6"/>
        <v>0.35117263806416299</v>
      </c>
      <c r="X45" s="67">
        <f>(1-K45*W45/Data!G52)*100</f>
        <v>95.553939082060197</v>
      </c>
      <c r="Y45" s="45">
        <f t="shared" si="7"/>
        <v>17.199709034770834</v>
      </c>
      <c r="Z45" s="71">
        <f>IF(Data!C$6=1,L45,IF(Data!C$6=2,M45,N45))*Data!B52/Data!G$9</f>
        <v>0.62708333333333333</v>
      </c>
      <c r="AA45" s="72">
        <f>Data!C52*Z45</f>
        <v>15.05</v>
      </c>
      <c r="AB45" s="71">
        <f>Data!J$5*Data!B52/Data!G$9</f>
        <v>0.52854166666666669</v>
      </c>
      <c r="AC45" s="72">
        <f>Data!C52*AB45</f>
        <v>12.685</v>
      </c>
      <c r="AD45" s="5"/>
      <c r="AE45" s="47"/>
      <c r="AF45" s="5"/>
      <c r="AG45" s="5"/>
    </row>
    <row r="46" spans="1:33">
      <c r="A46" s="11">
        <v>41</v>
      </c>
      <c r="B46" s="22">
        <f t="shared" si="0"/>
        <v>0.25812499999999999</v>
      </c>
      <c r="C46" s="16">
        <f t="shared" si="1"/>
        <v>0.30625000000000002</v>
      </c>
      <c r="D46" s="9"/>
      <c r="I46" s="23">
        <f>Data!B53*Data!C53</f>
        <v>441</v>
      </c>
      <c r="J46" s="23">
        <f>IF(Data!C$7=1,Data!D53,IF(Data!C$7=2,I46,Data!B53))</f>
        <v>16</v>
      </c>
      <c r="K46" s="33">
        <f>Data!E53*SQRT(Data!F53/20)</f>
        <v>2.374467505074652</v>
      </c>
      <c r="L46" s="33">
        <f>IF(Data!H53="A",Data!G$5,IF(Data!H53="B",Data!G$6,Data!G$7))</f>
        <v>3.5</v>
      </c>
      <c r="M46" s="33">
        <f>IF(Data!I53="A",Data!G$5,IF(Data!I53="B",Data!G$6,Data!G$7))</f>
        <v>3.5</v>
      </c>
      <c r="N46" s="33">
        <f>IF(Data!J53="A",Data!G$5,IF(Data!J53="B",Data!G$6,Data!G$7))</f>
        <v>3.5</v>
      </c>
      <c r="O46" s="45">
        <f>IF(Data!C$6=1,L46,IF(Data!C$6=2,M46,N46))</f>
        <v>3.5</v>
      </c>
      <c r="P46" s="47">
        <f>Data!B53*O46/Data!G$9/Data!E53/SQRT(Data!F53/21)</f>
        <v>0.13216136524793023</v>
      </c>
      <c r="Q46">
        <f t="shared" si="2"/>
        <v>0.39547289973458177</v>
      </c>
      <c r="R46">
        <f t="shared" si="3"/>
        <v>0.33634016085236151</v>
      </c>
      <c r="S46" s="67">
        <f>(1-K46*R46/Data!G53)*100</f>
        <v>96.197005797164209</v>
      </c>
      <c r="T46" s="45">
        <f t="shared" si="4"/>
        <v>15.391520927546274</v>
      </c>
      <c r="U46" s="47">
        <f>Data!B53*Data!J$5/Data!G$9/Data!E53/SQRT(Data!F53/21)</f>
        <v>0.11139315070896974</v>
      </c>
      <c r="V46">
        <f t="shared" si="5"/>
        <v>0.3964743546043395</v>
      </c>
      <c r="W46">
        <f t="shared" si="6"/>
        <v>0.3457178097695347</v>
      </c>
      <c r="X46" s="67">
        <f>(1-K46*W46/Data!G53)*100</f>
        <v>96.090972832269799</v>
      </c>
      <c r="Y46" s="45">
        <f t="shared" si="7"/>
        <v>15.374555653163167</v>
      </c>
      <c r="Z46" s="71">
        <f>IF(Data!C$6=1,L46,IF(Data!C$6=2,M46,N46))*Data!B53/Data!G$9</f>
        <v>0.30625000000000002</v>
      </c>
      <c r="AA46" s="72">
        <f>Data!C53*Z46</f>
        <v>6.4312500000000004</v>
      </c>
      <c r="AB46" s="71">
        <f>Data!J$5*Data!B53/Data!G$9</f>
        <v>0.25812499999999999</v>
      </c>
      <c r="AC46" s="72">
        <f>Data!C53*AB46</f>
        <v>5.4206250000000002</v>
      </c>
      <c r="AD46" s="5"/>
      <c r="AE46" s="47"/>
      <c r="AF46" s="5"/>
      <c r="AG46" s="5"/>
    </row>
    <row r="47" spans="1:33">
      <c r="A47" s="11">
        <v>42</v>
      </c>
      <c r="B47" s="22">
        <f t="shared" si="0"/>
        <v>0.29500000000000004</v>
      </c>
      <c r="C47" s="16">
        <f t="shared" si="1"/>
        <v>0.35</v>
      </c>
      <c r="D47" s="9"/>
      <c r="I47" s="23">
        <f>Data!B54*Data!C54</f>
        <v>720</v>
      </c>
      <c r="J47" s="23">
        <f>IF(Data!C$7=1,Data!D54,IF(Data!C$7=2,I47,Data!B54))</f>
        <v>17</v>
      </c>
      <c r="K47" s="33">
        <f>Data!E54*SQRT(Data!F54/20)</f>
        <v>1.8363596862435898</v>
      </c>
      <c r="L47" s="33">
        <f>IF(Data!H54="A",Data!G$5,IF(Data!H54="B",Data!G$6,Data!G$7))</f>
        <v>3.5</v>
      </c>
      <c r="M47" s="33">
        <f>IF(Data!I54="A",Data!G$5,IF(Data!I54="B",Data!G$6,Data!G$7))</f>
        <v>3.5</v>
      </c>
      <c r="N47" s="33">
        <f>IF(Data!J54="A",Data!G$5,IF(Data!J54="B",Data!G$6,Data!G$7))</f>
        <v>3.5</v>
      </c>
      <c r="O47" s="45">
        <f>IF(Data!C$6=1,L47,IF(Data!C$6=2,M47,N47))</f>
        <v>3.5</v>
      </c>
      <c r="P47" s="47">
        <f>Data!B54*O47/Data!G$9/Data!E54/SQRT(Data!F54/21)</f>
        <v>0.19530121440545092</v>
      </c>
      <c r="Q47">
        <f t="shared" si="2"/>
        <v>0.39140557335071763</v>
      </c>
      <c r="R47">
        <f t="shared" si="3"/>
        <v>0.30887546482114897</v>
      </c>
      <c r="S47" s="67">
        <f>(1-K47*R47/Data!G54)*100</f>
        <v>97.636639784719549</v>
      </c>
      <c r="T47" s="45">
        <f t="shared" si="4"/>
        <v>16.598228763402325</v>
      </c>
      <c r="U47" s="47">
        <f>Data!B54*Data!J$5/Data!G$9/Data!E54/SQRT(Data!F54/21)</f>
        <v>0.16461102357030866</v>
      </c>
      <c r="V47">
        <f t="shared" si="5"/>
        <v>0.39357324273885885</v>
      </c>
      <c r="W47">
        <f t="shared" si="6"/>
        <v>0.3220291639417831</v>
      </c>
      <c r="X47" s="67">
        <f>(1-K47*W47/Data!G54)*100</f>
        <v>97.53599427309409</v>
      </c>
      <c r="Y47" s="45">
        <f t="shared" si="7"/>
        <v>16.581119026425995</v>
      </c>
      <c r="Z47" s="71">
        <f>IF(Data!C$6=1,L47,IF(Data!C$6=2,M47,N47))*Data!B54/Data!G$9</f>
        <v>0.35</v>
      </c>
      <c r="AA47" s="72">
        <f>Data!C54*Z47</f>
        <v>10.5</v>
      </c>
      <c r="AB47" s="71">
        <f>Data!J$5*Data!B54/Data!G$9</f>
        <v>0.29500000000000004</v>
      </c>
      <c r="AC47" s="72">
        <f>Data!C54*AB47</f>
        <v>8.8500000000000014</v>
      </c>
      <c r="AD47" s="5"/>
      <c r="AE47" s="47"/>
      <c r="AF47" s="5"/>
      <c r="AG47" s="5"/>
    </row>
    <row r="48" spans="1:33">
      <c r="A48" s="11">
        <v>43</v>
      </c>
      <c r="B48" s="22">
        <f t="shared" si="0"/>
        <v>6.7112500000000006</v>
      </c>
      <c r="C48" s="16">
        <f t="shared" si="1"/>
        <v>7.9625000000000004</v>
      </c>
      <c r="D48" s="9"/>
      <c r="I48" s="23">
        <f>Data!B55*Data!C55</f>
        <v>7644</v>
      </c>
      <c r="J48" s="23">
        <f>IF(Data!C$7=1,Data!D55,IF(Data!C$7=2,I48,Data!B55))</f>
        <v>20</v>
      </c>
      <c r="K48" s="33">
        <f>Data!E55*SQRT(Data!F55/20)</f>
        <v>25.621827531681518</v>
      </c>
      <c r="L48" s="33">
        <f>IF(Data!H55="A",Data!G$5,IF(Data!H55="B",Data!G$6,Data!G$7))</f>
        <v>3.5</v>
      </c>
      <c r="M48" s="33">
        <f>IF(Data!I55="A",Data!G$5,IF(Data!I55="B",Data!G$6,Data!G$7))</f>
        <v>3.5</v>
      </c>
      <c r="N48" s="33">
        <f>IF(Data!J55="A",Data!G$5,IF(Data!J55="B",Data!G$6,Data!G$7))</f>
        <v>3.5</v>
      </c>
      <c r="O48" s="45">
        <f>IF(Data!C$6=1,L48,IF(Data!C$6=2,M48,N48))</f>
        <v>3.5</v>
      </c>
      <c r="P48" s="47">
        <f>Data!B55*O48/Data!G$9/Data!E55/SQRT(Data!F55/21)</f>
        <v>0.31844467524053544</v>
      </c>
      <c r="Q48">
        <f t="shared" si="2"/>
        <v>0.37921831602452272</v>
      </c>
      <c r="R48">
        <f t="shared" si="3"/>
        <v>0.259778052890063</v>
      </c>
      <c r="S48" s="67">
        <f>(1-K48*R48/Data!G55)*100</f>
        <v>97.614341051016041</v>
      </c>
      <c r="T48" s="45">
        <f t="shared" si="4"/>
        <v>19.522868210203207</v>
      </c>
      <c r="U48" s="47">
        <f>Data!B55*Data!J$5/Data!G$9/Data!E55/SQRT(Data!F55/21)</f>
        <v>0.26840336913130847</v>
      </c>
      <c r="V48">
        <f t="shared" si="5"/>
        <v>0.38482758094706793</v>
      </c>
      <c r="W48">
        <f t="shared" si="6"/>
        <v>0.27902446966227124</v>
      </c>
      <c r="X48" s="67">
        <f>(1-K48*W48/Data!G55)*100</f>
        <v>97.437592530894051</v>
      </c>
      <c r="Y48" s="45">
        <f t="shared" si="7"/>
        <v>19.487518506178809</v>
      </c>
      <c r="Z48" s="71">
        <f>IF(Data!C$6=1,L48,IF(Data!C$6=2,M48,N48))*Data!B55/Data!G$9</f>
        <v>7.9625000000000004</v>
      </c>
      <c r="AA48" s="72">
        <f>Data!C55*Z48</f>
        <v>111.47500000000001</v>
      </c>
      <c r="AB48" s="71">
        <f>Data!J$5*Data!B55/Data!G$9</f>
        <v>6.7112500000000006</v>
      </c>
      <c r="AC48" s="72">
        <f>Data!C55*AB48</f>
        <v>93.95750000000001</v>
      </c>
      <c r="AD48" s="5"/>
      <c r="AE48" s="47"/>
      <c r="AF48" s="5"/>
      <c r="AG48" s="5"/>
    </row>
    <row r="49" spans="1:33">
      <c r="A49" s="11">
        <v>44</v>
      </c>
      <c r="B49" s="22">
        <f t="shared" si="0"/>
        <v>0.55312499999999998</v>
      </c>
      <c r="C49" s="16">
        <f t="shared" si="1"/>
        <v>0.48749999999999999</v>
      </c>
      <c r="D49" s="9"/>
      <c r="I49" s="23">
        <f>Data!B56*Data!C56</f>
        <v>10530</v>
      </c>
      <c r="J49" s="23">
        <f>IF(Data!C$7=1,Data!D56,IF(Data!C$7=2,I49,Data!B56))</f>
        <v>27</v>
      </c>
      <c r="K49" s="33">
        <f>Data!E56*SQRT(Data!F56/20)</f>
        <v>1.5830956852502978</v>
      </c>
      <c r="L49" s="33">
        <f>IF(Data!H56="A",Data!G$5,IF(Data!H56="B",Data!G$6,Data!G$7))</f>
        <v>3.5</v>
      </c>
      <c r="M49" s="33">
        <f>IF(Data!I56="A",Data!G$5,IF(Data!I56="B",Data!G$6,Data!G$7))</f>
        <v>2.6</v>
      </c>
      <c r="N49" s="33">
        <f>IF(Data!J56="A",Data!G$5,IF(Data!J56="B",Data!G$6,Data!G$7))</f>
        <v>3.5</v>
      </c>
      <c r="O49" s="45">
        <f>IF(Data!C$6=1,L49,IF(Data!C$6=2,M49,N49))</f>
        <v>2.6</v>
      </c>
      <c r="P49" s="47">
        <f>Data!B56*O49/Data!G$9/Data!E56/SQRT(Data!F56/21)</f>
        <v>0.31554558230101554</v>
      </c>
      <c r="Q49">
        <f t="shared" si="2"/>
        <v>0.37956697721231369</v>
      </c>
      <c r="R49">
        <f t="shared" si="3"/>
        <v>0.2608670204739254</v>
      </c>
      <c r="S49" s="67">
        <f>(1-K49*R49/Data!G56)*100</f>
        <v>97.935112727318142</v>
      </c>
      <c r="T49" s="45">
        <f t="shared" si="4"/>
        <v>26.442480436375899</v>
      </c>
      <c r="U49" s="47">
        <f>Data!B56*Data!J$5/Data!G$9/Data!E56/SQRT(Data!F56/21)</f>
        <v>0.35802287222615226</v>
      </c>
      <c r="V49">
        <f t="shared" si="5"/>
        <v>0.37417566813780012</v>
      </c>
      <c r="W49">
        <f t="shared" si="6"/>
        <v>0.24522904114344324</v>
      </c>
      <c r="X49" s="67">
        <f>(1-K49*W49/Data!G56)*100</f>
        <v>98.058894815338732</v>
      </c>
      <c r="Y49" s="45">
        <f t="shared" si="7"/>
        <v>26.475901600141455</v>
      </c>
      <c r="Z49" s="71">
        <f>IF(Data!C$6=1,L49,IF(Data!C$6=2,M49,N49))*Data!B56/Data!G$9</f>
        <v>0.48749999999999999</v>
      </c>
      <c r="AA49" s="72">
        <f>Data!C56*Z49</f>
        <v>114.075</v>
      </c>
      <c r="AB49" s="71">
        <f>Data!J$5*Data!B56/Data!G$9</f>
        <v>0.55312499999999998</v>
      </c>
      <c r="AC49" s="72">
        <f>Data!C56*AB49</f>
        <v>129.43125000000001</v>
      </c>
      <c r="AD49" s="5"/>
      <c r="AE49" s="47"/>
      <c r="AF49" s="5"/>
      <c r="AG49" s="5"/>
    </row>
    <row r="50" spans="1:33">
      <c r="A50" s="11">
        <v>45</v>
      </c>
      <c r="B50" s="22">
        <f t="shared" si="0"/>
        <v>0.24583333333333332</v>
      </c>
      <c r="C50" s="16">
        <f t="shared" si="1"/>
        <v>0.21666666666666667</v>
      </c>
      <c r="D50" s="9"/>
      <c r="I50" s="23">
        <f>Data!B57*Data!C57</f>
        <v>2400</v>
      </c>
      <c r="J50" s="23">
        <f>IF(Data!C$7=1,Data!D57,IF(Data!C$7=2,I50,Data!B57))</f>
        <v>17</v>
      </c>
      <c r="K50" s="33">
        <f>Data!E57*SQRT(Data!F57/20)</f>
        <v>1.347331022236399</v>
      </c>
      <c r="L50" s="33">
        <f>IF(Data!H57="A",Data!G$5,IF(Data!H57="B",Data!G$6,Data!G$7))</f>
        <v>3.5</v>
      </c>
      <c r="M50" s="33">
        <f>IF(Data!I57="A",Data!G$5,IF(Data!I57="B",Data!G$6,Data!G$7))</f>
        <v>2.6</v>
      </c>
      <c r="N50" s="33">
        <f>IF(Data!J57="A",Data!G$5,IF(Data!J57="B",Data!G$6,Data!G$7))</f>
        <v>3.5</v>
      </c>
      <c r="O50" s="45">
        <f>IF(Data!C$6=1,L50,IF(Data!C$6=2,M50,N50))</f>
        <v>2.6</v>
      </c>
      <c r="P50" s="47">
        <f>Data!B57*O50/Data!G$9/Data!E57/SQRT(Data!F57/21)</f>
        <v>0.16478301392279288</v>
      </c>
      <c r="Q50">
        <f t="shared" si="2"/>
        <v>0.39356209442367523</v>
      </c>
      <c r="R50">
        <f t="shared" si="3"/>
        <v>0.32195441845565748</v>
      </c>
      <c r="S50" s="67">
        <f>(1-K50*R50/Data!G57)*100</f>
        <v>97.590115690381182</v>
      </c>
      <c r="T50" s="45">
        <f t="shared" si="4"/>
        <v>16.590319667364803</v>
      </c>
      <c r="U50" s="47">
        <f>Data!B57*Data!J$5/Data!G$9/Data!E57/SQRT(Data!F57/21)</f>
        <v>0.18696534272009188</v>
      </c>
      <c r="V50">
        <f t="shared" si="5"/>
        <v>0.39202968221971807</v>
      </c>
      <c r="W50">
        <f t="shared" si="6"/>
        <v>0.31241163092633017</v>
      </c>
      <c r="X50" s="67">
        <f>(1-K50*W50/Data!G57)*100</f>
        <v>97.66154509969715</v>
      </c>
      <c r="Y50" s="45">
        <f t="shared" si="7"/>
        <v>16.602462666948515</v>
      </c>
      <c r="Z50" s="71">
        <f>IF(Data!C$6=1,L50,IF(Data!C$6=2,M50,N50))*Data!B57/Data!G$9</f>
        <v>0.21666666666666667</v>
      </c>
      <c r="AA50" s="72">
        <f>Data!C57*Z50</f>
        <v>26</v>
      </c>
      <c r="AB50" s="71">
        <f>Data!J$5*Data!B57/Data!G$9</f>
        <v>0.24583333333333332</v>
      </c>
      <c r="AC50" s="72">
        <f>Data!C57*AB50</f>
        <v>29.5</v>
      </c>
      <c r="AD50" s="5"/>
      <c r="AE50" s="47"/>
      <c r="AF50" s="5"/>
      <c r="AG50" s="5"/>
    </row>
    <row r="51" spans="1:33">
      <c r="A51" s="11">
        <v>46</v>
      </c>
      <c r="B51" s="22">
        <f t="shared" si="0"/>
        <v>1.2537500000000001</v>
      </c>
      <c r="C51" s="16">
        <f t="shared" si="1"/>
        <v>1.105</v>
      </c>
      <c r="D51" s="9"/>
      <c r="I51" s="23">
        <f>Data!B58*Data!C58</f>
        <v>23868</v>
      </c>
      <c r="J51" s="23">
        <f>IF(Data!C$7=1,Data!D58,IF(Data!C$7=2,I51,Data!B58))</f>
        <v>22</v>
      </c>
      <c r="K51" s="33">
        <f>Data!E58*SQRT(Data!F58/20)</f>
        <v>5.3232235697696551</v>
      </c>
      <c r="L51" s="33">
        <f>IF(Data!H58="A",Data!G$5,IF(Data!H58="B",Data!G$6,Data!G$7))</f>
        <v>2.6</v>
      </c>
      <c r="M51" s="33">
        <f>IF(Data!I58="A",Data!G$5,IF(Data!I58="B",Data!G$6,Data!G$7))</f>
        <v>2.6</v>
      </c>
      <c r="N51" s="33">
        <f>IF(Data!J58="A",Data!G$5,IF(Data!J58="B",Data!G$6,Data!G$7))</f>
        <v>3.5</v>
      </c>
      <c r="O51" s="45">
        <f>IF(Data!C$6=1,L51,IF(Data!C$6=2,M51,N51))</f>
        <v>2.6</v>
      </c>
      <c r="P51" s="47">
        <f>Data!B58*O51/Data!G$9/Data!E58/SQRT(Data!F58/21)</f>
        <v>0.21270721486671124</v>
      </c>
      <c r="Q51">
        <f t="shared" si="2"/>
        <v>0.39001819697020312</v>
      </c>
      <c r="R51">
        <f t="shared" si="3"/>
        <v>0.30157928689831648</v>
      </c>
      <c r="S51" s="67">
        <f>(1-K51*R51/Data!G58)*100</f>
        <v>94.464227695960545</v>
      </c>
      <c r="T51" s="45">
        <f t="shared" si="4"/>
        <v>20.78213009311132</v>
      </c>
      <c r="U51" s="47">
        <f>Data!B58*Data!J$5/Data!G$9/Data!E58/SQRT(Data!F58/21)</f>
        <v>0.24134087840646087</v>
      </c>
      <c r="V51">
        <f t="shared" si="5"/>
        <v>0.38749109456684333</v>
      </c>
      <c r="W51">
        <f t="shared" si="6"/>
        <v>0.28983360252095836</v>
      </c>
      <c r="X51" s="67">
        <f>(1-K51*W51/Data!G58)*100</f>
        <v>94.679830812928216</v>
      </c>
      <c r="Y51" s="45">
        <f t="shared" si="7"/>
        <v>20.829562778844206</v>
      </c>
      <c r="Z51" s="71">
        <f>IF(Data!C$6=1,L51,IF(Data!C$6=2,M51,N51))*Data!B58/Data!G$9</f>
        <v>1.105</v>
      </c>
      <c r="AA51" s="72">
        <f>Data!C58*Z51</f>
        <v>258.57</v>
      </c>
      <c r="AB51" s="71">
        <f>Data!J$5*Data!B58/Data!G$9</f>
        <v>1.2537500000000001</v>
      </c>
      <c r="AC51" s="72">
        <f>Data!C58*AB51</f>
        <v>293.37750000000005</v>
      </c>
      <c r="AD51" s="5"/>
      <c r="AE51" s="47"/>
      <c r="AF51" s="5"/>
      <c r="AG51" s="5"/>
    </row>
    <row r="52" spans="1:33">
      <c r="A52" s="11">
        <v>47</v>
      </c>
      <c r="B52" s="22">
        <f t="shared" si="0"/>
        <v>2.8885416666666668</v>
      </c>
      <c r="C52" s="16">
        <f t="shared" si="1"/>
        <v>2.5458333333333334</v>
      </c>
      <c r="I52" s="23">
        <f>Data!B59*Data!C59</f>
        <v>34780</v>
      </c>
      <c r="J52" s="23">
        <f>IF(Data!C$7=1,Data!D59,IF(Data!C$7=2,I52,Data!B59))</f>
        <v>29</v>
      </c>
      <c r="K52" s="33">
        <f>Data!E59*SQRT(Data!F59/20)</f>
        <v>13.399238775640494</v>
      </c>
      <c r="L52" s="33">
        <f>IF(Data!H59="A",Data!G$5,IF(Data!H59="B",Data!G$6,Data!G$7))</f>
        <v>2.6</v>
      </c>
      <c r="M52" s="33">
        <f>IF(Data!I59="A",Data!G$5,IF(Data!I59="B",Data!G$6,Data!G$7))</f>
        <v>2.6</v>
      </c>
      <c r="N52" s="33">
        <f>IF(Data!J59="A",Data!G$5,IF(Data!J59="B",Data!G$6,Data!G$7))</f>
        <v>3.5</v>
      </c>
      <c r="O52" s="45">
        <f>IF(Data!C$6=1,L52,IF(Data!C$6=2,M52,N52))</f>
        <v>2.6</v>
      </c>
      <c r="P52" s="47">
        <f>Data!B59*O52/Data!G$9/Data!E59/SQRT(Data!F59/21)</f>
        <v>0.19469037951940296</v>
      </c>
      <c r="Q52">
        <f t="shared" si="2"/>
        <v>0.39145219653729735</v>
      </c>
      <c r="R52">
        <f t="shared" si="3"/>
        <v>0.30913366352471466</v>
      </c>
      <c r="S52" s="67">
        <f>(1-K52*R52/Data!G59)*100</f>
        <v>92.603293265792573</v>
      </c>
      <c r="T52" s="45">
        <f t="shared" si="4"/>
        <v>26.854955047079848</v>
      </c>
      <c r="U52" s="47">
        <f>Data!B59*Data!J$5/Data!G$9/Data!E59/SQRT(Data!F59/21)</f>
        <v>0.22089869983932256</v>
      </c>
      <c r="V52">
        <f t="shared" si="5"/>
        <v>0.38932616345456467</v>
      </c>
      <c r="W52">
        <f t="shared" si="6"/>
        <v>0.29818652871550322</v>
      </c>
      <c r="X52" s="67">
        <f>(1-K52*W52/Data!G59)*100</f>
        <v>92.865227682252836</v>
      </c>
      <c r="Y52" s="45">
        <f t="shared" si="7"/>
        <v>26.930916027853321</v>
      </c>
      <c r="Z52" s="71">
        <f>IF(Data!C$6=1,L52,IF(Data!C$6=2,M52,N52))*Data!B59/Data!G$9</f>
        <v>2.5458333333333334</v>
      </c>
      <c r="AA52" s="72">
        <f>Data!C59*Z52</f>
        <v>376.78333333333336</v>
      </c>
      <c r="AB52" s="71">
        <f>Data!J$5*Data!B59/Data!G$9</f>
        <v>2.8885416666666668</v>
      </c>
      <c r="AC52" s="72">
        <f>Data!C59*AB52</f>
        <v>427.50416666666666</v>
      </c>
      <c r="AD52" s="5"/>
      <c r="AE52" s="47"/>
      <c r="AF52" s="5"/>
      <c r="AG52" s="5"/>
    </row>
    <row r="53" spans="1:33">
      <c r="A53" s="11">
        <v>48</v>
      </c>
      <c r="B53" s="22">
        <f t="shared" si="0"/>
        <v>1.9297916666666668</v>
      </c>
      <c r="C53" s="16">
        <f t="shared" si="1"/>
        <v>1.7008333333333332</v>
      </c>
      <c r="I53" s="23">
        <f>Data!B60*Data!C60</f>
        <v>36738</v>
      </c>
      <c r="J53" s="23">
        <f>IF(Data!C$7=1,Data!D60,IF(Data!C$7=2,I53,Data!B60))</f>
        <v>16</v>
      </c>
      <c r="K53" s="33">
        <f>Data!E60*SQRT(Data!F60/20)</f>
        <v>6.7307448109284707</v>
      </c>
      <c r="L53" s="33">
        <f>IF(Data!H60="A",Data!G$5,IF(Data!H60="B",Data!G$6,Data!G$7))</f>
        <v>2.6</v>
      </c>
      <c r="M53" s="33">
        <f>IF(Data!I60="A",Data!G$5,IF(Data!I60="B",Data!G$6,Data!G$7))</f>
        <v>2.6</v>
      </c>
      <c r="N53" s="33">
        <f>IF(Data!J60="A",Data!G$5,IF(Data!J60="B",Data!G$6,Data!G$7))</f>
        <v>3.5</v>
      </c>
      <c r="O53" s="45">
        <f>IF(Data!C$6=1,L53,IF(Data!C$6=2,M53,N53))</f>
        <v>2.6</v>
      </c>
      <c r="P53" s="47">
        <f>Data!B60*O53/Data!G$9/Data!E60/SQRT(Data!F60/21)</f>
        <v>0.25893650580054406</v>
      </c>
      <c r="Q53">
        <f t="shared" si="2"/>
        <v>0.38578935942456505</v>
      </c>
      <c r="R53">
        <f t="shared" si="3"/>
        <v>0.28277351218702546</v>
      </c>
      <c r="S53" s="67">
        <f>(1-K53*R53/Data!G60)*100</f>
        <v>94.85600986534908</v>
      </c>
      <c r="T53" s="45">
        <f t="shared" si="4"/>
        <v>15.176961578455852</v>
      </c>
      <c r="U53" s="47">
        <f>Data!B60*Data!J$5/Data!G$9/Data!E60/SQRT(Data!F60/21)</f>
        <v>0.29379334311984806</v>
      </c>
      <c r="V53">
        <f t="shared" si="5"/>
        <v>0.38209081361550368</v>
      </c>
      <c r="W53">
        <f t="shared" si="6"/>
        <v>0.2691396386315954</v>
      </c>
      <c r="X53" s="67">
        <f>(1-K53*W53/Data!G60)*100</f>
        <v>95.104026415851962</v>
      </c>
      <c r="Y53" s="45">
        <f t="shared" si="7"/>
        <v>15.216644226536314</v>
      </c>
      <c r="Z53" s="71">
        <f>IF(Data!C$6=1,L53,IF(Data!C$6=2,M53,N53))*Data!B60/Data!G$9</f>
        <v>1.7008333333333332</v>
      </c>
      <c r="AA53" s="72">
        <f>Data!C60*Z53</f>
        <v>397.99499999999995</v>
      </c>
      <c r="AB53" s="71">
        <f>Data!J$5*Data!B60/Data!G$9</f>
        <v>1.9297916666666668</v>
      </c>
      <c r="AC53" s="72">
        <f>Data!C60*AB53</f>
        <v>451.57125000000002</v>
      </c>
      <c r="AD53" s="5"/>
      <c r="AE53" s="47"/>
      <c r="AF53" s="5"/>
      <c r="AG53" s="5"/>
    </row>
    <row r="54" spans="1:33">
      <c r="A54" s="11">
        <v>49</v>
      </c>
      <c r="B54" s="22">
        <f t="shared" si="0"/>
        <v>1.7945833333333334</v>
      </c>
      <c r="C54" s="16">
        <f t="shared" si="1"/>
        <v>0.97333333333333338</v>
      </c>
      <c r="I54" s="23">
        <f>Data!B61*Data!C61</f>
        <v>47888</v>
      </c>
      <c r="J54" s="23">
        <f>IF(Data!C$7=1,Data!D61,IF(Data!C$7=2,I54,Data!B61))</f>
        <v>27</v>
      </c>
      <c r="K54" s="33">
        <f>Data!E61*SQRT(Data!F61/20)</f>
        <v>7.528975466728288</v>
      </c>
      <c r="L54" s="33">
        <f>IF(Data!H61="A",Data!G$5,IF(Data!H61="B",Data!G$6,Data!G$7))</f>
        <v>2.6</v>
      </c>
      <c r="M54" s="33">
        <f>IF(Data!I61="A",Data!G$5,IF(Data!I61="B",Data!G$6,Data!G$7))</f>
        <v>1.6</v>
      </c>
      <c r="N54" s="33">
        <f>IF(Data!J61="A",Data!G$5,IF(Data!J61="B",Data!G$6,Data!G$7))</f>
        <v>3.5</v>
      </c>
      <c r="O54" s="45">
        <f>IF(Data!C$6=1,L54,IF(Data!C$6=2,M54,N54))</f>
        <v>1.6</v>
      </c>
      <c r="P54" s="47">
        <f>Data!B61*O54/Data!G$9/Data!E61/SQRT(Data!F61/21)</f>
        <v>0.13247086259756502</v>
      </c>
      <c r="Q54">
        <f t="shared" si="2"/>
        <v>0.39545670486304257</v>
      </c>
      <c r="R54">
        <f t="shared" si="3"/>
        <v>0.33620170192981691</v>
      </c>
      <c r="S54" s="67">
        <f>(1-K54*R54/Data!G61)*100</f>
        <v>91.562485447660364</v>
      </c>
      <c r="T54" s="45">
        <f t="shared" si="4"/>
        <v>24.721871070868296</v>
      </c>
      <c r="U54" s="47">
        <f>Data!B61*Data!J$5/Data!G$9/Data!E61/SQRT(Data!F61/21)</f>
        <v>0.24424315291426049</v>
      </c>
      <c r="V54">
        <f t="shared" si="5"/>
        <v>0.38721814550236833</v>
      </c>
      <c r="W54">
        <f t="shared" si="6"/>
        <v>0.28866084219814736</v>
      </c>
      <c r="X54" s="67">
        <f>(1-K54*W54/Data!G61)*100</f>
        <v>92.755598669616745</v>
      </c>
      <c r="Y54" s="45">
        <f t="shared" si="7"/>
        <v>25.044011640796519</v>
      </c>
      <c r="Z54" s="71">
        <f>IF(Data!C$6=1,L54,IF(Data!C$6=2,M54,N54))*Data!B61/Data!G$9</f>
        <v>0.97333333333333338</v>
      </c>
      <c r="AA54" s="72">
        <f>Data!C61*Z54</f>
        <v>319.25333333333333</v>
      </c>
      <c r="AB54" s="71">
        <f>Data!J$5*Data!B61/Data!G$9</f>
        <v>1.7945833333333334</v>
      </c>
      <c r="AC54" s="72">
        <f>Data!C61*AB54</f>
        <v>588.62333333333333</v>
      </c>
      <c r="AD54" s="5"/>
      <c r="AE54" s="47"/>
      <c r="AF54" s="5"/>
      <c r="AG54" s="5"/>
    </row>
    <row r="55" spans="1:33">
      <c r="A55" s="11">
        <v>50</v>
      </c>
      <c r="B55" s="22">
        <f t="shared" si="0"/>
        <v>0.84812500000000002</v>
      </c>
      <c r="C55" s="16">
        <f t="shared" si="1"/>
        <v>0.74750000000000005</v>
      </c>
      <c r="I55" s="23">
        <f>Data!B62*Data!C62</f>
        <v>14214</v>
      </c>
      <c r="J55" s="23">
        <f>IF(Data!C$7=1,Data!D62,IF(Data!C$7=2,I55,Data!B62))</f>
        <v>15</v>
      </c>
      <c r="K55" s="33">
        <f>Data!E62*SQRT(Data!F62/20)</f>
        <v>3.0798518088582485</v>
      </c>
      <c r="L55" s="33">
        <f>IF(Data!H62="A",Data!G$5,IF(Data!H62="B",Data!G$6,Data!G$7))</f>
        <v>3.5</v>
      </c>
      <c r="M55" s="33">
        <f>IF(Data!I62="A",Data!G$5,IF(Data!I62="B",Data!G$6,Data!G$7))</f>
        <v>2.6</v>
      </c>
      <c r="N55" s="33">
        <f>IF(Data!J62="A",Data!G$5,IF(Data!J62="B",Data!G$6,Data!G$7))</f>
        <v>3.5</v>
      </c>
      <c r="O55" s="45">
        <f>IF(Data!C$6=1,L55,IF(Data!C$6=2,M55,N55))</f>
        <v>2.6</v>
      </c>
      <c r="P55" s="47">
        <f>Data!B62*O55/Data!G$9/Data!E62/SQRT(Data!F62/21)</f>
        <v>0.24870013795872661</v>
      </c>
      <c r="Q55">
        <f t="shared" si="2"/>
        <v>0.38679301200739502</v>
      </c>
      <c r="R55">
        <f t="shared" si="3"/>
        <v>0.28686619909389122</v>
      </c>
      <c r="S55" s="67">
        <f>(1-K55*R55/Data!G62)*100</f>
        <v>96.60190237623226</v>
      </c>
      <c r="T55" s="45">
        <f t="shared" si="4"/>
        <v>14.490285356434837</v>
      </c>
      <c r="U55" s="47">
        <f>Data!B62*Data!J$5/Data!G$9/Data!E62/SQRT(Data!F62/21)</f>
        <v>0.28217900268393981</v>
      </c>
      <c r="V55">
        <f t="shared" si="5"/>
        <v>0.38337095899924556</v>
      </c>
      <c r="W55">
        <f t="shared" si="6"/>
        <v>0.27363066194362129</v>
      </c>
      <c r="X55" s="67">
        <f>(1-K55*W55/Data!G62)*100</f>
        <v>96.758685041745608</v>
      </c>
      <c r="Y55" s="45">
        <f t="shared" si="7"/>
        <v>14.513802756261841</v>
      </c>
      <c r="Z55" s="71">
        <f>IF(Data!C$6=1,L55,IF(Data!C$6=2,M55,N55))*Data!B62/Data!G$9</f>
        <v>0.74750000000000005</v>
      </c>
      <c r="AA55" s="72">
        <f>Data!C62*Z55</f>
        <v>153.98500000000001</v>
      </c>
      <c r="AB55" s="71">
        <f>Data!J$5*Data!B62/Data!G$9</f>
        <v>0.84812500000000002</v>
      </c>
      <c r="AC55" s="72">
        <f>Data!C62*AB55</f>
        <v>174.71375</v>
      </c>
      <c r="AD55" s="5"/>
      <c r="AE55" s="47"/>
      <c r="AF55" s="5"/>
      <c r="AG55" s="5"/>
    </row>
    <row r="56" spans="1:33">
      <c r="A56" s="11">
        <v>51</v>
      </c>
      <c r="B56" s="22">
        <f t="shared" si="0"/>
        <v>0.60229166666666667</v>
      </c>
      <c r="C56" s="16">
        <f t="shared" si="1"/>
        <v>0.53083333333333338</v>
      </c>
      <c r="I56" s="23">
        <f>Data!B63*Data!C63</f>
        <v>7644</v>
      </c>
      <c r="J56" s="23">
        <f>IF(Data!C$7=1,Data!D63,IF(Data!C$7=2,I56,Data!B63))</f>
        <v>16</v>
      </c>
      <c r="K56" s="33">
        <f>Data!E63*SQRT(Data!F63/20)</f>
        <v>4.495439979343411</v>
      </c>
      <c r="L56" s="33">
        <f>IF(Data!H63="A",Data!G$5,IF(Data!H63="B",Data!G$6,Data!G$7))</f>
        <v>3.5</v>
      </c>
      <c r="M56" s="33">
        <f>IF(Data!I63="A",Data!G$5,IF(Data!I63="B",Data!G$6,Data!G$7))</f>
        <v>2.6</v>
      </c>
      <c r="N56" s="33">
        <f>IF(Data!J63="A",Data!G$5,IF(Data!J63="B",Data!G$6,Data!G$7))</f>
        <v>3.5</v>
      </c>
      <c r="O56" s="45">
        <f>IF(Data!C$6=1,L56,IF(Data!C$6=2,M56,N56))</f>
        <v>2.6</v>
      </c>
      <c r="P56" s="47">
        <f>Data!B63*O56/Data!G$9/Data!E63/SQRT(Data!F63/21)</f>
        <v>0.12099867991989853</v>
      </c>
      <c r="Q56">
        <f t="shared" si="2"/>
        <v>0.39603208721404293</v>
      </c>
      <c r="R56">
        <f t="shared" si="3"/>
        <v>0.34135931279956089</v>
      </c>
      <c r="S56" s="67">
        <f>(1-K56*R56/Data!G63)*100</f>
        <v>93.861758791678639</v>
      </c>
      <c r="T56" s="45">
        <f t="shared" si="4"/>
        <v>15.017881406668582</v>
      </c>
      <c r="U56" s="47">
        <f>Data!B63*Data!J$5/Data!G$9/Data!E63/SQRT(Data!F63/21)</f>
        <v>0.13728696375526947</v>
      </c>
      <c r="V56">
        <f t="shared" si="5"/>
        <v>0.39519990336533234</v>
      </c>
      <c r="W56">
        <f t="shared" si="6"/>
        <v>0.33405201689998981</v>
      </c>
      <c r="X56" s="67">
        <f>(1-K56*W56/Data!G63)*100</f>
        <v>93.993156832189939</v>
      </c>
      <c r="Y56" s="45">
        <f t="shared" si="7"/>
        <v>15.03890509315039</v>
      </c>
      <c r="Z56" s="71">
        <f>IF(Data!C$6=1,L56,IF(Data!C$6=2,M56,N56))*Data!B63/Data!G$9</f>
        <v>0.53083333333333338</v>
      </c>
      <c r="AA56" s="72">
        <f>Data!C63*Z56</f>
        <v>82.81</v>
      </c>
      <c r="AB56" s="71">
        <f>Data!J$5*Data!B63/Data!G$9</f>
        <v>0.60229166666666667</v>
      </c>
      <c r="AC56" s="72">
        <f>Data!C63*AB56</f>
        <v>93.957499999999996</v>
      </c>
      <c r="AD56" s="5"/>
      <c r="AE56" s="47"/>
      <c r="AF56" s="5"/>
      <c r="AG56" s="5"/>
    </row>
    <row r="57" spans="1:33">
      <c r="A57" s="11">
        <v>52</v>
      </c>
      <c r="B57" s="22">
        <f t="shared" si="0"/>
        <v>1.0202083333333334</v>
      </c>
      <c r="C57" s="16">
        <f t="shared" si="1"/>
        <v>0.55333333333333334</v>
      </c>
      <c r="I57" s="23">
        <f>Data!B64*Data!C64</f>
        <v>42164</v>
      </c>
      <c r="J57" s="23">
        <f>IF(Data!C$7=1,Data!D64,IF(Data!C$7=2,I57,Data!B64))</f>
        <v>20</v>
      </c>
      <c r="K57" s="33">
        <f>Data!E64*SQRT(Data!F64/20)</f>
        <v>6.2764877957215557</v>
      </c>
      <c r="L57" s="33">
        <f>IF(Data!H64="A",Data!G$5,IF(Data!H64="B",Data!G$6,Data!G$7))</f>
        <v>2.6</v>
      </c>
      <c r="M57" s="33">
        <f>IF(Data!I64="A",Data!G$5,IF(Data!I64="B",Data!G$6,Data!G$7))</f>
        <v>1.6</v>
      </c>
      <c r="N57" s="33">
        <f>IF(Data!J64="A",Data!G$5,IF(Data!J64="B",Data!G$6,Data!G$7))</f>
        <v>3.5</v>
      </c>
      <c r="O57" s="45">
        <f>IF(Data!C$6=1,L57,IF(Data!C$6=2,M57,N57))</f>
        <v>1.6</v>
      </c>
      <c r="P57" s="47">
        <f>Data!B64*O57/Data!G$9/Data!E64/SQRT(Data!F64/21)</f>
        <v>9.0336819067759325E-2</v>
      </c>
      <c r="Q57">
        <f t="shared" si="2"/>
        <v>0.39731730013019223</v>
      </c>
      <c r="R57">
        <f t="shared" si="3"/>
        <v>0.35540013248185726</v>
      </c>
      <c r="S57" s="67">
        <f>(1-K57*R57/Data!G64)*100</f>
        <v>87.607418921554441</v>
      </c>
      <c r="T57" s="45">
        <f t="shared" si="4"/>
        <v>17.521483784310888</v>
      </c>
      <c r="U57" s="47">
        <f>Data!B64*Data!J$5/Data!G$9/Data!E64/SQRT(Data!F64/21)</f>
        <v>0.16655851015618126</v>
      </c>
      <c r="V57">
        <f t="shared" si="5"/>
        <v>0.39344634601833844</v>
      </c>
      <c r="W57">
        <f t="shared" si="6"/>
        <v>0.3211834838570734</v>
      </c>
      <c r="X57" s="67">
        <f>(1-K57*W57/Data!G64)*100</f>
        <v>88.800532129909698</v>
      </c>
      <c r="Y57" s="45">
        <f t="shared" si="7"/>
        <v>17.760106425981938</v>
      </c>
      <c r="Z57" s="71">
        <f>IF(Data!C$6=1,L57,IF(Data!C$6=2,M57,N57))*Data!B64/Data!G$9</f>
        <v>0.55333333333333334</v>
      </c>
      <c r="AA57" s="72">
        <f>Data!C64*Z57</f>
        <v>281.09333333333336</v>
      </c>
      <c r="AB57" s="71">
        <f>Data!J$5*Data!B64/Data!G$9</f>
        <v>1.0202083333333334</v>
      </c>
      <c r="AC57" s="72">
        <f>Data!C64*AB57</f>
        <v>518.26583333333338</v>
      </c>
      <c r="AD57" s="5"/>
      <c r="AE57" s="47"/>
      <c r="AF57" s="5"/>
      <c r="AG57" s="5"/>
    </row>
    <row r="58" spans="1:33">
      <c r="A58" s="11">
        <v>53</v>
      </c>
      <c r="B58" s="22">
        <f t="shared" si="0"/>
        <v>0.29500000000000004</v>
      </c>
      <c r="C58" s="16">
        <f t="shared" si="1"/>
        <v>0.16000000000000003</v>
      </c>
      <c r="I58" s="23">
        <f>Data!B65*Data!C65</f>
        <v>40080</v>
      </c>
      <c r="J58" s="23">
        <f>IF(Data!C$7=1,Data!D65,IF(Data!C$7=2,I58,Data!B65))</f>
        <v>20</v>
      </c>
      <c r="K58" s="33">
        <f>Data!E65*SQRT(Data!F65/20)</f>
        <v>3.0122252572088124</v>
      </c>
      <c r="L58" s="33">
        <f>IF(Data!H65="A",Data!G$5,IF(Data!H65="B",Data!G$6,Data!G$7))</f>
        <v>2.6</v>
      </c>
      <c r="M58" s="33">
        <f>IF(Data!I65="A",Data!G$5,IF(Data!I65="B",Data!G$6,Data!G$7))</f>
        <v>1.6</v>
      </c>
      <c r="N58" s="33">
        <f>IF(Data!J65="A",Data!G$5,IF(Data!J65="B",Data!G$6,Data!G$7))</f>
        <v>3.5</v>
      </c>
      <c r="O58" s="45">
        <f>IF(Data!C$6=1,L58,IF(Data!C$6=2,M58,N58))</f>
        <v>1.6</v>
      </c>
      <c r="P58" s="47">
        <f>Data!B65*O58/Data!G$9/Data!E65/SQRT(Data!F65/21)</f>
        <v>5.4428602861949983E-2</v>
      </c>
      <c r="Q58">
        <f t="shared" si="2"/>
        <v>0.39835132424913866</v>
      </c>
      <c r="R58">
        <f t="shared" si="3"/>
        <v>0.37231829519975396</v>
      </c>
      <c r="S58" s="67">
        <f>(1-K58*R58/Data!G65)*100</f>
        <v>77.569868549567488</v>
      </c>
      <c r="T58" s="45">
        <f t="shared" si="4"/>
        <v>15.513973709913499</v>
      </c>
      <c r="U58" s="47">
        <f>Data!B65*Data!J$5/Data!G$9/Data!E65/SQRT(Data!F65/21)</f>
        <v>0.10035273652672028</v>
      </c>
      <c r="V58">
        <f t="shared" si="5"/>
        <v>0.39693805695686857</v>
      </c>
      <c r="W58">
        <f t="shared" si="6"/>
        <v>0.35077257226242597</v>
      </c>
      <c r="X58" s="67">
        <f>(1-K58*W58/Data!G65)*100</f>
        <v>78.867879965900343</v>
      </c>
      <c r="Y58" s="45">
        <f t="shared" si="7"/>
        <v>15.773575993180067</v>
      </c>
      <c r="Z58" s="71">
        <f>IF(Data!C$6=1,L58,IF(Data!C$6=2,M58,N58))*Data!B65/Data!G$9</f>
        <v>0.16000000000000003</v>
      </c>
      <c r="AA58" s="72">
        <f>Data!C65*Z58</f>
        <v>267.20000000000005</v>
      </c>
      <c r="AB58" s="71">
        <f>Data!J$5*Data!B65/Data!G$9</f>
        <v>0.29500000000000004</v>
      </c>
      <c r="AC58" s="72">
        <f>Data!C65*AB58</f>
        <v>492.65000000000009</v>
      </c>
      <c r="AD58" s="5"/>
      <c r="AE58" s="47"/>
      <c r="AF58" s="5"/>
      <c r="AG58" s="5"/>
    </row>
    <row r="59" spans="1:33">
      <c r="A59" s="11">
        <v>54</v>
      </c>
      <c r="B59" s="22">
        <f t="shared" si="0"/>
        <v>0.51624999999999999</v>
      </c>
      <c r="C59" s="16">
        <f t="shared" si="1"/>
        <v>0.28000000000000003</v>
      </c>
      <c r="I59" s="23">
        <f>Data!B66*Data!C66</f>
        <v>10080</v>
      </c>
      <c r="J59" s="23">
        <f>IF(Data!C$7=1,Data!D66,IF(Data!C$7=2,I59,Data!B66))</f>
        <v>24</v>
      </c>
      <c r="K59" s="33">
        <f>Data!E66*SQRT(Data!F66/20)</f>
        <v>2.9480204325521764</v>
      </c>
      <c r="L59" s="33">
        <f>IF(Data!H66="A",Data!G$5,IF(Data!H66="B",Data!G$6,Data!G$7))</f>
        <v>3.5</v>
      </c>
      <c r="M59" s="33">
        <f>IF(Data!I66="A",Data!G$5,IF(Data!I66="B",Data!G$6,Data!G$7))</f>
        <v>1.6</v>
      </c>
      <c r="N59" s="33">
        <f>IF(Data!J66="A",Data!G$5,IF(Data!J66="B",Data!G$6,Data!G$7))</f>
        <v>3.5</v>
      </c>
      <c r="O59" s="45">
        <f>IF(Data!C$6=1,L59,IF(Data!C$6=2,M59,N59))</f>
        <v>1.6</v>
      </c>
      <c r="P59" s="47">
        <f>Data!B66*O59/Data!G$9/Data!E66/SQRT(Data!F66/21)</f>
        <v>9.7324502326627177E-2</v>
      </c>
      <c r="Q59">
        <f t="shared" si="2"/>
        <v>0.3970568808740037</v>
      </c>
      <c r="R59">
        <f t="shared" si="3"/>
        <v>0.35216747738600629</v>
      </c>
      <c r="S59" s="67">
        <f>(1-K59*R59/Data!G66)*100</f>
        <v>94.535805689398416</v>
      </c>
      <c r="T59" s="45">
        <f t="shared" si="4"/>
        <v>22.688593365455617</v>
      </c>
      <c r="U59" s="47">
        <f>Data!B66*Data!J$5/Data!G$9/Data!E66/SQRT(Data!F66/21)</f>
        <v>0.17944205116471884</v>
      </c>
      <c r="V59">
        <f t="shared" si="5"/>
        <v>0.3925703872422765</v>
      </c>
      <c r="W59">
        <f t="shared" si="6"/>
        <v>0.31562647772215946</v>
      </c>
      <c r="X59" s="67">
        <f>(1-K59*W59/Data!G66)*100</f>
        <v>95.102772076950529</v>
      </c>
      <c r="Y59" s="45">
        <f t="shared" si="7"/>
        <v>22.824665298468126</v>
      </c>
      <c r="Z59" s="71">
        <f>IF(Data!C$6=1,L59,IF(Data!C$6=2,M59,N59))*Data!B66/Data!G$9</f>
        <v>0.28000000000000003</v>
      </c>
      <c r="AA59" s="72">
        <f>Data!C66*Z59</f>
        <v>67.2</v>
      </c>
      <c r="AB59" s="71">
        <f>Data!J$5*Data!B66/Data!G$9</f>
        <v>0.51624999999999999</v>
      </c>
      <c r="AC59" s="72">
        <f>Data!C66*AB59</f>
        <v>123.89999999999999</v>
      </c>
      <c r="AD59" s="5"/>
      <c r="AE59" s="47"/>
      <c r="AF59" s="5"/>
      <c r="AG59" s="5"/>
    </row>
    <row r="60" spans="1:33">
      <c r="A60" s="11">
        <v>55</v>
      </c>
      <c r="B60" s="22">
        <f t="shared" si="0"/>
        <v>1.2168750000000002</v>
      </c>
      <c r="C60" s="16">
        <f t="shared" si="1"/>
        <v>1.4437500000000001</v>
      </c>
      <c r="I60" s="23">
        <f>Data!B67*Data!C67</f>
        <v>1980</v>
      </c>
      <c r="J60" s="23">
        <f>IF(Data!C$7=1,Data!D67,IF(Data!C$7=2,I60,Data!B67))</f>
        <v>39</v>
      </c>
      <c r="K60" s="33">
        <f>Data!E67*SQRT(Data!F67/20)</f>
        <v>3.75772929061824</v>
      </c>
      <c r="L60" s="33">
        <f>IF(Data!H67="A",Data!G$5,IF(Data!H67="B",Data!G$6,Data!G$7))</f>
        <v>3.5</v>
      </c>
      <c r="M60" s="33">
        <f>IF(Data!I67="A",Data!G$5,IF(Data!I67="B",Data!G$6,Data!G$7))</f>
        <v>3.5</v>
      </c>
      <c r="N60" s="33">
        <f>IF(Data!J67="A",Data!G$5,IF(Data!J67="B",Data!G$6,Data!G$7))</f>
        <v>3.5</v>
      </c>
      <c r="O60" s="45">
        <f>IF(Data!C$6=1,L60,IF(Data!C$6=2,M60,N60))</f>
        <v>3.5</v>
      </c>
      <c r="P60" s="47">
        <f>Data!B67*O60/Data!G$9/Data!E67/SQRT(Data!F67/21)</f>
        <v>0.3936961399877793</v>
      </c>
      <c r="Q60">
        <f t="shared" si="2"/>
        <v>0.36919215407091815</v>
      </c>
      <c r="R60">
        <f t="shared" si="3"/>
        <v>0.23261790179511274</v>
      </c>
      <c r="S60" s="67">
        <f>(1-K60*R60/Data!G67)*100</f>
        <v>99.117055451416519</v>
      </c>
      <c r="T60" s="45">
        <f t="shared" si="4"/>
        <v>38.655651626052439</v>
      </c>
      <c r="U60" s="47">
        <f>Data!B67*Data!J$5/Data!G$9/Data!E67/SQRT(Data!F67/21)</f>
        <v>0.3318296037039854</v>
      </c>
      <c r="V60">
        <f t="shared" si="5"/>
        <v>0.37757156754235188</v>
      </c>
      <c r="W60">
        <f t="shared" si="6"/>
        <v>0.25479163946680594</v>
      </c>
      <c r="X60" s="67">
        <f>(1-K60*W60/Data!G67)*100</f>
        <v>99.032890902394882</v>
      </c>
      <c r="Y60" s="45">
        <f t="shared" si="7"/>
        <v>38.622827451934</v>
      </c>
      <c r="Z60" s="71">
        <f>IF(Data!C$6=1,L60,IF(Data!C$6=2,M60,N60))*Data!B67/Data!G$9</f>
        <v>1.4437500000000001</v>
      </c>
      <c r="AA60" s="72">
        <f>Data!C67*Z60</f>
        <v>28.875</v>
      </c>
      <c r="AB60" s="71">
        <f>Data!J$5*Data!B67/Data!G$9</f>
        <v>1.2168750000000002</v>
      </c>
      <c r="AC60" s="72">
        <f>Data!C67*AB60</f>
        <v>24.337500000000002</v>
      </c>
      <c r="AD60" s="5"/>
      <c r="AE60" s="47"/>
      <c r="AF60" s="5"/>
      <c r="AG60" s="5"/>
    </row>
    <row r="61" spans="1:33">
      <c r="A61" s="11">
        <v>56</v>
      </c>
      <c r="B61" s="22">
        <f t="shared" si="0"/>
        <v>1.0816666666666668</v>
      </c>
      <c r="C61" s="16">
        <f t="shared" si="1"/>
        <v>1.2833333333333334</v>
      </c>
      <c r="I61" s="23">
        <f>Data!B68*Data!C68</f>
        <v>704</v>
      </c>
      <c r="J61" s="23">
        <f>IF(Data!C$7=1,Data!D68,IF(Data!C$7=2,I61,Data!B68))</f>
        <v>65</v>
      </c>
      <c r="K61" s="33">
        <f>Data!E68*SQRT(Data!F68/20)</f>
        <v>3.8045540941494345</v>
      </c>
      <c r="L61" s="33">
        <f>IF(Data!H68="A",Data!G$5,IF(Data!H68="B",Data!G$6,Data!G$7))</f>
        <v>3.5</v>
      </c>
      <c r="M61" s="33">
        <f>IF(Data!I68="A",Data!G$5,IF(Data!I68="B",Data!G$6,Data!G$7))</f>
        <v>3.5</v>
      </c>
      <c r="N61" s="33">
        <f>IF(Data!J68="A",Data!G$5,IF(Data!J68="B",Data!G$6,Data!G$7))</f>
        <v>2.6</v>
      </c>
      <c r="O61" s="45">
        <f>IF(Data!C$6=1,L61,IF(Data!C$6=2,M61,N61))</f>
        <v>3.5</v>
      </c>
      <c r="P61" s="47">
        <f>Data!B68*O61/Data!G$9/Data!E68/SQRT(Data!F68/21)</f>
        <v>0.34564506529697336</v>
      </c>
      <c r="Q61">
        <f t="shared" si="2"/>
        <v>0.37580873143859272</v>
      </c>
      <c r="R61">
        <f t="shared" si="3"/>
        <v>0.24971577433192929</v>
      </c>
      <c r="S61" s="67">
        <f>(1-K61*R61/Data!G68)*100</f>
        <v>98.920389577717913</v>
      </c>
      <c r="T61" s="45">
        <f t="shared" si="4"/>
        <v>64.298253225516646</v>
      </c>
      <c r="U61" s="47">
        <f>Data!B68*Data!J$5/Data!G$9/Data!E68/SQRT(Data!F68/21)</f>
        <v>0.29132941217887759</v>
      </c>
      <c r="V61">
        <f t="shared" si="5"/>
        <v>0.38236634346831</v>
      </c>
      <c r="W61">
        <f t="shared" si="6"/>
        <v>0.27008807616092179</v>
      </c>
      <c r="X61" s="67">
        <f>(1-K61*W61/Data!G68)*100</f>
        <v>98.832312845523887</v>
      </c>
      <c r="Y61" s="45">
        <f t="shared" si="7"/>
        <v>64.241003349590528</v>
      </c>
      <c r="Z61" s="71">
        <f>IF(Data!C$6=1,L61,IF(Data!C$6=2,M61,N61))*Data!B68/Data!G$9</f>
        <v>1.2833333333333334</v>
      </c>
      <c r="AA61" s="72">
        <f>Data!C68*Z61</f>
        <v>10.266666666666667</v>
      </c>
      <c r="AB61" s="71">
        <f>Data!J$5*Data!B68/Data!G$9</f>
        <v>1.0816666666666668</v>
      </c>
      <c r="AC61" s="72">
        <f>Data!C68*AB61</f>
        <v>8.6533333333333342</v>
      </c>
      <c r="AD61" s="5"/>
      <c r="AE61" s="47"/>
      <c r="AF61" s="5"/>
      <c r="AG61" s="5"/>
    </row>
    <row r="62" spans="1:33">
      <c r="A62" s="11">
        <v>57</v>
      </c>
      <c r="B62" s="22">
        <f t="shared" si="0"/>
        <v>2.7164583333333336</v>
      </c>
      <c r="C62" s="16">
        <f t="shared" si="1"/>
        <v>3.2229166666666669</v>
      </c>
      <c r="I62" s="23">
        <f>Data!B69*Data!C69</f>
        <v>1547</v>
      </c>
      <c r="J62" s="23">
        <f>IF(Data!C$7=1,Data!D69,IF(Data!C$7=2,I62,Data!B69))</f>
        <v>30</v>
      </c>
      <c r="K62" s="33">
        <f>Data!E69*SQRT(Data!F69/20)</f>
        <v>15.355024516666493</v>
      </c>
      <c r="L62" s="33">
        <f>IF(Data!H69="A",Data!G$5,IF(Data!H69="B",Data!G$6,Data!G$7))</f>
        <v>3.5</v>
      </c>
      <c r="M62" s="33">
        <f>IF(Data!I69="A",Data!G$5,IF(Data!I69="B",Data!G$6,Data!G$7))</f>
        <v>3.5</v>
      </c>
      <c r="N62" s="33">
        <f>IF(Data!J69="A",Data!G$5,IF(Data!J69="B",Data!G$6,Data!G$7))</f>
        <v>3.5</v>
      </c>
      <c r="O62" s="45">
        <f>IF(Data!C$6=1,L62,IF(Data!C$6=2,M62,N62))</f>
        <v>3.5</v>
      </c>
      <c r="P62" s="47">
        <f>Data!B69*O62/Data!G$9/Data!E69/SQRT(Data!F69/21)</f>
        <v>0.21507662439925268</v>
      </c>
      <c r="Q62">
        <f t="shared" si="2"/>
        <v>0.38982058678064135</v>
      </c>
      <c r="R62">
        <f t="shared" si="3"/>
        <v>0.30059523417370626</v>
      </c>
      <c r="S62" s="67">
        <f>(1-K62*R62/Data!G69)*100</f>
        <v>97.911471859579024</v>
      </c>
      <c r="T62" s="45">
        <f t="shared" si="4"/>
        <v>29.373441557873708</v>
      </c>
      <c r="U62" s="47">
        <f>Data!B69*Data!J$5/Data!G$9/Data!E69/SQRT(Data!F69/21)</f>
        <v>0.18127886913651298</v>
      </c>
      <c r="V62">
        <f t="shared" si="5"/>
        <v>0.3924403544003372</v>
      </c>
      <c r="W62">
        <f t="shared" si="6"/>
        <v>0.31483952112153174</v>
      </c>
      <c r="X62" s="67">
        <f>(1-K62*W62/Data!G69)*100</f>
        <v>97.812502911476628</v>
      </c>
      <c r="Y62" s="45">
        <f t="shared" si="7"/>
        <v>29.343750873442985</v>
      </c>
      <c r="Z62" s="71">
        <f>IF(Data!C$6=1,L62,IF(Data!C$6=2,M62,N62))*Data!B69/Data!G$9</f>
        <v>3.2229166666666669</v>
      </c>
      <c r="AA62" s="72">
        <f>Data!C69*Z62</f>
        <v>22.560416666666669</v>
      </c>
      <c r="AB62" s="71">
        <f>Data!J$5*Data!B69/Data!G$9</f>
        <v>2.7164583333333336</v>
      </c>
      <c r="AC62" s="72">
        <f>Data!C69*AB62</f>
        <v>19.015208333333334</v>
      </c>
      <c r="AD62" s="5"/>
      <c r="AE62" s="47"/>
      <c r="AF62" s="5"/>
      <c r="AG62" s="5"/>
    </row>
    <row r="63" spans="1:33">
      <c r="A63" s="11">
        <v>58</v>
      </c>
      <c r="B63" s="22">
        <f t="shared" si="0"/>
        <v>11.8</v>
      </c>
      <c r="C63" s="16">
        <f t="shared" si="1"/>
        <v>14</v>
      </c>
      <c r="I63" s="23">
        <f>Data!B70*Data!C70</f>
        <v>4800</v>
      </c>
      <c r="J63" s="23">
        <f>IF(Data!C$7=1,Data!D70,IF(Data!C$7=2,I63,Data!B70))</f>
        <v>71</v>
      </c>
      <c r="K63" s="33">
        <f>Data!E70*SQRT(Data!F70/20)</f>
        <v>72.125712629164525</v>
      </c>
      <c r="L63" s="33">
        <f>IF(Data!H70="A",Data!G$5,IF(Data!H70="B",Data!G$6,Data!G$7))</f>
        <v>3.5</v>
      </c>
      <c r="M63" s="33">
        <f>IF(Data!I70="A",Data!G$5,IF(Data!I70="B",Data!G$6,Data!G$7))</f>
        <v>3.5</v>
      </c>
      <c r="N63" s="33">
        <f>IF(Data!J70="A",Data!G$5,IF(Data!J70="B",Data!G$6,Data!G$7))</f>
        <v>2.6</v>
      </c>
      <c r="O63" s="45">
        <f>IF(Data!C$6=1,L63,IF(Data!C$6=2,M63,N63))</f>
        <v>3.5</v>
      </c>
      <c r="P63" s="47">
        <f>Data!B70*O63/Data!G$9/Data!E70/SQRT(Data!F70/21)</f>
        <v>0.19889898552687083</v>
      </c>
      <c r="Q63">
        <f t="shared" si="2"/>
        <v>0.39112811780688211</v>
      </c>
      <c r="R63">
        <f t="shared" si="3"/>
        <v>0.30735765673381843</v>
      </c>
      <c r="S63" s="67">
        <f>(1-K63*R63/Data!G70)*100</f>
        <v>96.424453221942457</v>
      </c>
      <c r="T63" s="45">
        <f t="shared" si="4"/>
        <v>68.46136178757915</v>
      </c>
      <c r="U63" s="47">
        <f>Data!B70*Data!J$5/Data!G$9/Data!E70/SQRT(Data!F70/21)</f>
        <v>0.1676434306583626</v>
      </c>
      <c r="V63">
        <f t="shared" si="5"/>
        <v>0.39337502409630809</v>
      </c>
      <c r="W63">
        <f t="shared" si="6"/>
        <v>0.32071301325897839</v>
      </c>
      <c r="X63" s="67">
        <f>(1-K63*W63/Data!G70)*100</f>
        <v>96.26908796278218</v>
      </c>
      <c r="Y63" s="45">
        <f t="shared" si="7"/>
        <v>68.351052453575349</v>
      </c>
      <c r="Z63" s="71">
        <f>IF(Data!C$6=1,L63,IF(Data!C$6=2,M63,N63))*Data!B70/Data!G$9</f>
        <v>14</v>
      </c>
      <c r="AA63" s="72">
        <f>Data!C70*Z63</f>
        <v>70</v>
      </c>
      <c r="AB63" s="71">
        <f>Data!J$5*Data!B70/Data!G$9</f>
        <v>11.8</v>
      </c>
      <c r="AC63" s="72">
        <f>Data!C70*AB63</f>
        <v>59</v>
      </c>
      <c r="AD63" s="5"/>
      <c r="AE63" s="47"/>
      <c r="AF63" s="5"/>
      <c r="AG63" s="5"/>
    </row>
    <row r="64" spans="1:33">
      <c r="A64" s="11">
        <v>59</v>
      </c>
      <c r="B64" s="22">
        <f t="shared" si="0"/>
        <v>22.260208333333335</v>
      </c>
      <c r="C64" s="16">
        <f t="shared" si="1"/>
        <v>26.410416666666666</v>
      </c>
      <c r="I64" s="23">
        <f>Data!B71*Data!C71</f>
        <v>38031</v>
      </c>
      <c r="J64" s="23">
        <f>IF(Data!C$7=1,Data!D71,IF(Data!C$7=2,I64,Data!B71))</f>
        <v>56</v>
      </c>
      <c r="K64" s="33">
        <f>Data!E71*SQRT(Data!F71/20)</f>
        <v>63.834654516071431</v>
      </c>
      <c r="L64" s="33">
        <f>IF(Data!H71="A",Data!G$5,IF(Data!H71="B",Data!G$6,Data!G$7))</f>
        <v>2.6</v>
      </c>
      <c r="M64" s="33">
        <f>IF(Data!I71="A",Data!G$5,IF(Data!I71="B",Data!G$6,Data!G$7))</f>
        <v>3.5</v>
      </c>
      <c r="N64" s="33">
        <f>IF(Data!J71="A",Data!G$5,IF(Data!J71="B",Data!G$6,Data!G$7))</f>
        <v>3.5</v>
      </c>
      <c r="O64" s="45">
        <f>IF(Data!C$6=1,L64,IF(Data!C$6=2,M64,N64))</f>
        <v>3.5</v>
      </c>
      <c r="P64" s="47">
        <f>Data!B71*O64/Data!G$9/Data!E71/SQRT(Data!F71/21)</f>
        <v>0.42394878039745248</v>
      </c>
      <c r="Q64">
        <f t="shared" si="2"/>
        <v>0.36465412163702665</v>
      </c>
      <c r="R64">
        <f t="shared" si="3"/>
        <v>0.22229144968590422</v>
      </c>
      <c r="S64" s="67">
        <f>(1-K64*R64/Data!G71)*100</f>
        <v>96.580747495764726</v>
      </c>
      <c r="T64" s="45">
        <f t="shared" si="4"/>
        <v>54.085218597628248</v>
      </c>
      <c r="U64" s="47">
        <f>Data!B71*Data!J$5/Data!G$9/Data!E71/SQRT(Data!F71/21)</f>
        <v>0.35732825776356708</v>
      </c>
      <c r="V64">
        <f t="shared" si="5"/>
        <v>0.3742686423670577</v>
      </c>
      <c r="W64">
        <f t="shared" si="6"/>
        <v>0.24547930580729713</v>
      </c>
      <c r="X64" s="67">
        <f>(1-K64*W64/Data!G71)*100</f>
        <v>96.224075499505091</v>
      </c>
      <c r="Y64" s="45">
        <f t="shared" si="7"/>
        <v>53.885482279722858</v>
      </c>
      <c r="Z64" s="71">
        <f>IF(Data!C$6=1,L64,IF(Data!C$6=2,M64,N64))*Data!B71/Data!G$9</f>
        <v>26.410416666666666</v>
      </c>
      <c r="AA64" s="72">
        <f>Data!C71*Z64</f>
        <v>554.61874999999998</v>
      </c>
      <c r="AB64" s="71">
        <f>Data!J$5*Data!B71/Data!G$9</f>
        <v>22.260208333333335</v>
      </c>
      <c r="AC64" s="72">
        <f>Data!C71*AB64</f>
        <v>467.46437500000002</v>
      </c>
      <c r="AD64" s="5"/>
      <c r="AE64" s="47"/>
      <c r="AF64" s="5"/>
      <c r="AG64" s="5"/>
    </row>
    <row r="65" spans="1:33">
      <c r="A65" s="11">
        <v>60</v>
      </c>
      <c r="B65" s="22">
        <f t="shared" si="0"/>
        <v>12.230208333333334</v>
      </c>
      <c r="C65" s="16">
        <f t="shared" si="1"/>
        <v>14.510416666666666</v>
      </c>
      <c r="I65" s="23">
        <f>Data!B72*Data!C72</f>
        <v>7960</v>
      </c>
      <c r="J65" s="23">
        <f>IF(Data!C$7=1,Data!D72,IF(Data!C$7=2,I65,Data!B72))</f>
        <v>75</v>
      </c>
      <c r="K65" s="33">
        <f>Data!E72*SQRT(Data!F72/20)</f>
        <v>26.33622060706044</v>
      </c>
      <c r="L65" s="33">
        <f>IF(Data!H72="A",Data!G$5,IF(Data!H72="B",Data!G$6,Data!G$7))</f>
        <v>3.5</v>
      </c>
      <c r="M65" s="33">
        <f>IF(Data!I72="A",Data!G$5,IF(Data!I72="B",Data!G$6,Data!G$7))</f>
        <v>3.5</v>
      </c>
      <c r="N65" s="33">
        <f>IF(Data!J72="A",Data!G$5,IF(Data!J72="B",Data!G$6,Data!G$7))</f>
        <v>2.6</v>
      </c>
      <c r="O65" s="45">
        <f>IF(Data!C$6=1,L65,IF(Data!C$6=2,M65,N65))</f>
        <v>3.5</v>
      </c>
      <c r="P65" s="47">
        <f>Data!B72*O65/Data!G$9/Data!E72/SQRT(Data!F72/21)</f>
        <v>0.5645742697683489</v>
      </c>
      <c r="Q65">
        <f t="shared" si="2"/>
        <v>0.34016933016076945</v>
      </c>
      <c r="R65">
        <f t="shared" si="3"/>
        <v>0.17859851420673176</v>
      </c>
      <c r="S65" s="67">
        <f>(1-K65*R65/Data!G72)*100</f>
        <v>99.0573928115748</v>
      </c>
      <c r="T65" s="45">
        <f t="shared" si="4"/>
        <v>74.2930446086811</v>
      </c>
      <c r="U65" s="47">
        <f>Data!B72*Data!J$5/Data!G$9/Data!E72/SQRT(Data!F72/21)</f>
        <v>0.47585545594760842</v>
      </c>
      <c r="V65">
        <f t="shared" si="5"/>
        <v>0.35623704609522222</v>
      </c>
      <c r="W65">
        <f t="shared" si="6"/>
        <v>0.20534866808487362</v>
      </c>
      <c r="X65" s="67">
        <f>(1-K65*W65/Data!G72)*100</f>
        <v>98.916210856903959</v>
      </c>
      <c r="Y65" s="45">
        <f t="shared" si="7"/>
        <v>74.187158142677973</v>
      </c>
      <c r="Z65" s="71">
        <f>IF(Data!C$6=1,L65,IF(Data!C$6=2,M65,N65))*Data!B72/Data!G$9</f>
        <v>14.510416666666666</v>
      </c>
      <c r="AA65" s="72">
        <f>Data!C72*Z65</f>
        <v>116.08333333333333</v>
      </c>
      <c r="AB65" s="71">
        <f>Data!J$5*Data!B72/Data!G$9</f>
        <v>12.230208333333334</v>
      </c>
      <c r="AC65" s="72">
        <f>Data!C72*AB65</f>
        <v>97.841666666666669</v>
      </c>
      <c r="AD65" s="5"/>
      <c r="AE65" s="47"/>
      <c r="AF65" s="5"/>
      <c r="AG65" s="5"/>
    </row>
    <row r="66" spans="1:33">
      <c r="A66" s="11">
        <v>61</v>
      </c>
      <c r="B66" s="22">
        <f t="shared" si="0"/>
        <v>3.0237500000000002</v>
      </c>
      <c r="C66" s="16">
        <f t="shared" si="1"/>
        <v>3.5874999999999999</v>
      </c>
      <c r="I66" s="23">
        <f>Data!B73*Data!C73</f>
        <v>1476</v>
      </c>
      <c r="J66" s="23">
        <f>IF(Data!C$7=1,Data!D73,IF(Data!C$7=2,I66,Data!B73))</f>
        <v>55</v>
      </c>
      <c r="K66" s="33">
        <f>Data!E73*SQRT(Data!F73/20)</f>
        <v>7.4265751417722425</v>
      </c>
      <c r="L66" s="33">
        <f>IF(Data!H73="A",Data!G$5,IF(Data!H73="B",Data!G$6,Data!G$7))</f>
        <v>3.5</v>
      </c>
      <c r="M66" s="33">
        <f>IF(Data!I73="A",Data!G$5,IF(Data!I73="B",Data!G$6,Data!G$7))</f>
        <v>3.5</v>
      </c>
      <c r="N66" s="33">
        <f>IF(Data!J73="A",Data!G$5,IF(Data!J73="B",Data!G$6,Data!G$7))</f>
        <v>3.5</v>
      </c>
      <c r="O66" s="45">
        <f>IF(Data!C$6=1,L66,IF(Data!C$6=2,M66,N66))</f>
        <v>3.5</v>
      </c>
      <c r="P66" s="47">
        <f>Data!B73*O66/Data!G$9/Data!E73/SQRT(Data!F73/21)</f>
        <v>0.49499177172679365</v>
      </c>
      <c r="Q66">
        <f t="shared" si="2"/>
        <v>0.35294320425361642</v>
      </c>
      <c r="R66">
        <f t="shared" si="3"/>
        <v>0.1993457901504693</v>
      </c>
      <c r="S66" s="67">
        <f>(1-K66*R66/Data!G73)*100</f>
        <v>99.398188418801453</v>
      </c>
      <c r="T66" s="45">
        <f t="shared" si="4"/>
        <v>54.669003630340804</v>
      </c>
      <c r="U66" s="47">
        <f>Data!B73*Data!J$5/Data!G$9/Data!E73/SQRT(Data!F73/21)</f>
        <v>0.41720735045544033</v>
      </c>
      <c r="V66">
        <f t="shared" si="5"/>
        <v>0.36568949167699377</v>
      </c>
      <c r="W66">
        <f t="shared" si="6"/>
        <v>0.22456352540120325</v>
      </c>
      <c r="X66" s="67">
        <f>(1-K66*W66/Data!G73)*100</f>
        <v>99.322057766059629</v>
      </c>
      <c r="Y66" s="45">
        <f t="shared" si="7"/>
        <v>54.627131771332799</v>
      </c>
      <c r="Z66" s="71">
        <f>IF(Data!C$6=1,L66,IF(Data!C$6=2,M66,N66))*Data!B73/Data!G$9</f>
        <v>3.5874999999999999</v>
      </c>
      <c r="AA66" s="72">
        <f>Data!C73*Z66</f>
        <v>21.524999999999999</v>
      </c>
      <c r="AB66" s="71">
        <f>Data!J$5*Data!B73/Data!G$9</f>
        <v>3.0237500000000002</v>
      </c>
      <c r="AC66" s="72">
        <f>Data!C73*AB66</f>
        <v>18.142500000000002</v>
      </c>
      <c r="AD66" s="5"/>
      <c r="AE66" s="47"/>
      <c r="AF66" s="5"/>
      <c r="AG66" s="5"/>
    </row>
    <row r="67" spans="1:33">
      <c r="A67" s="11">
        <v>62</v>
      </c>
      <c r="B67" s="22">
        <f t="shared" si="0"/>
        <v>1.7331250000000002</v>
      </c>
      <c r="C67" s="16">
        <f t="shared" si="1"/>
        <v>2.0562499999999999</v>
      </c>
      <c r="I67" s="23">
        <f>Data!B74*Data!C74</f>
        <v>2820</v>
      </c>
      <c r="J67" s="23">
        <f>IF(Data!C$7=1,Data!D74,IF(Data!C$7=2,I67,Data!B74))</f>
        <v>30</v>
      </c>
      <c r="K67" s="33">
        <f>Data!E74*SQRT(Data!F74/20)</f>
        <v>9.987402188667021</v>
      </c>
      <c r="L67" s="33">
        <f>IF(Data!H74="A",Data!G$5,IF(Data!H74="B",Data!G$6,Data!G$7))</f>
        <v>3.5</v>
      </c>
      <c r="M67" s="33">
        <f>IF(Data!I74="A",Data!G$5,IF(Data!I74="B",Data!G$6,Data!G$7))</f>
        <v>3.5</v>
      </c>
      <c r="N67" s="33">
        <f>IF(Data!J74="A",Data!G$5,IF(Data!J74="B",Data!G$6,Data!G$7))</f>
        <v>3.5</v>
      </c>
      <c r="O67" s="45">
        <f>IF(Data!C$6=1,L67,IF(Data!C$6=2,M67,N67))</f>
        <v>3.5</v>
      </c>
      <c r="P67" s="47">
        <f>Data!B74*O67/Data!G$9/Data!E74/SQRT(Data!F74/21)</f>
        <v>0.21096869951240635</v>
      </c>
      <c r="Q67">
        <f t="shared" si="2"/>
        <v>0.39016186070578612</v>
      </c>
      <c r="R67">
        <f t="shared" si="3"/>
        <v>0.3023027120683025</v>
      </c>
      <c r="S67" s="67">
        <f>(1-K67*R67/Data!G74)*100</f>
        <v>97.462841371301735</v>
      </c>
      <c r="T67" s="45">
        <f t="shared" si="4"/>
        <v>29.238852411390521</v>
      </c>
      <c r="U67" s="47">
        <f>Data!B74*Data!J$5/Data!G$9/Data!E74/SQRT(Data!F74/21)</f>
        <v>0.17781647530331396</v>
      </c>
      <c r="V67">
        <f t="shared" si="5"/>
        <v>0.39268439658469872</v>
      </c>
      <c r="W67">
        <f t="shared" si="6"/>
        <v>0.31632403562426747</v>
      </c>
      <c r="X67" s="67">
        <f>(1-K67*W67/Data!G74)*100</f>
        <v>97.345163558216981</v>
      </c>
      <c r="Y67" s="45">
        <f t="shared" si="7"/>
        <v>29.203549067465097</v>
      </c>
      <c r="Z67" s="71">
        <f>IF(Data!C$6=1,L67,IF(Data!C$6=2,M67,N67))*Data!B74/Data!G$9</f>
        <v>2.0562499999999999</v>
      </c>
      <c r="AA67" s="72">
        <f>Data!C74*Z67</f>
        <v>41.125</v>
      </c>
      <c r="AB67" s="71">
        <f>Data!J$5*Data!B74/Data!G$9</f>
        <v>1.7331250000000002</v>
      </c>
      <c r="AC67" s="72">
        <f>Data!C74*AB67</f>
        <v>34.662500000000009</v>
      </c>
      <c r="AD67" s="5"/>
      <c r="AE67" s="47"/>
      <c r="AF67" s="5"/>
      <c r="AG67" s="5"/>
    </row>
    <row r="68" spans="1:33">
      <c r="A68" s="11">
        <v>63</v>
      </c>
      <c r="B68" s="22">
        <f t="shared" si="0"/>
        <v>19.875625000000003</v>
      </c>
      <c r="C68" s="16">
        <f t="shared" si="1"/>
        <v>23.581250000000001</v>
      </c>
      <c r="I68" s="23">
        <f>Data!B75*Data!C75</f>
        <v>22638</v>
      </c>
      <c r="J68" s="23">
        <f>IF(Data!C$7=1,Data!D75,IF(Data!C$7=2,I68,Data!B75))</f>
        <v>48</v>
      </c>
      <c r="K68" s="33">
        <f>Data!E75*SQRT(Data!F75/20)</f>
        <v>61.718338747721653</v>
      </c>
      <c r="L68" s="33">
        <f>IF(Data!H75="A",Data!G$5,IF(Data!H75="B",Data!G$6,Data!G$7))</f>
        <v>3.5</v>
      </c>
      <c r="M68" s="33">
        <f>IF(Data!I75="A",Data!G$5,IF(Data!I75="B",Data!G$6,Data!G$7))</f>
        <v>3.5</v>
      </c>
      <c r="N68" s="33">
        <f>IF(Data!J75="A",Data!G$5,IF(Data!J75="B",Data!G$6,Data!G$7))</f>
        <v>3.5</v>
      </c>
      <c r="O68" s="45">
        <f>IF(Data!C$6=1,L68,IF(Data!C$6=2,M68,N68))</f>
        <v>3.5</v>
      </c>
      <c r="P68" s="47">
        <f>Data!B75*O68/Data!G$9/Data!E75/SQRT(Data!F75/21)</f>
        <v>0.39151395298808955</v>
      </c>
      <c r="Q68">
        <f t="shared" si="2"/>
        <v>0.36950859041354789</v>
      </c>
      <c r="R68">
        <f t="shared" si="3"/>
        <v>0.23337578726592248</v>
      </c>
      <c r="S68" s="67">
        <f>(1-K68*R68/Data!G75)*100</f>
        <v>97.005495656134215</v>
      </c>
      <c r="T68" s="45">
        <f t="shared" si="4"/>
        <v>46.562637914944425</v>
      </c>
      <c r="U68" s="47">
        <f>Data!B75*Data!J$5/Data!G$9/Data!E75/SQRT(Data!F75/21)</f>
        <v>0.32999033180424692</v>
      </c>
      <c r="V68">
        <f t="shared" si="5"/>
        <v>0.37780144015812944</v>
      </c>
      <c r="W68">
        <f t="shared" si="6"/>
        <v>0.2554728250671236</v>
      </c>
      <c r="X68" s="67">
        <f>(1-K68*W68/Data!G75)*100</f>
        <v>96.721962919266076</v>
      </c>
      <c r="Y68" s="45">
        <f t="shared" si="7"/>
        <v>46.42654220124772</v>
      </c>
      <c r="Z68" s="71">
        <f>IF(Data!C$6=1,L68,IF(Data!C$6=2,M68,N68))*Data!B75/Data!G$9</f>
        <v>23.581250000000001</v>
      </c>
      <c r="AA68" s="72">
        <f>Data!C75*Z68</f>
        <v>330.13749999999999</v>
      </c>
      <c r="AB68" s="71">
        <f>Data!J$5*Data!B75/Data!G$9</f>
        <v>19.875625000000003</v>
      </c>
      <c r="AC68" s="72">
        <f>Data!C75*AB68</f>
        <v>278.25875000000002</v>
      </c>
      <c r="AD68" s="5"/>
      <c r="AE68" s="47"/>
      <c r="AF68" s="5"/>
      <c r="AG68" s="5"/>
    </row>
    <row r="69" spans="1:33">
      <c r="A69" s="11">
        <v>64</v>
      </c>
      <c r="B69" s="22">
        <f t="shared" si="0"/>
        <v>0.9341666666666667</v>
      </c>
      <c r="C69" s="16">
        <f t="shared" si="1"/>
        <v>1.1083333333333334</v>
      </c>
      <c r="I69" s="23">
        <f>Data!B76*Data!C76</f>
        <v>2356</v>
      </c>
      <c r="J69" s="23">
        <f>IF(Data!C$7=1,Data!D76,IF(Data!C$7=2,I69,Data!B76))</f>
        <v>55</v>
      </c>
      <c r="K69" s="33">
        <f>Data!E76*SQRT(Data!F76/20)</f>
        <v>3.7539037116878582</v>
      </c>
      <c r="L69" s="33">
        <f>IF(Data!H76="A",Data!G$5,IF(Data!H76="B",Data!G$6,Data!G$7))</f>
        <v>3.5</v>
      </c>
      <c r="M69" s="33">
        <f>IF(Data!I76="A",Data!G$5,IF(Data!I76="B",Data!G$6,Data!G$7))</f>
        <v>3.5</v>
      </c>
      <c r="N69" s="33">
        <f>IF(Data!J76="A",Data!G$5,IF(Data!J76="B",Data!G$6,Data!G$7))</f>
        <v>3.5</v>
      </c>
      <c r="O69" s="45">
        <f>IF(Data!C$6=1,L69,IF(Data!C$6=2,M69,N69))</f>
        <v>3.5</v>
      </c>
      <c r="P69" s="47">
        <f>Data!B76*O69/Data!G$9/Data!E76/SQRT(Data!F76/21)</f>
        <v>0.3025393822323727</v>
      </c>
      <c r="Q69">
        <f t="shared" si="2"/>
        <v>0.38109570494364531</v>
      </c>
      <c r="R69">
        <f t="shared" si="3"/>
        <v>0.26579175695759416</v>
      </c>
      <c r="S69" s="67">
        <f>(1-K69*R69/Data!G76)*100</f>
        <v>98.574633338601217</v>
      </c>
      <c r="T69" s="45">
        <f t="shared" si="4"/>
        <v>54.216048336230671</v>
      </c>
      <c r="U69" s="47">
        <f>Data!B76*Data!J$5/Data!G$9/Data!E76/SQRT(Data!F76/21)</f>
        <v>0.25499747931014272</v>
      </c>
      <c r="V69">
        <f t="shared" si="5"/>
        <v>0.38618005303011649</v>
      </c>
      <c r="W69">
        <f t="shared" si="6"/>
        <v>0.28434361631974842</v>
      </c>
      <c r="X69" s="67">
        <f>(1-K69*W69/Data!G76)*100</f>
        <v>98.47514491900364</v>
      </c>
      <c r="Y69" s="45">
        <f t="shared" si="7"/>
        <v>54.161329705451998</v>
      </c>
      <c r="Z69" s="71">
        <f>IF(Data!C$6=1,L69,IF(Data!C$6=2,M69,N69))*Data!B76/Data!G$9</f>
        <v>1.1083333333333334</v>
      </c>
      <c r="AA69" s="72">
        <f>Data!C76*Z69</f>
        <v>34.358333333333334</v>
      </c>
      <c r="AB69" s="71">
        <f>Data!J$5*Data!B76/Data!G$9</f>
        <v>0.9341666666666667</v>
      </c>
      <c r="AC69" s="72">
        <f>Data!C76*AB69</f>
        <v>28.959166666666668</v>
      </c>
      <c r="AD69" s="5"/>
      <c r="AE69" s="47"/>
      <c r="AF69" s="5"/>
      <c r="AG69" s="5"/>
    </row>
    <row r="70" spans="1:33">
      <c r="A70" s="11">
        <v>65</v>
      </c>
      <c r="B70" s="22">
        <f t="shared" si="0"/>
        <v>0.921875</v>
      </c>
      <c r="C70" s="16">
        <f t="shared" si="1"/>
        <v>0.8125</v>
      </c>
      <c r="I70" s="23">
        <f>Data!B77*Data!C77</f>
        <v>5175</v>
      </c>
      <c r="J70" s="23">
        <f>IF(Data!C$7=1,Data!D77,IF(Data!C$7=2,I70,Data!B77))</f>
        <v>34</v>
      </c>
      <c r="K70" s="33">
        <f>Data!E77*SQRT(Data!F77/20)</f>
        <v>3.8252700273048661</v>
      </c>
      <c r="L70" s="33">
        <f>IF(Data!H77="A",Data!G$5,IF(Data!H77="B",Data!G$6,Data!G$7))</f>
        <v>3.5</v>
      </c>
      <c r="M70" s="33">
        <f>IF(Data!I77="A",Data!G$5,IF(Data!I77="B",Data!G$6,Data!G$7))</f>
        <v>2.6</v>
      </c>
      <c r="N70" s="33">
        <f>IF(Data!J77="A",Data!G$5,IF(Data!J77="B",Data!G$6,Data!G$7))</f>
        <v>3.5</v>
      </c>
      <c r="O70" s="45">
        <f>IF(Data!C$6=1,L70,IF(Data!C$6=2,M70,N70))</f>
        <v>2.6</v>
      </c>
      <c r="P70" s="47">
        <f>Data!B77*O70/Data!G$9/Data!E77/SQRT(Data!F77/21)</f>
        <v>0.21764862187279613</v>
      </c>
      <c r="Q70">
        <f t="shared" si="2"/>
        <v>0.38960371816198736</v>
      </c>
      <c r="R70">
        <f t="shared" si="3"/>
        <v>0.29952952065748395</v>
      </c>
      <c r="S70" s="67">
        <f>(1-K70*R70/Data!G77)*100</f>
        <v>97.562167451778578</v>
      </c>
      <c r="T70" s="45">
        <f t="shared" si="4"/>
        <v>33.171136933604714</v>
      </c>
      <c r="U70" s="47">
        <f>Data!B77*Data!J$5/Data!G$9/Data!E77/SQRT(Data!F77/21)</f>
        <v>0.24694747481721099</v>
      </c>
      <c r="V70">
        <f t="shared" si="5"/>
        <v>0.38696105268250403</v>
      </c>
      <c r="W70">
        <f t="shared" si="6"/>
        <v>0.28757100675505243</v>
      </c>
      <c r="X70" s="67">
        <f>(1-K70*W70/Data!G77)*100</f>
        <v>97.659496270506409</v>
      </c>
      <c r="Y70" s="45">
        <f t="shared" si="7"/>
        <v>33.204228731972179</v>
      </c>
      <c r="Z70" s="71">
        <f>IF(Data!C$6=1,L70,IF(Data!C$6=2,M70,N70))*Data!B77/Data!G$9</f>
        <v>0.8125</v>
      </c>
      <c r="AA70" s="72">
        <f>Data!C77*Z70</f>
        <v>56.0625</v>
      </c>
      <c r="AB70" s="71">
        <f>Data!J$5*Data!B77/Data!G$9</f>
        <v>0.921875</v>
      </c>
      <c r="AC70" s="72">
        <f>Data!C77*AB70</f>
        <v>63.609375</v>
      </c>
      <c r="AD70" s="5"/>
      <c r="AE70" s="47"/>
      <c r="AF70" s="5"/>
      <c r="AG70" s="5"/>
    </row>
    <row r="71" spans="1:33">
      <c r="A71" s="11">
        <v>66</v>
      </c>
      <c r="B71" s="22">
        <f t="shared" ref="B71:B134" si="8">AB71</f>
        <v>2.3968750000000001</v>
      </c>
      <c r="C71" s="16">
        <f t="shared" ref="C71:C134" si="9">Z71</f>
        <v>2.84375</v>
      </c>
      <c r="I71" s="23">
        <f>Data!B78*Data!C78</f>
        <v>5265</v>
      </c>
      <c r="J71" s="23">
        <f>IF(Data!C$7=1,Data!D78,IF(Data!C$7=2,I71,Data!B78))</f>
        <v>43</v>
      </c>
      <c r="K71" s="33">
        <f>Data!E78*SQRT(Data!F78/20)</f>
        <v>12.046592383934863</v>
      </c>
      <c r="L71" s="33">
        <f>IF(Data!H78="A",Data!G$5,IF(Data!H78="B",Data!G$6,Data!G$7))</f>
        <v>3.5</v>
      </c>
      <c r="M71" s="33">
        <f>IF(Data!I78="A",Data!G$5,IF(Data!I78="B",Data!G$6,Data!G$7))</f>
        <v>3.5</v>
      </c>
      <c r="N71" s="33">
        <f>IF(Data!J78="A",Data!G$5,IF(Data!J78="B",Data!G$6,Data!G$7))</f>
        <v>3.5</v>
      </c>
      <c r="O71" s="45">
        <f>IF(Data!C$6=1,L71,IF(Data!C$6=2,M71,N71))</f>
        <v>3.5</v>
      </c>
      <c r="P71" s="47">
        <f>Data!B78*O71/Data!G$9/Data!E78/SQRT(Data!F78/21)</f>
        <v>0.24189219085355557</v>
      </c>
      <c r="Q71">
        <f t="shared" ref="Q71:Q134" si="10">1/SQRT(2*3.1416)*EXP(-P71*P71/2)</f>
        <v>0.38743948178710069</v>
      </c>
      <c r="R71">
        <f t="shared" ref="R71:R134" si="11">MIN(4,(Q71-P71*(1-NORMSDIST(P71))))</f>
        <v>0.28961057538513446</v>
      </c>
      <c r="S71" s="67">
        <f>(1-K71*R71/Data!G78)*100</f>
        <v>97.092649540215376</v>
      </c>
      <c r="T71" s="45">
        <f t="shared" ref="T71:T134" si="12">J71*S71/100</f>
        <v>41.749839302292614</v>
      </c>
      <c r="U71" s="47">
        <f>Data!B78*Data!J$5/Data!G$9/Data!E78/SQRT(Data!F78/21)</f>
        <v>0.20388056086228254</v>
      </c>
      <c r="V71">
        <f t="shared" ref="V71:V134" si="13">1/SQRT(2*3.1416)*EXP(-U71*U71/2)</f>
        <v>0.39073591985525391</v>
      </c>
      <c r="W71">
        <f t="shared" ref="W71:W134" si="14">MIN(4,(V71-U71*(1-NORMSDIST(U71))))</f>
        <v>0.30526441424587664</v>
      </c>
      <c r="X71" s="67">
        <f>(1-K71*W71/Data!G78)*100</f>
        <v>96.935503360216074</v>
      </c>
      <c r="Y71" s="45">
        <f t="shared" ref="Y71:Y134" si="15">J71*X71/100</f>
        <v>41.68226644489291</v>
      </c>
      <c r="Z71" s="71">
        <f>IF(Data!C$6=1,L71,IF(Data!C$6=2,M71,N71))*Data!B78/Data!G$9</f>
        <v>2.84375</v>
      </c>
      <c r="AA71" s="72">
        <f>Data!C78*Z71</f>
        <v>76.78125</v>
      </c>
      <c r="AB71" s="71">
        <f>Data!J$5*Data!B78/Data!G$9</f>
        <v>2.3968750000000001</v>
      </c>
      <c r="AC71" s="72">
        <f>Data!C78*AB71</f>
        <v>64.715625000000003</v>
      </c>
      <c r="AD71" s="5"/>
      <c r="AE71" s="47"/>
      <c r="AF71" s="5"/>
      <c r="AG71" s="5"/>
    </row>
    <row r="72" spans="1:33">
      <c r="A72" s="11">
        <v>67</v>
      </c>
      <c r="B72" s="22">
        <f t="shared" si="8"/>
        <v>3.8964583333333338</v>
      </c>
      <c r="C72" s="16">
        <f t="shared" si="9"/>
        <v>4.6229166666666668</v>
      </c>
      <c r="I72" s="23">
        <f>Data!B79*Data!C79</f>
        <v>18386</v>
      </c>
      <c r="J72" s="23">
        <f>IF(Data!C$7=1,Data!D79,IF(Data!C$7=2,I72,Data!B79))</f>
        <v>42</v>
      </c>
      <c r="K72" s="33">
        <f>Data!E79*SQRT(Data!F79/20)</f>
        <v>25.462427729322634</v>
      </c>
      <c r="L72" s="33">
        <f>IF(Data!H79="A",Data!G$5,IF(Data!H79="B",Data!G$6,Data!G$7))</f>
        <v>3.5</v>
      </c>
      <c r="M72" s="33">
        <f>IF(Data!I79="A",Data!G$5,IF(Data!I79="B",Data!G$6,Data!G$7))</f>
        <v>3.5</v>
      </c>
      <c r="N72" s="33">
        <f>IF(Data!J79="A",Data!G$5,IF(Data!J79="B",Data!G$6,Data!G$7))</f>
        <v>3.5</v>
      </c>
      <c r="O72" s="45">
        <f>IF(Data!C$6=1,L72,IF(Data!C$6=2,M72,N72))</f>
        <v>3.5</v>
      </c>
      <c r="P72" s="47">
        <f>Data!B79*O72/Data!G$9/Data!E79/SQRT(Data!F79/21)</f>
        <v>0.18604195947865171</v>
      </c>
      <c r="Q72">
        <f t="shared" si="10"/>
        <v>0.39209720116871094</v>
      </c>
      <c r="R72">
        <f t="shared" si="11"/>
        <v>0.31280501511023423</v>
      </c>
      <c r="S72" s="67">
        <f>(1-K72*R72/Data!G79)*100</f>
        <v>92.341562412871141</v>
      </c>
      <c r="T72" s="45">
        <f t="shared" si="12"/>
        <v>38.783456213405877</v>
      </c>
      <c r="U72" s="47">
        <f>Data!B79*Data!J$5/Data!G$9/Data!E79/SQRT(Data!F79/21)</f>
        <v>0.15680679441772075</v>
      </c>
      <c r="V72">
        <f t="shared" si="13"/>
        <v>0.39406717558494081</v>
      </c>
      <c r="W72">
        <f t="shared" si="14"/>
        <v>0.32543306763250968</v>
      </c>
      <c r="X72" s="67">
        <f>(1-K72*W72/Data!G79)*100</f>
        <v>92.032388494880252</v>
      </c>
      <c r="Y72" s="45">
        <f t="shared" si="15"/>
        <v>38.653603167849703</v>
      </c>
      <c r="Z72" s="71">
        <f>IF(Data!C$6=1,L72,IF(Data!C$6=2,M72,N72))*Data!B79/Data!G$9</f>
        <v>4.6229166666666668</v>
      </c>
      <c r="AA72" s="72">
        <f>Data!C79*Z72</f>
        <v>268.12916666666666</v>
      </c>
      <c r="AB72" s="71">
        <f>Data!J$5*Data!B79/Data!G$9</f>
        <v>3.8964583333333338</v>
      </c>
      <c r="AC72" s="72">
        <f>Data!C79*AB72</f>
        <v>225.99458333333337</v>
      </c>
      <c r="AD72" s="5"/>
      <c r="AE72" s="47"/>
      <c r="AF72" s="5"/>
      <c r="AG72" s="5"/>
    </row>
    <row r="73" spans="1:33">
      <c r="A73" s="11">
        <v>68</v>
      </c>
      <c r="B73" s="22">
        <f t="shared" si="8"/>
        <v>11.21</v>
      </c>
      <c r="C73" s="16">
        <f t="shared" si="9"/>
        <v>13.3</v>
      </c>
      <c r="I73" s="23">
        <f>Data!B80*Data!C80</f>
        <v>28272</v>
      </c>
      <c r="J73" s="23">
        <f>IF(Data!C$7=1,Data!D80,IF(Data!C$7=2,I73,Data!B80))</f>
        <v>96</v>
      </c>
      <c r="K73" s="33">
        <f>Data!E80*SQRT(Data!F80/20)</f>
        <v>34.734306349624987</v>
      </c>
      <c r="L73" s="33">
        <f>IF(Data!H80="A",Data!G$5,IF(Data!H80="B",Data!G$6,Data!G$7))</f>
        <v>2.6</v>
      </c>
      <c r="M73" s="33">
        <f>IF(Data!I80="A",Data!G$5,IF(Data!I80="B",Data!G$6,Data!G$7))</f>
        <v>3.5</v>
      </c>
      <c r="N73" s="33">
        <f>IF(Data!J80="A",Data!G$5,IF(Data!J80="B",Data!G$6,Data!G$7))</f>
        <v>2.6</v>
      </c>
      <c r="O73" s="45">
        <f>IF(Data!C$6=1,L73,IF(Data!C$6=2,M73,N73))</f>
        <v>3.5</v>
      </c>
      <c r="P73" s="47">
        <f>Data!B80*O73/Data!G$9/Data!E80/SQRT(Data!F80/21)</f>
        <v>0.39236265096376133</v>
      </c>
      <c r="Q73">
        <f t="shared" si="10"/>
        <v>0.36938569853493336</v>
      </c>
      <c r="R73">
        <f t="shared" si="11"/>
        <v>0.23308082081126091</v>
      </c>
      <c r="S73" s="67">
        <f>(1-K73*R73/Data!G80)*100</f>
        <v>96.668353648444281</v>
      </c>
      <c r="T73" s="45">
        <f t="shared" si="12"/>
        <v>92.801619502506512</v>
      </c>
      <c r="U73" s="47">
        <f>Data!B80*Data!J$5/Data!G$9/Data!E80/SQRT(Data!F80/21)</f>
        <v>0.33070566295517029</v>
      </c>
      <c r="V73">
        <f t="shared" si="13"/>
        <v>0.37771217312255451</v>
      </c>
      <c r="W73">
        <f t="shared" si="14"/>
        <v>0.25520774596728668</v>
      </c>
      <c r="X73" s="67">
        <f>(1-K73*W73/Data!G80)*100</f>
        <v>96.352072415133733</v>
      </c>
      <c r="Y73" s="45">
        <f t="shared" si="15"/>
        <v>92.497989518528371</v>
      </c>
      <c r="Z73" s="71">
        <f>IF(Data!C$6=1,L73,IF(Data!C$6=2,M73,N73))*Data!B80/Data!G$9</f>
        <v>13.3</v>
      </c>
      <c r="AA73" s="72">
        <f>Data!C80*Z73</f>
        <v>412.3</v>
      </c>
      <c r="AB73" s="71">
        <f>Data!J$5*Data!B80/Data!G$9</f>
        <v>11.21</v>
      </c>
      <c r="AC73" s="72">
        <f>Data!C80*AB73</f>
        <v>347.51000000000005</v>
      </c>
      <c r="AD73" s="5"/>
      <c r="AE73" s="47"/>
      <c r="AF73" s="5"/>
      <c r="AG73" s="5"/>
    </row>
    <row r="74" spans="1:33">
      <c r="A74" s="11">
        <v>69</v>
      </c>
      <c r="B74" s="22">
        <f t="shared" si="8"/>
        <v>0.49166666666666664</v>
      </c>
      <c r="C74" s="16">
        <f t="shared" si="9"/>
        <v>0.58333333333333337</v>
      </c>
      <c r="I74" s="23">
        <f>Data!B81*Data!C81</f>
        <v>1360</v>
      </c>
      <c r="J74" s="23">
        <f>IF(Data!C$7=1,Data!D81,IF(Data!C$7=2,I74,Data!B81))</f>
        <v>33</v>
      </c>
      <c r="K74" s="33">
        <f>Data!E81*SQRT(Data!F81/20)</f>
        <v>1.8876600709407143</v>
      </c>
      <c r="L74" s="33">
        <f>IF(Data!H81="A",Data!G$5,IF(Data!H81="B",Data!G$6,Data!G$7))</f>
        <v>3.5</v>
      </c>
      <c r="M74" s="33">
        <f>IF(Data!I81="A",Data!G$5,IF(Data!I81="B",Data!G$6,Data!G$7))</f>
        <v>3.5</v>
      </c>
      <c r="N74" s="33">
        <f>IF(Data!J81="A",Data!G$5,IF(Data!J81="B",Data!G$6,Data!G$7))</f>
        <v>3.5</v>
      </c>
      <c r="O74" s="45">
        <f>IF(Data!C$6=1,L74,IF(Data!C$6=2,M74,N74))</f>
        <v>3.5</v>
      </c>
      <c r="P74" s="47">
        <f>Data!B81*O74/Data!G$9/Data!E81/SQRT(Data!F81/21)</f>
        <v>0.31665595086889448</v>
      </c>
      <c r="Q74">
        <f t="shared" si="10"/>
        <v>0.37943377700040959</v>
      </c>
      <c r="R74">
        <f t="shared" si="11"/>
        <v>0.26044956311111228</v>
      </c>
      <c r="S74" s="67">
        <f>(1-K74*R74/Data!G81)*100</f>
        <v>98.770899398053004</v>
      </c>
      <c r="T74" s="45">
        <f t="shared" si="12"/>
        <v>32.59439680135749</v>
      </c>
      <c r="U74" s="47">
        <f>Data!B81*Data!J$5/Data!G$9/Data!E81/SQRT(Data!F81/21)</f>
        <v>0.26689573001806816</v>
      </c>
      <c r="V74">
        <f t="shared" si="13"/>
        <v>0.38498289749508063</v>
      </c>
      <c r="W74">
        <f t="shared" si="14"/>
        <v>0.279619209822635</v>
      </c>
      <c r="X74" s="67">
        <f>(1-K74*W74/Data!G81)*100</f>
        <v>98.68043495637454</v>
      </c>
      <c r="Y74" s="45">
        <f t="shared" si="15"/>
        <v>32.564543535603597</v>
      </c>
      <c r="Z74" s="71">
        <f>IF(Data!C$6=1,L74,IF(Data!C$6=2,M74,N74))*Data!B81/Data!G$9</f>
        <v>0.58333333333333337</v>
      </c>
      <c r="AA74" s="72">
        <f>Data!C81*Z74</f>
        <v>19.833333333333336</v>
      </c>
      <c r="AB74" s="71">
        <f>Data!J$5*Data!B81/Data!G$9</f>
        <v>0.49166666666666664</v>
      </c>
      <c r="AC74" s="72">
        <f>Data!C81*AB74</f>
        <v>16.716666666666665</v>
      </c>
      <c r="AD74" s="5"/>
      <c r="AE74" s="47"/>
      <c r="AF74" s="5"/>
      <c r="AG74" s="5"/>
    </row>
    <row r="75" spans="1:33">
      <c r="A75" s="11">
        <v>70</v>
      </c>
      <c r="B75" s="22">
        <f t="shared" si="8"/>
        <v>6.3916666666666666</v>
      </c>
      <c r="C75" s="16">
        <f t="shared" si="9"/>
        <v>7.583333333333333</v>
      </c>
      <c r="I75" s="23">
        <f>Data!B82*Data!C82</f>
        <v>21840</v>
      </c>
      <c r="J75" s="23">
        <f>IF(Data!C$7=1,Data!D82,IF(Data!C$7=2,I75,Data!B82))</f>
        <v>75</v>
      </c>
      <c r="K75" s="33">
        <f>Data!E82*SQRT(Data!F82/20)</f>
        <v>11.04908778165877</v>
      </c>
      <c r="L75" s="33">
        <f>IF(Data!H82="A",Data!G$5,IF(Data!H82="B",Data!G$6,Data!G$7))</f>
        <v>3.5</v>
      </c>
      <c r="M75" s="33">
        <f>IF(Data!I82="A",Data!G$5,IF(Data!I82="B",Data!G$6,Data!G$7))</f>
        <v>3.5</v>
      </c>
      <c r="N75" s="33">
        <f>IF(Data!J82="A",Data!G$5,IF(Data!J82="B",Data!G$6,Data!G$7))</f>
        <v>2.6</v>
      </c>
      <c r="O75" s="45">
        <f>IF(Data!C$6=1,L75,IF(Data!C$6=2,M75,N75))</f>
        <v>3.5</v>
      </c>
      <c r="P75" s="47">
        <f>Data!B82*O75/Data!G$9/Data!E82/SQRT(Data!F82/21)</f>
        <v>0.70328016976674934</v>
      </c>
      <c r="Q75">
        <f t="shared" si="10"/>
        <v>0.31153574347964785</v>
      </c>
      <c r="R75">
        <f t="shared" si="11"/>
        <v>0.14208700926486445</v>
      </c>
      <c r="S75" s="67">
        <f>(1-K75*R75/Data!G82)*100</f>
        <v>99.000043415286086</v>
      </c>
      <c r="T75" s="45">
        <f t="shared" si="12"/>
        <v>74.250032561464565</v>
      </c>
      <c r="U75" s="47">
        <f>Data!B82*Data!J$5/Data!G$9/Data!E82/SQRT(Data!F82/21)</f>
        <v>0.59276471451768875</v>
      </c>
      <c r="V75">
        <f t="shared" si="13"/>
        <v>0.33466518128179845</v>
      </c>
      <c r="W75">
        <f t="shared" si="14"/>
        <v>0.17066537519047872</v>
      </c>
      <c r="X75" s="67">
        <f>(1-K75*W75/Data!G82)*100</f>
        <v>98.798919291866667</v>
      </c>
      <c r="Y75" s="45">
        <f t="shared" si="15"/>
        <v>74.099189468900008</v>
      </c>
      <c r="Z75" s="71">
        <f>IF(Data!C$6=1,L75,IF(Data!C$6=2,M75,N75))*Data!B82/Data!G$9</f>
        <v>7.583333333333333</v>
      </c>
      <c r="AA75" s="72">
        <f>Data!C82*Z75</f>
        <v>318.5</v>
      </c>
      <c r="AB75" s="71">
        <f>Data!J$5*Data!B82/Data!G$9</f>
        <v>6.3916666666666666</v>
      </c>
      <c r="AC75" s="72">
        <f>Data!C82*AB75</f>
        <v>268.45</v>
      </c>
      <c r="AD75" s="5"/>
      <c r="AE75" s="47"/>
      <c r="AF75" s="5"/>
      <c r="AG75" s="5"/>
    </row>
    <row r="76" spans="1:33">
      <c r="A76" s="11">
        <v>71</v>
      </c>
      <c r="B76" s="22">
        <f t="shared" si="8"/>
        <v>0.61458333333333337</v>
      </c>
      <c r="C76" s="16">
        <f t="shared" si="9"/>
        <v>0.72916666666666663</v>
      </c>
      <c r="I76" s="23">
        <f>Data!B83*Data!C83</f>
        <v>1300</v>
      </c>
      <c r="J76" s="23">
        <f>IF(Data!C$7=1,Data!D83,IF(Data!C$7=2,I76,Data!B83))</f>
        <v>30</v>
      </c>
      <c r="K76" s="33">
        <f>Data!E83*SQRT(Data!F83/20)</f>
        <v>2.6316162303795996</v>
      </c>
      <c r="L76" s="33">
        <f>IF(Data!H83="A",Data!G$5,IF(Data!H83="B",Data!G$6,Data!G$7))</f>
        <v>3.5</v>
      </c>
      <c r="M76" s="33">
        <f>IF(Data!I83="A",Data!G$5,IF(Data!I83="B",Data!G$6,Data!G$7))</f>
        <v>3.5</v>
      </c>
      <c r="N76" s="33">
        <f>IF(Data!J83="A",Data!G$5,IF(Data!J83="B",Data!G$6,Data!G$7))</f>
        <v>3.5</v>
      </c>
      <c r="O76" s="45">
        <f>IF(Data!C$6=1,L76,IF(Data!C$6=2,M76,N76))</f>
        <v>3.5</v>
      </c>
      <c r="P76" s="47">
        <f>Data!B83*O76/Data!G$9/Data!E83/SQRT(Data!F83/21)</f>
        <v>0.2839219049973119</v>
      </c>
      <c r="Q76">
        <f t="shared" si="10"/>
        <v>0.38318187751948019</v>
      </c>
      <c r="R76">
        <f t="shared" si="11"/>
        <v>0.27295342419134161</v>
      </c>
      <c r="S76" s="67">
        <f>(1-K76*R76/Data!G83)*100</f>
        <v>98.563382677520764</v>
      </c>
      <c r="T76" s="45">
        <f t="shared" si="12"/>
        <v>29.569014803256227</v>
      </c>
      <c r="U76" s="47">
        <f>Data!B83*Data!J$5/Data!G$9/Data!E83/SQRT(Data!F83/21)</f>
        <v>0.23930560564059147</v>
      </c>
      <c r="V76">
        <f t="shared" si="13"/>
        <v>0.38768067186848049</v>
      </c>
      <c r="W76">
        <f t="shared" si="14"/>
        <v>0.29065796888580786</v>
      </c>
      <c r="X76" s="67">
        <f>(1-K76*W76/Data!G83)*100</f>
        <v>98.470199543181877</v>
      </c>
      <c r="Y76" s="45">
        <f t="shared" si="15"/>
        <v>29.541059862954562</v>
      </c>
      <c r="Z76" s="71">
        <f>IF(Data!C$6=1,L76,IF(Data!C$6=2,M76,N76))*Data!B83/Data!G$9</f>
        <v>0.72916666666666663</v>
      </c>
      <c r="AA76" s="72">
        <f>Data!C83*Z76</f>
        <v>18.958333333333332</v>
      </c>
      <c r="AB76" s="71">
        <f>Data!J$5*Data!B83/Data!G$9</f>
        <v>0.61458333333333337</v>
      </c>
      <c r="AC76" s="72">
        <f>Data!C83*AB76</f>
        <v>15.979166666666668</v>
      </c>
      <c r="AD76" s="5"/>
      <c r="AE76" s="47"/>
      <c r="AF76" s="5"/>
      <c r="AG76" s="5"/>
    </row>
    <row r="77" spans="1:33">
      <c r="A77" s="11">
        <v>72</v>
      </c>
      <c r="B77" s="22">
        <f t="shared" si="8"/>
        <v>4.1177083333333337</v>
      </c>
      <c r="C77" s="16">
        <f t="shared" si="9"/>
        <v>4.885416666666667</v>
      </c>
      <c r="I77" s="23">
        <f>Data!B84*Data!C84</f>
        <v>10720</v>
      </c>
      <c r="J77" s="23">
        <f>IF(Data!C$7=1,Data!D84,IF(Data!C$7=2,I77,Data!B84))</f>
        <v>44</v>
      </c>
      <c r="K77" s="33">
        <f>Data!E84*SQRT(Data!F84/20)</f>
        <v>22.082441530636789</v>
      </c>
      <c r="L77" s="33">
        <f>IF(Data!H84="A",Data!G$5,IF(Data!H84="B",Data!G$6,Data!G$7))</f>
        <v>3.5</v>
      </c>
      <c r="M77" s="33">
        <f>IF(Data!I84="A",Data!G$5,IF(Data!I84="B",Data!G$6,Data!G$7))</f>
        <v>3.5</v>
      </c>
      <c r="N77" s="33">
        <f>IF(Data!J84="A",Data!G$5,IF(Data!J84="B",Data!G$6,Data!G$7))</f>
        <v>3.5</v>
      </c>
      <c r="O77" s="45">
        <f>IF(Data!C$6=1,L77,IF(Data!C$6=2,M77,N77))</f>
        <v>3.5</v>
      </c>
      <c r="P77" s="47">
        <f>Data!B84*O77/Data!G$9/Data!E84/SQRT(Data!F84/21)</f>
        <v>0.22669877325420998</v>
      </c>
      <c r="Q77">
        <f t="shared" si="10"/>
        <v>0.38882112682973802</v>
      </c>
      <c r="R77">
        <f t="shared" si="11"/>
        <v>0.29580004804295734</v>
      </c>
      <c r="S77" s="67">
        <f>(1-K77*R77/Data!G84)*100</f>
        <v>95.495181196090925</v>
      </c>
      <c r="T77" s="45">
        <f t="shared" si="12"/>
        <v>42.017879726280007</v>
      </c>
      <c r="U77" s="47">
        <f>Data!B84*Data!J$5/Data!G$9/Data!E84/SQRT(Data!F84/21)</f>
        <v>0.1910746803142627</v>
      </c>
      <c r="V77">
        <f t="shared" si="13"/>
        <v>0.39172529255689437</v>
      </c>
      <c r="W77">
        <f t="shared" si="14"/>
        <v>0.3106650041086193</v>
      </c>
      <c r="X77" s="67">
        <f>(1-K77*W77/Data!G84)*100</f>
        <v>95.268798766314745</v>
      </c>
      <c r="Y77" s="45">
        <f t="shared" si="15"/>
        <v>41.918271457178491</v>
      </c>
      <c r="Z77" s="71">
        <f>IF(Data!C$6=1,L77,IF(Data!C$6=2,M77,N77))*Data!B84/Data!G$9</f>
        <v>4.885416666666667</v>
      </c>
      <c r="AA77" s="72">
        <f>Data!C84*Z77</f>
        <v>156.33333333333334</v>
      </c>
      <c r="AB77" s="71">
        <f>Data!J$5*Data!B84/Data!G$9</f>
        <v>4.1177083333333337</v>
      </c>
      <c r="AC77" s="72">
        <f>Data!C84*AB77</f>
        <v>131.76666666666668</v>
      </c>
      <c r="AD77" s="5"/>
      <c r="AE77" s="47"/>
      <c r="AF77" s="5"/>
      <c r="AG77" s="5"/>
    </row>
    <row r="78" spans="1:33">
      <c r="A78" s="11">
        <v>73</v>
      </c>
      <c r="B78" s="22">
        <f t="shared" si="8"/>
        <v>13.483958333333334</v>
      </c>
      <c r="C78" s="16">
        <f t="shared" si="9"/>
        <v>15.997916666666667</v>
      </c>
      <c r="I78" s="23">
        <f>Data!B85*Data!C85</f>
        <v>32910</v>
      </c>
      <c r="J78" s="23">
        <f>IF(Data!C$7=1,Data!D85,IF(Data!C$7=2,I78,Data!B85))</f>
        <v>67</v>
      </c>
      <c r="K78" s="33">
        <f>Data!E85*SQRT(Data!F85/20)</f>
        <v>55.637115300997621</v>
      </c>
      <c r="L78" s="33">
        <f>IF(Data!H85="A",Data!G$5,IF(Data!H85="B",Data!G$6,Data!G$7))</f>
        <v>2.6</v>
      </c>
      <c r="M78" s="33">
        <f>IF(Data!I85="A",Data!G$5,IF(Data!I85="B",Data!G$6,Data!G$7))</f>
        <v>3.5</v>
      </c>
      <c r="N78" s="33">
        <f>IF(Data!J85="A",Data!G$5,IF(Data!J85="B",Data!G$6,Data!G$7))</f>
        <v>2.6</v>
      </c>
      <c r="O78" s="45">
        <f>IF(Data!C$6=1,L78,IF(Data!C$6=2,M78,N78))</f>
        <v>3.5</v>
      </c>
      <c r="P78" s="47">
        <f>Data!B85*O78/Data!G$9/Data!E85/SQRT(Data!F85/21)</f>
        <v>0.29464120049070625</v>
      </c>
      <c r="Q78">
        <f t="shared" si="10"/>
        <v>0.38199551131300835</v>
      </c>
      <c r="R78">
        <f t="shared" si="11"/>
        <v>0.2688138105933901</v>
      </c>
      <c r="S78" s="67">
        <f>(1-K78*R78/Data!G85)*100</f>
        <v>94.460731490931494</v>
      </c>
      <c r="T78" s="45">
        <f t="shared" si="12"/>
        <v>63.2886900989241</v>
      </c>
      <c r="U78" s="47">
        <f>Data!B85*Data!J$5/Data!G$9/Data!E85/SQRT(Data!F85/21)</f>
        <v>0.24834044041359532</v>
      </c>
      <c r="V78">
        <f t="shared" si="13"/>
        <v>0.3868275898071456</v>
      </c>
      <c r="W78">
        <f t="shared" si="14"/>
        <v>0.28701074924463915</v>
      </c>
      <c r="X78" s="67">
        <f>(1-K78*W78/Data!G85)*100</f>
        <v>94.085759204314925</v>
      </c>
      <c r="Y78" s="45">
        <f t="shared" si="15"/>
        <v>63.037458666890998</v>
      </c>
      <c r="Z78" s="71">
        <f>IF(Data!C$6=1,L78,IF(Data!C$6=2,M78,N78))*Data!B85/Data!G$9</f>
        <v>15.997916666666667</v>
      </c>
      <c r="AA78" s="72">
        <f>Data!C85*Z78</f>
        <v>479.9375</v>
      </c>
      <c r="AB78" s="71">
        <f>Data!J$5*Data!B85/Data!G$9</f>
        <v>13.483958333333334</v>
      </c>
      <c r="AC78" s="72">
        <f>Data!C85*AB78</f>
        <v>404.51875000000001</v>
      </c>
      <c r="AD78" s="5"/>
      <c r="AE78" s="47"/>
      <c r="AF78" s="5"/>
      <c r="AG78" s="5"/>
    </row>
    <row r="79" spans="1:33">
      <c r="A79" s="11">
        <v>74</v>
      </c>
      <c r="B79" s="22">
        <f t="shared" si="8"/>
        <v>1.4872916666666669</v>
      </c>
      <c r="C79" s="16">
        <f t="shared" si="9"/>
        <v>1.3108333333333335</v>
      </c>
      <c r="I79" s="23">
        <f>Data!B86*Data!C86</f>
        <v>8470</v>
      </c>
      <c r="J79" s="23">
        <f>IF(Data!C$7=1,Data!D86,IF(Data!C$7=2,I79,Data!B86))</f>
        <v>32</v>
      </c>
      <c r="K79" s="33">
        <f>Data!E86*SQRT(Data!F86/20)</f>
        <v>6.2678922002797677</v>
      </c>
      <c r="L79" s="33">
        <f>IF(Data!H86="A",Data!G$5,IF(Data!H86="B",Data!G$6,Data!G$7))</f>
        <v>3.5</v>
      </c>
      <c r="M79" s="33">
        <f>IF(Data!I86="A",Data!G$5,IF(Data!I86="B",Data!G$6,Data!G$7))</f>
        <v>2.6</v>
      </c>
      <c r="N79" s="33">
        <f>IF(Data!J86="A",Data!G$5,IF(Data!J86="B",Data!G$6,Data!G$7))</f>
        <v>3.5</v>
      </c>
      <c r="O79" s="45">
        <f>IF(Data!C$6=1,L79,IF(Data!C$6=2,M79,N79))</f>
        <v>2.6</v>
      </c>
      <c r="P79" s="47">
        <f>Data!B86*O79/Data!G$9/Data!E86/SQRT(Data!F86/21)</f>
        <v>0.21429922851011757</v>
      </c>
      <c r="Q79">
        <f t="shared" si="10"/>
        <v>0.38988565229598121</v>
      </c>
      <c r="R79">
        <f t="shared" si="11"/>
        <v>0.30091785752760569</v>
      </c>
      <c r="S79" s="67">
        <f>(1-K79*R79/Data!G86)*100</f>
        <v>96.803185267589527</v>
      </c>
      <c r="T79" s="45">
        <f t="shared" si="12"/>
        <v>30.97701928562865</v>
      </c>
      <c r="U79" s="47">
        <f>Data!B86*Data!J$5/Data!G$9/Data!E86/SQRT(Data!F86/21)</f>
        <v>0.24314720157878725</v>
      </c>
      <c r="V79">
        <f t="shared" si="13"/>
        <v>0.38732157678300888</v>
      </c>
      <c r="W79">
        <f t="shared" si="14"/>
        <v>0.28910331430090724</v>
      </c>
      <c r="X79" s="67">
        <f>(1-K79*W79/Data!G86)*100</f>
        <v>96.92869761223443</v>
      </c>
      <c r="Y79" s="45">
        <f t="shared" si="15"/>
        <v>31.017183235915017</v>
      </c>
      <c r="Z79" s="71">
        <f>IF(Data!C$6=1,L79,IF(Data!C$6=2,M79,N79))*Data!B86/Data!G$9</f>
        <v>1.3108333333333335</v>
      </c>
      <c r="AA79" s="72">
        <f>Data!C86*Z79</f>
        <v>91.75833333333334</v>
      </c>
      <c r="AB79" s="71">
        <f>Data!J$5*Data!B86/Data!G$9</f>
        <v>1.4872916666666669</v>
      </c>
      <c r="AC79" s="72">
        <f>Data!C86*AB79</f>
        <v>104.11041666666668</v>
      </c>
      <c r="AD79" s="5"/>
      <c r="AE79" s="47"/>
      <c r="AF79" s="5"/>
      <c r="AG79" s="5"/>
    </row>
    <row r="80" spans="1:33">
      <c r="A80" s="11">
        <v>75</v>
      </c>
      <c r="B80" s="22">
        <f t="shared" si="8"/>
        <v>4.1791666666666671</v>
      </c>
      <c r="C80" s="16">
        <f t="shared" si="9"/>
        <v>3.6833333333333331</v>
      </c>
      <c r="I80" s="23">
        <f>Data!B87*Data!C87</f>
        <v>28560</v>
      </c>
      <c r="J80" s="23">
        <f>IF(Data!C$7=1,Data!D87,IF(Data!C$7=2,I80,Data!B87))</f>
        <v>43</v>
      </c>
      <c r="K80" s="33">
        <f>Data!E87*SQRT(Data!F87/20)</f>
        <v>22.70718309868883</v>
      </c>
      <c r="L80" s="33">
        <f>IF(Data!H87="A",Data!G$5,IF(Data!H87="B",Data!G$6,Data!G$7))</f>
        <v>2.6</v>
      </c>
      <c r="M80" s="33">
        <f>IF(Data!I87="A",Data!G$5,IF(Data!I87="B",Data!G$6,Data!G$7))</f>
        <v>2.6</v>
      </c>
      <c r="N80" s="33">
        <f>IF(Data!J87="A",Data!G$5,IF(Data!J87="B",Data!G$6,Data!G$7))</f>
        <v>3.5</v>
      </c>
      <c r="O80" s="45">
        <f>IF(Data!C$6=1,L80,IF(Data!C$6=2,M80,N80))</f>
        <v>2.6</v>
      </c>
      <c r="P80" s="47">
        <f>Data!B87*O80/Data!G$9/Data!E87/SQRT(Data!F87/21)</f>
        <v>0.16621584085198082</v>
      </c>
      <c r="Q80">
        <f t="shared" si="10"/>
        <v>0.39346877930724294</v>
      </c>
      <c r="R80">
        <f t="shared" si="11"/>
        <v>0.32133217699697958</v>
      </c>
      <c r="S80" s="67">
        <f>(1-K80*R80/Data!G87)*100</f>
        <v>91.892723801588104</v>
      </c>
      <c r="T80" s="45">
        <f t="shared" si="12"/>
        <v>39.513871234682881</v>
      </c>
      <c r="U80" s="47">
        <f>Data!B87*Data!J$5/Data!G$9/Data!E87/SQRT(Data!F87/21)</f>
        <v>0.18859105019743982</v>
      </c>
      <c r="V80">
        <f t="shared" si="13"/>
        <v>0.39191002463568247</v>
      </c>
      <c r="W80">
        <f t="shared" si="14"/>
        <v>0.31171985144923248</v>
      </c>
      <c r="X80" s="67">
        <f>(1-K80*W80/Data!G87)*100</f>
        <v>92.135244730717986</v>
      </c>
      <c r="Y80" s="45">
        <f t="shared" si="15"/>
        <v>39.618155234208736</v>
      </c>
      <c r="Z80" s="71">
        <f>IF(Data!C$6=1,L80,IF(Data!C$6=2,M80,N80))*Data!B87/Data!G$9</f>
        <v>3.6833333333333331</v>
      </c>
      <c r="AA80" s="72">
        <f>Data!C87*Z80</f>
        <v>309.39999999999998</v>
      </c>
      <c r="AB80" s="71">
        <f>Data!J$5*Data!B87/Data!G$9</f>
        <v>4.1791666666666671</v>
      </c>
      <c r="AC80" s="72">
        <f>Data!C87*AB80</f>
        <v>351.05000000000007</v>
      </c>
      <c r="AD80" s="5"/>
      <c r="AE80" s="47"/>
      <c r="AF80" s="5"/>
      <c r="AG80" s="5"/>
    </row>
    <row r="81" spans="1:33">
      <c r="A81" s="11">
        <v>76</v>
      </c>
      <c r="B81" s="22">
        <f t="shared" si="8"/>
        <v>1.4750000000000001</v>
      </c>
      <c r="C81" s="16">
        <f t="shared" si="9"/>
        <v>1.75</v>
      </c>
      <c r="I81" s="23">
        <f>Data!B88*Data!C88</f>
        <v>4560</v>
      </c>
      <c r="J81" s="23">
        <f>IF(Data!C$7=1,Data!D88,IF(Data!C$7=2,I81,Data!B88))</f>
        <v>37</v>
      </c>
      <c r="K81" s="33">
        <f>Data!E88*SQRT(Data!F88/20)</f>
        <v>5.5570785358533739</v>
      </c>
      <c r="L81" s="33">
        <f>IF(Data!H88="A",Data!G$5,IF(Data!H88="B",Data!G$6,Data!G$7))</f>
        <v>3.5</v>
      </c>
      <c r="M81" s="33">
        <f>IF(Data!I88="A",Data!G$5,IF(Data!I88="B",Data!G$6,Data!G$7))</f>
        <v>3.5</v>
      </c>
      <c r="N81" s="33">
        <f>IF(Data!J88="A",Data!G$5,IF(Data!J88="B",Data!G$6,Data!G$7))</f>
        <v>3.5</v>
      </c>
      <c r="O81" s="45">
        <f>IF(Data!C$6=1,L81,IF(Data!C$6=2,M81,N81))</f>
        <v>3.5</v>
      </c>
      <c r="P81" s="47">
        <f>Data!B88*O81/Data!G$9/Data!E88/SQRT(Data!F88/21)</f>
        <v>0.32269048790176119</v>
      </c>
      <c r="Q81">
        <f t="shared" si="10"/>
        <v>0.37870252448413239</v>
      </c>
      <c r="R81">
        <f t="shared" si="11"/>
        <v>0.25818897681718467</v>
      </c>
      <c r="S81" s="67">
        <f>(1-K81*R81/Data!G88)*100</f>
        <v>98.206529473419096</v>
      </c>
      <c r="T81" s="45">
        <f t="shared" si="12"/>
        <v>36.336415905165069</v>
      </c>
      <c r="U81" s="47">
        <f>Data!B88*Data!J$5/Data!G$9/Data!E88/SQRT(Data!F88/21)</f>
        <v>0.27198198266005585</v>
      </c>
      <c r="V81">
        <f t="shared" si="13"/>
        <v>0.38445566515749813</v>
      </c>
      <c r="W81">
        <f t="shared" si="14"/>
        <v>0.27761626395508449</v>
      </c>
      <c r="X81" s="67">
        <f>(1-K81*W81/Data!G88)*100</f>
        <v>98.071580772964239</v>
      </c>
      <c r="Y81" s="45">
        <f t="shared" si="15"/>
        <v>36.286484885996771</v>
      </c>
      <c r="Z81" s="71">
        <f>IF(Data!C$6=1,L81,IF(Data!C$6=2,M81,N81))*Data!B88/Data!G$9</f>
        <v>1.75</v>
      </c>
      <c r="AA81" s="72">
        <f>Data!C88*Z81</f>
        <v>66.5</v>
      </c>
      <c r="AB81" s="71">
        <f>Data!J$5*Data!B88/Data!G$9</f>
        <v>1.4750000000000001</v>
      </c>
      <c r="AC81" s="72">
        <f>Data!C88*AB81</f>
        <v>56.050000000000004</v>
      </c>
      <c r="AD81" s="5"/>
      <c r="AE81" s="47"/>
      <c r="AF81" s="5"/>
      <c r="AG81" s="5"/>
    </row>
    <row r="82" spans="1:33">
      <c r="A82" s="11">
        <v>77</v>
      </c>
      <c r="B82" s="22">
        <f t="shared" si="8"/>
        <v>2.95</v>
      </c>
      <c r="C82" s="16">
        <f t="shared" si="9"/>
        <v>3.5</v>
      </c>
      <c r="I82" s="23">
        <f>Data!B89*Data!C89</f>
        <v>10800</v>
      </c>
      <c r="J82" s="23">
        <f>IF(Data!C$7=1,Data!D89,IF(Data!C$7=2,I82,Data!B89))</f>
        <v>41</v>
      </c>
      <c r="K82" s="33">
        <f>Data!E89*SQRT(Data!F89/20)</f>
        <v>13.689578695924983</v>
      </c>
      <c r="L82" s="33">
        <f>IF(Data!H89="A",Data!G$5,IF(Data!H89="B",Data!G$6,Data!G$7))</f>
        <v>3.5</v>
      </c>
      <c r="M82" s="33">
        <f>IF(Data!I89="A",Data!G$5,IF(Data!I89="B",Data!G$6,Data!G$7))</f>
        <v>3.5</v>
      </c>
      <c r="N82" s="33">
        <f>IF(Data!J89="A",Data!G$5,IF(Data!J89="B",Data!G$6,Data!G$7))</f>
        <v>3.5</v>
      </c>
      <c r="O82" s="45">
        <f>IF(Data!C$6=1,L82,IF(Data!C$6=2,M82,N82))</f>
        <v>3.5</v>
      </c>
      <c r="P82" s="47">
        <f>Data!B89*O82/Data!G$9/Data!E89/SQRT(Data!F89/21)</f>
        <v>0.26198269849995048</v>
      </c>
      <c r="Q82">
        <f t="shared" si="10"/>
        <v>0.38548339163047435</v>
      </c>
      <c r="R82">
        <f t="shared" si="11"/>
        <v>0.28156339825299032</v>
      </c>
      <c r="S82" s="67">
        <f>(1-K82*R82/Data!G89)*100</f>
        <v>96.257782234683134</v>
      </c>
      <c r="T82" s="45">
        <f t="shared" si="12"/>
        <v>39.465690716220081</v>
      </c>
      <c r="U82" s="47">
        <f>Data!B89*Data!J$5/Data!G$9/Data!E89/SQRT(Data!F89/21)</f>
        <v>0.22081398873567254</v>
      </c>
      <c r="V82">
        <f t="shared" si="13"/>
        <v>0.38933344741992698</v>
      </c>
      <c r="W82">
        <f t="shared" si="14"/>
        <v>0.29822148069007015</v>
      </c>
      <c r="X82" s="67">
        <f>(1-K82*W82/Data!G89)*100</f>
        <v>96.036382108036904</v>
      </c>
      <c r="Y82" s="45">
        <f t="shared" si="15"/>
        <v>39.374916664295128</v>
      </c>
      <c r="Z82" s="71">
        <f>IF(Data!C$6=1,L82,IF(Data!C$6=2,M82,N82))*Data!B89/Data!G$9</f>
        <v>3.5</v>
      </c>
      <c r="AA82" s="72">
        <f>Data!C89*Z82</f>
        <v>157.5</v>
      </c>
      <c r="AB82" s="71">
        <f>Data!J$5*Data!B89/Data!G$9</f>
        <v>2.95</v>
      </c>
      <c r="AC82" s="72">
        <f>Data!C89*AB82</f>
        <v>132.75</v>
      </c>
      <c r="AD82" s="5"/>
      <c r="AE82" s="47"/>
      <c r="AF82" s="5"/>
      <c r="AG82" s="5"/>
    </row>
    <row r="83" spans="1:33">
      <c r="A83" s="11">
        <v>78</v>
      </c>
      <c r="B83" s="22">
        <f t="shared" si="8"/>
        <v>1.3520833333333333</v>
      </c>
      <c r="C83" s="16">
        <f t="shared" si="9"/>
        <v>1.6041666666666667</v>
      </c>
      <c r="I83" s="23">
        <f>Data!B90*Data!C90</f>
        <v>3300</v>
      </c>
      <c r="J83" s="23">
        <f>IF(Data!C$7=1,Data!D90,IF(Data!C$7=2,I83,Data!B90))</f>
        <v>40</v>
      </c>
      <c r="K83" s="33">
        <f>Data!E90*SQRT(Data!F90/20)</f>
        <v>4.1247952259406357</v>
      </c>
      <c r="L83" s="33">
        <f>IF(Data!H90="A",Data!G$5,IF(Data!H90="B",Data!G$6,Data!G$7))</f>
        <v>3.5</v>
      </c>
      <c r="M83" s="33">
        <f>IF(Data!I90="A",Data!G$5,IF(Data!I90="B",Data!G$6,Data!G$7))</f>
        <v>3.5</v>
      </c>
      <c r="N83" s="33">
        <f>IF(Data!J90="A",Data!G$5,IF(Data!J90="B",Data!G$6,Data!G$7))</f>
        <v>3.5</v>
      </c>
      <c r="O83" s="45">
        <f>IF(Data!C$6=1,L83,IF(Data!C$6=2,M83,N83))</f>
        <v>3.5</v>
      </c>
      <c r="P83" s="47">
        <f>Data!B90*O83/Data!G$9/Data!E90/SQRT(Data!F90/21)</f>
        <v>0.39851231281374239</v>
      </c>
      <c r="Q83">
        <f t="shared" si="10"/>
        <v>0.36848851521312237</v>
      </c>
      <c r="R83">
        <f t="shared" si="11"/>
        <v>0.23095143837508927</v>
      </c>
      <c r="S83" s="67">
        <f>(1-K83*R83/Data!G90)*100</f>
        <v>98.879261893607421</v>
      </c>
      <c r="T83" s="45">
        <f t="shared" si="12"/>
        <v>39.55170475744297</v>
      </c>
      <c r="U83" s="47">
        <f>Data!B90*Data!J$5/Data!G$9/Data!E90/SQRT(Data!F90/21)</f>
        <v>0.33588894937158287</v>
      </c>
      <c r="V83">
        <f t="shared" si="13"/>
        <v>0.37706021018383129</v>
      </c>
      <c r="W83">
        <f t="shared" si="14"/>
        <v>0.25329275524687145</v>
      </c>
      <c r="X83" s="67">
        <f>(1-K83*W83/Data!G90)*100</f>
        <v>98.770846179285115</v>
      </c>
      <c r="Y83" s="45">
        <f t="shared" si="15"/>
        <v>39.508338471714048</v>
      </c>
      <c r="Z83" s="71">
        <f>IF(Data!C$6=1,L83,IF(Data!C$6=2,M83,N83))*Data!B90/Data!G$9</f>
        <v>1.6041666666666667</v>
      </c>
      <c r="AA83" s="72">
        <f>Data!C90*Z83</f>
        <v>48.125</v>
      </c>
      <c r="AB83" s="71">
        <f>Data!J$5*Data!B90/Data!G$9</f>
        <v>1.3520833333333333</v>
      </c>
      <c r="AC83" s="72">
        <f>Data!C90*AB83</f>
        <v>40.5625</v>
      </c>
      <c r="AD83" s="5"/>
      <c r="AE83" s="47"/>
      <c r="AF83" s="5"/>
      <c r="AG83" s="5"/>
    </row>
    <row r="84" spans="1:33">
      <c r="A84" s="11">
        <v>79</v>
      </c>
      <c r="B84" s="22">
        <f t="shared" si="8"/>
        <v>0.51624999999999999</v>
      </c>
      <c r="C84" s="16">
        <f t="shared" si="9"/>
        <v>0.45500000000000002</v>
      </c>
      <c r="I84" s="23">
        <f>Data!B91*Data!C91</f>
        <v>3066</v>
      </c>
      <c r="J84" s="23">
        <f>IF(Data!C$7=1,Data!D91,IF(Data!C$7=2,I84,Data!B91))</f>
        <v>35</v>
      </c>
      <c r="K84" s="33">
        <f>Data!E91*SQRT(Data!F91/20)</f>
        <v>3.2005500227074131</v>
      </c>
      <c r="L84" s="33">
        <f>IF(Data!H91="A",Data!G$5,IF(Data!H91="B",Data!G$6,Data!G$7))</f>
        <v>3.5</v>
      </c>
      <c r="M84" s="33">
        <f>IF(Data!I91="A",Data!G$5,IF(Data!I91="B",Data!G$6,Data!G$7))</f>
        <v>2.6</v>
      </c>
      <c r="N84" s="33">
        <f>IF(Data!J91="A",Data!G$5,IF(Data!J91="B",Data!G$6,Data!G$7))</f>
        <v>3.5</v>
      </c>
      <c r="O84" s="45">
        <f>IF(Data!C$6=1,L84,IF(Data!C$6=2,M84,N84))</f>
        <v>2.6</v>
      </c>
      <c r="P84" s="47">
        <f>Data!B91*O84/Data!G$9/Data!E91/SQRT(Data!F91/21)</f>
        <v>0.14567379248669346</v>
      </c>
      <c r="Q84">
        <f t="shared" si="10"/>
        <v>0.39473124844541352</v>
      </c>
      <c r="R84">
        <f t="shared" si="11"/>
        <v>0.3303304008295691</v>
      </c>
      <c r="S84" s="67">
        <f>(1-K84*R84/Data!G91)*100</f>
        <v>96.890473612129341</v>
      </c>
      <c r="T84" s="45">
        <f t="shared" si="12"/>
        <v>33.911665764245271</v>
      </c>
      <c r="U84" s="47">
        <f>Data!B91*Data!J$5/Data!G$9/Data!E91/SQRT(Data!F91/21)</f>
        <v>0.16528372609067143</v>
      </c>
      <c r="V84">
        <f t="shared" si="13"/>
        <v>0.39352957407203626</v>
      </c>
      <c r="W84">
        <f t="shared" si="14"/>
        <v>0.32173687965652309</v>
      </c>
      <c r="X84" s="67">
        <f>(1-K84*W84/Data!G91)*100</f>
        <v>96.971367713263248</v>
      </c>
      <c r="Y84" s="45">
        <f t="shared" si="15"/>
        <v>33.93997869964214</v>
      </c>
      <c r="Z84" s="71">
        <f>IF(Data!C$6=1,L84,IF(Data!C$6=2,M84,N84))*Data!B91/Data!G$9</f>
        <v>0.45500000000000002</v>
      </c>
      <c r="AA84" s="72">
        <f>Data!C91*Z84</f>
        <v>33.215000000000003</v>
      </c>
      <c r="AB84" s="71">
        <f>Data!J$5*Data!B91/Data!G$9</f>
        <v>0.51624999999999999</v>
      </c>
      <c r="AC84" s="72">
        <f>Data!C91*AB84</f>
        <v>37.686250000000001</v>
      </c>
      <c r="AD84" s="5"/>
      <c r="AE84" s="47"/>
      <c r="AF84" s="5"/>
      <c r="AG84" s="5"/>
    </row>
    <row r="85" spans="1:33">
      <c r="A85" s="11">
        <v>80</v>
      </c>
      <c r="B85" s="22">
        <f t="shared" si="8"/>
        <v>8.0510416666666682</v>
      </c>
      <c r="C85" s="16">
        <f t="shared" si="9"/>
        <v>9.5520833333333339</v>
      </c>
      <c r="I85" s="23">
        <f>Data!B92*Data!C92</f>
        <v>9170</v>
      </c>
      <c r="J85" s="23">
        <f>IF(Data!C$7=1,Data!D92,IF(Data!C$7=2,I85,Data!B92))</f>
        <v>92</v>
      </c>
      <c r="K85" s="33">
        <f>Data!E92*SQRT(Data!F92/20)</f>
        <v>14.013842765215211</v>
      </c>
      <c r="L85" s="33">
        <f>IF(Data!H92="A",Data!G$5,IF(Data!H92="B",Data!G$6,Data!G$7))</f>
        <v>3.5</v>
      </c>
      <c r="M85" s="33">
        <f>IF(Data!I92="A",Data!G$5,IF(Data!I92="B",Data!G$6,Data!G$7))</f>
        <v>3.5</v>
      </c>
      <c r="N85" s="33">
        <f>IF(Data!J92="A",Data!G$5,IF(Data!J92="B",Data!G$6,Data!G$7))</f>
        <v>2.6</v>
      </c>
      <c r="O85" s="45">
        <f>IF(Data!C$6=1,L85,IF(Data!C$6=2,M85,N85))</f>
        <v>3.5</v>
      </c>
      <c r="P85" s="47">
        <f>Data!B92*O85/Data!G$9/Data!E92/SQRT(Data!F92/21)</f>
        <v>0.69845030566465605</v>
      </c>
      <c r="Q85">
        <f t="shared" si="10"/>
        <v>0.3125921050217168</v>
      </c>
      <c r="R85">
        <f t="shared" si="11"/>
        <v>0.14325435610652712</v>
      </c>
      <c r="S85" s="67">
        <f>(1-K85*R85/Data!G92)*100</f>
        <v>99.343939862121232</v>
      </c>
      <c r="T85" s="45">
        <f t="shared" si="12"/>
        <v>91.396424673151543</v>
      </c>
      <c r="U85" s="47">
        <f>Data!B92*Data!J$5/Data!G$9/Data!E92/SQRT(Data!F92/21)</f>
        <v>0.58869382906021017</v>
      </c>
      <c r="V85">
        <f t="shared" si="13"/>
        <v>0.33547094962930646</v>
      </c>
      <c r="W85">
        <f t="shared" si="14"/>
        <v>0.17179443861462035</v>
      </c>
      <c r="X85" s="67">
        <f>(1-K85*W85/Data!G92)*100</f>
        <v>99.213235212194874</v>
      </c>
      <c r="Y85" s="45">
        <f t="shared" si="15"/>
        <v>91.276176395219281</v>
      </c>
      <c r="Z85" s="71">
        <f>IF(Data!C$6=1,L85,IF(Data!C$6=2,M85,N85))*Data!B92/Data!G$9</f>
        <v>9.5520833333333339</v>
      </c>
      <c r="AA85" s="72">
        <f>Data!C92*Z85</f>
        <v>133.72916666666669</v>
      </c>
      <c r="AB85" s="71">
        <f>Data!J$5*Data!B92/Data!G$9</f>
        <v>8.0510416666666682</v>
      </c>
      <c r="AC85" s="72">
        <f>Data!C92*AB85</f>
        <v>112.71458333333335</v>
      </c>
      <c r="AD85" s="5"/>
      <c r="AE85" s="47"/>
      <c r="AF85" s="5"/>
      <c r="AG85" s="5"/>
    </row>
    <row r="86" spans="1:33">
      <c r="A86" s="11">
        <v>81</v>
      </c>
      <c r="B86" s="22">
        <f t="shared" si="8"/>
        <v>1.4381250000000001</v>
      </c>
      <c r="C86" s="16">
        <f t="shared" si="9"/>
        <v>1.2674999999999998</v>
      </c>
      <c r="I86" s="23">
        <f>Data!B93*Data!C93</f>
        <v>10647</v>
      </c>
      <c r="J86" s="23">
        <f>IF(Data!C$7=1,Data!D93,IF(Data!C$7=2,I86,Data!B93))</f>
        <v>53</v>
      </c>
      <c r="K86" s="33">
        <f>Data!E93*SQRT(Data!F93/20)</f>
        <v>4.9023477286101098</v>
      </c>
      <c r="L86" s="33">
        <f>IF(Data!H93="A",Data!G$5,IF(Data!H93="B",Data!G$6,Data!G$7))</f>
        <v>3.5</v>
      </c>
      <c r="M86" s="33">
        <f>IF(Data!I93="A",Data!G$5,IF(Data!I93="B",Data!G$6,Data!G$7))</f>
        <v>2.6</v>
      </c>
      <c r="N86" s="33">
        <f>IF(Data!J93="A",Data!G$5,IF(Data!J93="B",Data!G$6,Data!G$7))</f>
        <v>3.5</v>
      </c>
      <c r="O86" s="45">
        <f>IF(Data!C$6=1,L86,IF(Data!C$6=2,M86,N86))</f>
        <v>2.6</v>
      </c>
      <c r="P86" s="47">
        <f>Data!B93*O86/Data!G$9/Data!E93/SQRT(Data!F93/21)</f>
        <v>0.26493449291766352</v>
      </c>
      <c r="Q86">
        <f t="shared" si="10"/>
        <v>0.38518372713391719</v>
      </c>
      <c r="R86">
        <f t="shared" si="11"/>
        <v>0.28039419695804085</v>
      </c>
      <c r="S86" s="67">
        <f>(1-K86*R86/Data!G93)*100</f>
        <v>97.304725775347634</v>
      </c>
      <c r="T86" s="45">
        <f t="shared" si="12"/>
        <v>51.571504660934245</v>
      </c>
      <c r="U86" s="47">
        <f>Data!B93*Data!J$5/Data!G$9/Data!E93/SQRT(Data!F93/21)</f>
        <v>0.30059875157965676</v>
      </c>
      <c r="V86">
        <f t="shared" si="13"/>
        <v>0.38131880044937039</v>
      </c>
      <c r="W86">
        <f t="shared" si="14"/>
        <v>0.26653208849365284</v>
      </c>
      <c r="X86" s="67">
        <f>(1-K86*W86/Data!G93)*100</f>
        <v>97.437974551708692</v>
      </c>
      <c r="Y86" s="45">
        <f t="shared" si="15"/>
        <v>51.642126512405603</v>
      </c>
      <c r="Z86" s="71">
        <f>IF(Data!C$6=1,L86,IF(Data!C$6=2,M86,N86))*Data!B93/Data!G$9</f>
        <v>1.2674999999999998</v>
      </c>
      <c r="AA86" s="72">
        <f>Data!C93*Z86</f>
        <v>115.34249999999999</v>
      </c>
      <c r="AB86" s="71">
        <f>Data!J$5*Data!B93/Data!G$9</f>
        <v>1.4381250000000001</v>
      </c>
      <c r="AC86" s="72">
        <f>Data!C93*AB86</f>
        <v>130.86937500000002</v>
      </c>
      <c r="AD86" s="5"/>
      <c r="AE86" s="47"/>
      <c r="AF86" s="5"/>
      <c r="AG86" s="5"/>
    </row>
    <row r="87" spans="1:33">
      <c r="A87" s="11">
        <v>82</v>
      </c>
      <c r="B87" s="22">
        <f t="shared" si="8"/>
        <v>5.223958333333333</v>
      </c>
      <c r="C87" s="16">
        <f t="shared" si="9"/>
        <v>6.197916666666667</v>
      </c>
      <c r="I87" s="23">
        <f>Data!B94*Data!C94</f>
        <v>21675</v>
      </c>
      <c r="J87" s="23">
        <f>IF(Data!C$7=1,Data!D94,IF(Data!C$7=2,I87,Data!B94))</f>
        <v>44</v>
      </c>
      <c r="K87" s="33">
        <f>Data!E94*SQRT(Data!F94/20)</f>
        <v>40.345875327161693</v>
      </c>
      <c r="L87" s="33">
        <f>IF(Data!H94="A",Data!G$5,IF(Data!H94="B",Data!G$6,Data!G$7))</f>
        <v>3.5</v>
      </c>
      <c r="M87" s="33">
        <f>IF(Data!I94="A",Data!G$5,IF(Data!I94="B",Data!G$6,Data!G$7))</f>
        <v>3.5</v>
      </c>
      <c r="N87" s="33">
        <f>IF(Data!J94="A",Data!G$5,IF(Data!J94="B",Data!G$6,Data!G$7))</f>
        <v>3.5</v>
      </c>
      <c r="O87" s="45">
        <f>IF(Data!C$6=1,L87,IF(Data!C$6=2,M87,N87))</f>
        <v>3.5</v>
      </c>
      <c r="P87" s="47">
        <f>Data!B94*O87/Data!G$9/Data!E94/SQRT(Data!F94/21)</f>
        <v>0.15741323349625694</v>
      </c>
      <c r="Q87">
        <f t="shared" si="10"/>
        <v>0.39402963157826504</v>
      </c>
      <c r="R87">
        <f t="shared" si="11"/>
        <v>0.3251677026261362</v>
      </c>
      <c r="S87" s="67">
        <f>(1-K87*R87/Data!G94)*100</f>
        <v>89.830096441415748</v>
      </c>
      <c r="T87" s="45">
        <f t="shared" si="12"/>
        <v>39.525242434222925</v>
      </c>
      <c r="U87" s="47">
        <f>Data!B94*Data!J$5/Data!G$9/Data!E94/SQRT(Data!F94/21)</f>
        <v>0.13267686823255942</v>
      </c>
      <c r="V87">
        <f t="shared" si="13"/>
        <v>0.39544590470696012</v>
      </c>
      <c r="W87">
        <f t="shared" si="14"/>
        <v>0.33610956279064963</v>
      </c>
      <c r="X87" s="67">
        <f>(1-K87*W87/Data!G94)*100</f>
        <v>89.487880219675674</v>
      </c>
      <c r="Y87" s="45">
        <f t="shared" si="15"/>
        <v>39.3746672966573</v>
      </c>
      <c r="Z87" s="71">
        <f>IF(Data!C$6=1,L87,IF(Data!C$6=2,M87,N87))*Data!B94/Data!G$9</f>
        <v>6.197916666666667</v>
      </c>
      <c r="AA87" s="72">
        <f>Data!C94*Z87</f>
        <v>316.09375</v>
      </c>
      <c r="AB87" s="71">
        <f>Data!J$5*Data!B94/Data!G$9</f>
        <v>5.223958333333333</v>
      </c>
      <c r="AC87" s="72">
        <f>Data!C94*AB87</f>
        <v>266.421875</v>
      </c>
      <c r="AD87" s="5"/>
      <c r="AE87" s="47"/>
      <c r="AF87" s="5"/>
      <c r="AG87" s="5"/>
    </row>
    <row r="88" spans="1:33">
      <c r="A88" s="11">
        <v>83</v>
      </c>
      <c r="B88" s="22">
        <f t="shared" si="8"/>
        <v>3.6260416666666666</v>
      </c>
      <c r="C88" s="16">
        <f t="shared" si="9"/>
        <v>4.302083333333333</v>
      </c>
      <c r="I88" s="23">
        <f>Data!B95*Data!C95</f>
        <v>8555</v>
      </c>
      <c r="J88" s="23">
        <f>IF(Data!C$7=1,Data!D95,IF(Data!C$7=2,I88,Data!B95))</f>
        <v>91</v>
      </c>
      <c r="K88" s="33">
        <f>Data!E95*SQRT(Data!F95/20)</f>
        <v>11.197949917152597</v>
      </c>
      <c r="L88" s="33">
        <f>IF(Data!H95="A",Data!G$5,IF(Data!H95="B",Data!G$6,Data!G$7))</f>
        <v>3.5</v>
      </c>
      <c r="M88" s="33">
        <f>IF(Data!I95="A",Data!G$5,IF(Data!I95="B",Data!G$6,Data!G$7))</f>
        <v>3.5</v>
      </c>
      <c r="N88" s="33">
        <f>IF(Data!J95="A",Data!G$5,IF(Data!J95="B",Data!G$6,Data!G$7))</f>
        <v>2.6</v>
      </c>
      <c r="O88" s="45">
        <f>IF(Data!C$6=1,L88,IF(Data!C$6=2,M88,N88))</f>
        <v>3.5</v>
      </c>
      <c r="P88" s="47">
        <f>Data!B95*O88/Data!G$9/Data!E95/SQRT(Data!F95/21)</f>
        <v>0.39367238140793054</v>
      </c>
      <c r="Q88">
        <f t="shared" si="10"/>
        <v>0.3691956072811875</v>
      </c>
      <c r="R88">
        <f t="shared" si="11"/>
        <v>0.23262614381067179</v>
      </c>
      <c r="S88" s="67">
        <f>(1-K88*R88/Data!G95)*100</f>
        <v>98.178366498033398</v>
      </c>
      <c r="T88" s="45">
        <f t="shared" si="12"/>
        <v>89.342313513210399</v>
      </c>
      <c r="U88" s="47">
        <f>Data!B95*Data!J$5/Data!G$9/Data!E95/SQRT(Data!F95/21)</f>
        <v>0.33180957861525578</v>
      </c>
      <c r="V88">
        <f t="shared" si="13"/>
        <v>0.37757407640680835</v>
      </c>
      <c r="W88">
        <f t="shared" si="14"/>
        <v>0.25479904900192263</v>
      </c>
      <c r="X88" s="67">
        <f>(1-K88*W88/Data!G95)*100</f>
        <v>98.004736370865984</v>
      </c>
      <c r="Y88" s="45">
        <f t="shared" si="15"/>
        <v>89.184310097488051</v>
      </c>
      <c r="Z88" s="71">
        <f>IF(Data!C$6=1,L88,IF(Data!C$6=2,M88,N88))*Data!B95/Data!G$9</f>
        <v>4.302083333333333</v>
      </c>
      <c r="AA88" s="72">
        <f>Data!C95*Z88</f>
        <v>124.76041666666666</v>
      </c>
      <c r="AB88" s="71">
        <f>Data!J$5*Data!B95/Data!G$9</f>
        <v>3.6260416666666666</v>
      </c>
      <c r="AC88" s="72">
        <f>Data!C95*AB88</f>
        <v>105.15520833333333</v>
      </c>
      <c r="AD88" s="5"/>
      <c r="AE88" s="47"/>
      <c r="AF88" s="5"/>
      <c r="AG88" s="5"/>
    </row>
    <row r="89" spans="1:33">
      <c r="A89" s="11">
        <v>84</v>
      </c>
      <c r="B89" s="22">
        <f t="shared" si="8"/>
        <v>17.171458333333337</v>
      </c>
      <c r="C89" s="16">
        <f t="shared" si="9"/>
        <v>20.372916666666665</v>
      </c>
      <c r="I89" s="23">
        <f>Data!B96*Data!C96</f>
        <v>26543</v>
      </c>
      <c r="J89" s="23">
        <f>IF(Data!C$7=1,Data!D96,IF(Data!C$7=2,I89,Data!B96))</f>
        <v>35</v>
      </c>
      <c r="K89" s="33">
        <f>Data!E96*SQRT(Data!F96/20)</f>
        <v>48.110665890399247</v>
      </c>
      <c r="L89" s="33">
        <f>IF(Data!H96="A",Data!G$5,IF(Data!H96="B",Data!G$6,Data!G$7))</f>
        <v>2.6</v>
      </c>
      <c r="M89" s="33">
        <f>IF(Data!I96="A",Data!G$5,IF(Data!I96="B",Data!G$6,Data!G$7))</f>
        <v>3.5</v>
      </c>
      <c r="N89" s="33">
        <f>IF(Data!J96="A",Data!G$5,IF(Data!J96="B",Data!G$6,Data!G$7))</f>
        <v>3.5</v>
      </c>
      <c r="O89" s="45">
        <f>IF(Data!C$6=1,L89,IF(Data!C$6=2,M89,N89))</f>
        <v>3.5</v>
      </c>
      <c r="P89" s="47">
        <f>Data!B96*O89/Data!G$9/Data!E96/SQRT(Data!F96/21)</f>
        <v>0.43391682525847214</v>
      </c>
      <c r="Q89">
        <f t="shared" si="10"/>
        <v>0.36309832702781059</v>
      </c>
      <c r="R89">
        <f t="shared" si="11"/>
        <v>0.21896225699765423</v>
      </c>
      <c r="S89" s="67">
        <f>(1-K89*R89/Data!G96)*100</f>
        <v>97.249498697383316</v>
      </c>
      <c r="T89" s="45">
        <f t="shared" si="12"/>
        <v>34.037324544084164</v>
      </c>
      <c r="U89" s="47">
        <f>Data!B96*Data!J$5/Data!G$9/Data!E96/SQRT(Data!F96/21)</f>
        <v>0.36572989557499808</v>
      </c>
      <c r="V89">
        <f t="shared" si="13"/>
        <v>0.37313354994234621</v>
      </c>
      <c r="W89">
        <f t="shared" si="14"/>
        <v>0.24246435937870739</v>
      </c>
      <c r="X89" s="67">
        <f>(1-K89*W89/Data!G96)*100</f>
        <v>96.954276296501646</v>
      </c>
      <c r="Y89" s="45">
        <f t="shared" si="15"/>
        <v>33.933996703775577</v>
      </c>
      <c r="Z89" s="71">
        <f>IF(Data!C$6=1,L89,IF(Data!C$6=2,M89,N89))*Data!B96/Data!G$9</f>
        <v>20.372916666666665</v>
      </c>
      <c r="AA89" s="72">
        <f>Data!C96*Z89</f>
        <v>387.08541666666662</v>
      </c>
      <c r="AB89" s="71">
        <f>Data!J$5*Data!B96/Data!G$9</f>
        <v>17.171458333333337</v>
      </c>
      <c r="AC89" s="72">
        <f>Data!C96*AB89</f>
        <v>326.25770833333343</v>
      </c>
      <c r="AD89" s="5"/>
      <c r="AE89" s="47"/>
      <c r="AF89" s="5"/>
      <c r="AG89" s="5"/>
    </row>
    <row r="90" spans="1:33">
      <c r="A90" s="11">
        <v>85</v>
      </c>
      <c r="B90" s="22">
        <f t="shared" si="8"/>
        <v>1.3029166666666669</v>
      </c>
      <c r="C90" s="16">
        <f t="shared" si="9"/>
        <v>1.5458333333333334</v>
      </c>
      <c r="I90" s="23">
        <f>Data!B97*Data!C97</f>
        <v>1484</v>
      </c>
      <c r="J90" s="23">
        <f>IF(Data!C$7=1,Data!D97,IF(Data!C$7=2,I90,Data!B97))</f>
        <v>38</v>
      </c>
      <c r="K90" s="33">
        <f>Data!E97*SQRT(Data!F97/20)</f>
        <v>6.5864198620250134</v>
      </c>
      <c r="L90" s="33">
        <f>IF(Data!H97="A",Data!G$5,IF(Data!H97="B",Data!G$6,Data!G$7))</f>
        <v>3.5</v>
      </c>
      <c r="M90" s="33">
        <f>IF(Data!I97="A",Data!G$5,IF(Data!I97="B",Data!G$6,Data!G$7))</f>
        <v>3.5</v>
      </c>
      <c r="N90" s="33">
        <f>IF(Data!J97="A",Data!G$5,IF(Data!J97="B",Data!G$6,Data!G$7))</f>
        <v>3.5</v>
      </c>
      <c r="O90" s="45">
        <f>IF(Data!C$6=1,L90,IF(Data!C$6=2,M90,N90))</f>
        <v>3.5</v>
      </c>
      <c r="P90" s="47">
        <f>Data!B97*O90/Data!G$9/Data!E97/SQRT(Data!F97/21)</f>
        <v>0.24049602653444879</v>
      </c>
      <c r="Q90">
        <f t="shared" si="10"/>
        <v>0.38756997268855709</v>
      </c>
      <c r="R90">
        <f t="shared" si="11"/>
        <v>0.29017560620783789</v>
      </c>
      <c r="S90" s="67">
        <f>(1-K90*R90/Data!G97)*100</f>
        <v>98.196963796035419</v>
      </c>
      <c r="T90" s="45">
        <f t="shared" si="12"/>
        <v>37.314846242493459</v>
      </c>
      <c r="U90" s="47">
        <f>Data!B97*Data!J$5/Data!G$9/Data!E97/SQRT(Data!F97/21)</f>
        <v>0.20270379379332112</v>
      </c>
      <c r="V90">
        <f t="shared" si="13"/>
        <v>0.39082940582978043</v>
      </c>
      <c r="W90">
        <f t="shared" si="14"/>
        <v>0.30575801301324157</v>
      </c>
      <c r="X90" s="67">
        <f>(1-K90*W90/Data!G97)*100</f>
        <v>98.100140896336114</v>
      </c>
      <c r="Y90" s="45">
        <f t="shared" si="15"/>
        <v>37.278053540607722</v>
      </c>
      <c r="Z90" s="71">
        <f>IF(Data!C$6=1,L90,IF(Data!C$6=2,M90,N90))*Data!B97/Data!G$9</f>
        <v>1.5458333333333334</v>
      </c>
      <c r="AA90" s="72">
        <f>Data!C97*Z90</f>
        <v>21.641666666666666</v>
      </c>
      <c r="AB90" s="71">
        <f>Data!J$5*Data!B97/Data!G$9</f>
        <v>1.3029166666666669</v>
      </c>
      <c r="AC90" s="72">
        <f>Data!C97*AB90</f>
        <v>18.240833333333338</v>
      </c>
      <c r="AD90" s="5"/>
      <c r="AE90" s="47"/>
      <c r="AF90" s="5"/>
      <c r="AG90" s="5"/>
    </row>
    <row r="91" spans="1:33">
      <c r="A91" s="11">
        <v>86</v>
      </c>
      <c r="B91" s="22">
        <f t="shared" si="8"/>
        <v>3.3679166666666669</v>
      </c>
      <c r="C91" s="16">
        <f t="shared" si="9"/>
        <v>2.9683333333333333</v>
      </c>
      <c r="I91" s="23">
        <f>Data!B98*Data!C98</f>
        <v>24660</v>
      </c>
      <c r="J91" s="23">
        <f>IF(Data!C$7=1,Data!D98,IF(Data!C$7=2,I91,Data!B98))</f>
        <v>30</v>
      </c>
      <c r="K91" s="33">
        <f>Data!E98*SQRT(Data!F98/20)</f>
        <v>34.502575563412272</v>
      </c>
      <c r="L91" s="33">
        <f>IF(Data!H98="A",Data!G$5,IF(Data!H98="B",Data!G$6,Data!G$7))</f>
        <v>2.6</v>
      </c>
      <c r="M91" s="33">
        <f>IF(Data!I98="A",Data!G$5,IF(Data!I98="B",Data!G$6,Data!G$7))</f>
        <v>2.6</v>
      </c>
      <c r="N91" s="33">
        <f>IF(Data!J98="A",Data!G$5,IF(Data!J98="B",Data!G$6,Data!G$7))</f>
        <v>3.5</v>
      </c>
      <c r="O91" s="45">
        <f>IF(Data!C$6=1,L91,IF(Data!C$6=2,M91,N91))</f>
        <v>2.6</v>
      </c>
      <c r="P91" s="47">
        <f>Data!B98*O91/Data!G$9/Data!E98/SQRT(Data!F98/21)</f>
        <v>8.8156797070761211E-2</v>
      </c>
      <c r="Q91">
        <f t="shared" si="10"/>
        <v>0.39739460970642587</v>
      </c>
      <c r="R91">
        <f t="shared" si="11"/>
        <v>0.35641262810839719</v>
      </c>
      <c r="S91" s="67">
        <f>(1-K91*R91/Data!G98)*100</f>
        <v>84.234418419148298</v>
      </c>
      <c r="T91" s="45">
        <f t="shared" si="12"/>
        <v>25.270325525744489</v>
      </c>
      <c r="U91" s="47">
        <f>Data!B98*Data!J$5/Data!G$9/Data!E98/SQRT(Data!F98/21)</f>
        <v>0.10002405821490215</v>
      </c>
      <c r="V91">
        <f t="shared" si="13"/>
        <v>0.39695112824438006</v>
      </c>
      <c r="W91">
        <f t="shared" si="14"/>
        <v>0.35092379627687559</v>
      </c>
      <c r="X91" s="67">
        <f>(1-K91*W91/Data!G98)*100</f>
        <v>84.477211797381543</v>
      </c>
      <c r="Y91" s="45">
        <f t="shared" si="15"/>
        <v>25.343163539214462</v>
      </c>
      <c r="Z91" s="71">
        <f>IF(Data!C$6=1,L91,IF(Data!C$6=2,M91,N91))*Data!B98/Data!G$9</f>
        <v>2.9683333333333333</v>
      </c>
      <c r="AA91" s="72">
        <f>Data!C98*Z91</f>
        <v>267.14999999999998</v>
      </c>
      <c r="AB91" s="71">
        <f>Data!J$5*Data!B98/Data!G$9</f>
        <v>3.3679166666666669</v>
      </c>
      <c r="AC91" s="72">
        <f>Data!C98*AB91</f>
        <v>303.11250000000001</v>
      </c>
      <c r="AD91" s="5"/>
      <c r="AE91" s="47"/>
      <c r="AF91" s="5"/>
      <c r="AG91" s="5"/>
    </row>
    <row r="92" spans="1:33">
      <c r="A92" s="11">
        <v>87</v>
      </c>
      <c r="B92" s="22">
        <f t="shared" si="8"/>
        <v>16.470833333333335</v>
      </c>
      <c r="C92" s="16">
        <f t="shared" si="9"/>
        <v>19.541666666666668</v>
      </c>
      <c r="I92" s="23">
        <f>Data!B99*Data!C99</f>
        <v>54940</v>
      </c>
      <c r="J92" s="23">
        <f>IF(Data!C$7=1,Data!D99,IF(Data!C$7=2,I92,Data!B99))</f>
        <v>76</v>
      </c>
      <c r="K92" s="33">
        <f>Data!E99*SQRT(Data!F99/20)</f>
        <v>65.926641308563006</v>
      </c>
      <c r="L92" s="33">
        <f>IF(Data!H99="A",Data!G$5,IF(Data!H99="B",Data!G$6,Data!G$7))</f>
        <v>2.6</v>
      </c>
      <c r="M92" s="33">
        <f>IF(Data!I99="A",Data!G$5,IF(Data!I99="B",Data!G$6,Data!G$7))</f>
        <v>3.5</v>
      </c>
      <c r="N92" s="33">
        <f>IF(Data!J99="A",Data!G$5,IF(Data!J99="B",Data!G$6,Data!G$7))</f>
        <v>2.6</v>
      </c>
      <c r="O92" s="45">
        <f>IF(Data!C$6=1,L92,IF(Data!C$6=2,M92,N92))</f>
        <v>3.5</v>
      </c>
      <c r="P92" s="47">
        <f>Data!B99*O92/Data!G$9/Data!E99/SQRT(Data!F99/21)</f>
        <v>0.30373532193292291</v>
      </c>
      <c r="Q92">
        <f t="shared" si="10"/>
        <v>0.38095756983645618</v>
      </c>
      <c r="R92">
        <f t="shared" si="11"/>
        <v>0.26533623253506006</v>
      </c>
      <c r="S92" s="67">
        <f>(1-K92*R92/Data!G99)*100</f>
        <v>93.166903660740473</v>
      </c>
      <c r="T92" s="45">
        <f t="shared" si="12"/>
        <v>70.806846782162751</v>
      </c>
      <c r="U92" s="47">
        <f>Data!B99*Data!J$5/Data!G$9/Data!E99/SQRT(Data!F99/21)</f>
        <v>0.25600548562917785</v>
      </c>
      <c r="V92">
        <f t="shared" si="13"/>
        <v>0.3860806062806233</v>
      </c>
      <c r="W92">
        <f t="shared" si="14"/>
        <v>0.28394125266688486</v>
      </c>
      <c r="X92" s="67">
        <f>(1-K92*W92/Data!G99)*100</f>
        <v>92.687776126064932</v>
      </c>
      <c r="Y92" s="45">
        <f t="shared" si="15"/>
        <v>70.442709855809355</v>
      </c>
      <c r="Z92" s="71">
        <f>IF(Data!C$6=1,L92,IF(Data!C$6=2,M92,N92))*Data!B99/Data!G$9</f>
        <v>19.541666666666668</v>
      </c>
      <c r="AA92" s="72">
        <f>Data!C99*Z92</f>
        <v>801.20833333333337</v>
      </c>
      <c r="AB92" s="71">
        <f>Data!J$5*Data!B99/Data!G$9</f>
        <v>16.470833333333335</v>
      </c>
      <c r="AC92" s="72">
        <f>Data!C99*AB92</f>
        <v>675.30416666666679</v>
      </c>
      <c r="AD92" s="5"/>
      <c r="AE92" s="47"/>
      <c r="AF92" s="5"/>
      <c r="AG92" s="5"/>
    </row>
    <row r="93" spans="1:33">
      <c r="A93" s="11">
        <v>88</v>
      </c>
      <c r="B93" s="22">
        <f t="shared" si="8"/>
        <v>2.1633333333333336</v>
      </c>
      <c r="C93" s="16">
        <f t="shared" si="9"/>
        <v>2.5666666666666669</v>
      </c>
      <c r="I93" s="23">
        <f>Data!B100*Data!C100</f>
        <v>3520</v>
      </c>
      <c r="J93" s="23">
        <f>IF(Data!C$7=1,Data!D100,IF(Data!C$7=2,I93,Data!B100))</f>
        <v>30</v>
      </c>
      <c r="K93" s="33">
        <f>Data!E100*SQRT(Data!F100/20)</f>
        <v>17.362667790083357</v>
      </c>
      <c r="L93" s="33">
        <f>IF(Data!H100="A",Data!G$5,IF(Data!H100="B",Data!G$6,Data!G$7))</f>
        <v>3.5</v>
      </c>
      <c r="M93" s="33">
        <f>IF(Data!I100="A",Data!G$5,IF(Data!I100="B",Data!G$6,Data!G$7))</f>
        <v>3.5</v>
      </c>
      <c r="N93" s="33">
        <f>IF(Data!J100="A",Data!G$5,IF(Data!J100="B",Data!G$6,Data!G$7))</f>
        <v>3.5</v>
      </c>
      <c r="O93" s="45">
        <f>IF(Data!C$6=1,L93,IF(Data!C$6=2,M93,N93))</f>
        <v>3.5</v>
      </c>
      <c r="P93" s="47">
        <f>Data!B100*O93/Data!G$9/Data!E100/SQRT(Data!F100/21)</f>
        <v>0.1514773379525492</v>
      </c>
      <c r="Q93">
        <f t="shared" si="10"/>
        <v>0.3943910321859519</v>
      </c>
      <c r="R93">
        <f t="shared" si="11"/>
        <v>0.32777136058721074</v>
      </c>
      <c r="S93" s="67">
        <f>(1-K93*R93/Data!G100)*100</f>
        <v>95.721063725579427</v>
      </c>
      <c r="T93" s="45">
        <f t="shared" si="12"/>
        <v>28.71631911767383</v>
      </c>
      <c r="U93" s="47">
        <f>Data!B100*Data!J$5/Data!G$9/Data!E100/SQRT(Data!F100/21)</f>
        <v>0.12767375627429145</v>
      </c>
      <c r="V93">
        <f t="shared" si="13"/>
        <v>0.39570353525869428</v>
      </c>
      <c r="W93">
        <f t="shared" si="14"/>
        <v>0.33835202689678368</v>
      </c>
      <c r="X93" s="67">
        <f>(1-K93*W93/Data!G100)*100</f>
        <v>95.582936963075042</v>
      </c>
      <c r="Y93" s="45">
        <f t="shared" si="15"/>
        <v>28.674881088922511</v>
      </c>
      <c r="Z93" s="71">
        <f>IF(Data!C$6=1,L93,IF(Data!C$6=2,M93,N93))*Data!B100/Data!G$9</f>
        <v>2.5666666666666669</v>
      </c>
      <c r="AA93" s="72">
        <f>Data!C100*Z93</f>
        <v>51.333333333333336</v>
      </c>
      <c r="AB93" s="71">
        <f>Data!J$5*Data!B100/Data!G$9</f>
        <v>2.1633333333333336</v>
      </c>
      <c r="AC93" s="72">
        <f>Data!C100*AB93</f>
        <v>43.266666666666673</v>
      </c>
      <c r="AD93" s="5"/>
      <c r="AE93" s="47"/>
      <c r="AF93" s="5"/>
      <c r="AG93" s="5"/>
    </row>
    <row r="94" spans="1:33">
      <c r="A94" s="11">
        <v>89</v>
      </c>
      <c r="B94" s="22">
        <f t="shared" si="8"/>
        <v>3.0975000000000006</v>
      </c>
      <c r="C94" s="16">
        <f t="shared" si="9"/>
        <v>2.73</v>
      </c>
      <c r="I94" s="23">
        <f>Data!B101*Data!C101</f>
        <v>20412</v>
      </c>
      <c r="J94" s="23">
        <f>IF(Data!C$7=1,Data!D101,IF(Data!C$7=2,I94,Data!B101))</f>
        <v>82</v>
      </c>
      <c r="K94" s="33">
        <f>Data!E101*SQRT(Data!F101/20)</f>
        <v>7.9458906623880337</v>
      </c>
      <c r="L94" s="33">
        <f>IF(Data!H101="A",Data!G$5,IF(Data!H101="B",Data!G$6,Data!G$7))</f>
        <v>3.5</v>
      </c>
      <c r="M94" s="33">
        <f>IF(Data!I101="A",Data!G$5,IF(Data!I101="B",Data!G$6,Data!G$7))</f>
        <v>2.6</v>
      </c>
      <c r="N94" s="33">
        <f>IF(Data!J101="A",Data!G$5,IF(Data!J101="B",Data!G$6,Data!G$7))</f>
        <v>2.6</v>
      </c>
      <c r="O94" s="45">
        <f>IF(Data!C$6=1,L94,IF(Data!C$6=2,M94,N94))</f>
        <v>2.6</v>
      </c>
      <c r="P94" s="47">
        <f>Data!B101*O94/Data!G$9/Data!E101/SQRT(Data!F101/21)</f>
        <v>0.35205840074651157</v>
      </c>
      <c r="Q94">
        <f t="shared" si="10"/>
        <v>0.37496887322546618</v>
      </c>
      <c r="R94">
        <f t="shared" si="11"/>
        <v>0.24738388310784482</v>
      </c>
      <c r="S94" s="67">
        <f>(1-K94*R94/Data!G101)*100</f>
        <v>97.511790776187439</v>
      </c>
      <c r="T94" s="45">
        <f t="shared" si="12"/>
        <v>79.959668436473706</v>
      </c>
      <c r="U94" s="47">
        <f>Data!B101*Data!J$5/Data!G$9/Data!E101/SQRT(Data!F101/21)</f>
        <v>0.39945087777008054</v>
      </c>
      <c r="V94">
        <f t="shared" si="13"/>
        <v>0.36835055309888703</v>
      </c>
      <c r="W94">
        <f t="shared" si="14"/>
        <v>0.23062767737469481</v>
      </c>
      <c r="X94" s="67">
        <f>(1-K94*W94/Data!G101)*100</f>
        <v>97.680326192228065</v>
      </c>
      <c r="Y94" s="45">
        <f t="shared" si="15"/>
        <v>80.09786747762702</v>
      </c>
      <c r="Z94" s="71">
        <f>IF(Data!C$6=1,L94,IF(Data!C$6=2,M94,N94))*Data!B101/Data!G$9</f>
        <v>2.73</v>
      </c>
      <c r="AA94" s="72">
        <f>Data!C101*Z94</f>
        <v>221.13</v>
      </c>
      <c r="AB94" s="71">
        <f>Data!J$5*Data!B101/Data!G$9</f>
        <v>3.0975000000000006</v>
      </c>
      <c r="AC94" s="72">
        <f>Data!C101*AB94</f>
        <v>250.89750000000004</v>
      </c>
      <c r="AD94" s="5"/>
      <c r="AE94" s="47"/>
      <c r="AF94" s="5"/>
      <c r="AG94" s="5"/>
    </row>
    <row r="95" spans="1:33">
      <c r="A95" s="11">
        <v>90</v>
      </c>
      <c r="B95" s="22">
        <f t="shared" si="8"/>
        <v>1.0939583333333334</v>
      </c>
      <c r="C95" s="16">
        <f t="shared" si="9"/>
        <v>1.2979166666666666</v>
      </c>
      <c r="I95" s="23">
        <f>Data!B102*Data!C102</f>
        <v>5963</v>
      </c>
      <c r="J95" s="23">
        <f>IF(Data!C$7=1,Data!D102,IF(Data!C$7=2,I95,Data!B102))</f>
        <v>77</v>
      </c>
      <c r="K95" s="33">
        <f>Data!E102*SQRT(Data!F102/20)</f>
        <v>2.4103668416623294</v>
      </c>
      <c r="L95" s="33">
        <f>IF(Data!H102="A",Data!G$5,IF(Data!H102="B",Data!G$6,Data!G$7))</f>
        <v>3.5</v>
      </c>
      <c r="M95" s="33">
        <f>IF(Data!I102="A",Data!G$5,IF(Data!I102="B",Data!G$6,Data!G$7))</f>
        <v>3.5</v>
      </c>
      <c r="N95" s="33">
        <f>IF(Data!J102="A",Data!G$5,IF(Data!J102="B",Data!G$6,Data!G$7))</f>
        <v>2.6</v>
      </c>
      <c r="O95" s="45">
        <f>IF(Data!C$6=1,L95,IF(Data!C$6=2,M95,N95))</f>
        <v>3.5</v>
      </c>
      <c r="P95" s="47">
        <f>Data!B102*O95/Data!G$9/Data!E102/SQRT(Data!F102/21)</f>
        <v>0.55177029287705814</v>
      </c>
      <c r="Q95">
        <f t="shared" si="10"/>
        <v>0.34260916899647464</v>
      </c>
      <c r="R95">
        <f t="shared" si="11"/>
        <v>0.18229072598947291</v>
      </c>
      <c r="S95" s="67">
        <f>(1-K95*R95/Data!G102)*100</f>
        <v>99.138455840259653</v>
      </c>
      <c r="T95" s="45">
        <f t="shared" si="12"/>
        <v>76.336610996999937</v>
      </c>
      <c r="U95" s="47">
        <f>Data!B102*Data!J$5/Data!G$9/Data!E102/SQRT(Data!F102/21)</f>
        <v>0.46506353256780614</v>
      </c>
      <c r="V95">
        <f t="shared" si="13"/>
        <v>0.35805031882438981</v>
      </c>
      <c r="W95">
        <f t="shared" si="14"/>
        <v>0.20879144275632919</v>
      </c>
      <c r="X95" s="67">
        <f>(1-K95*W95/Data!G102)*100</f>
        <v>99.013207901092755</v>
      </c>
      <c r="Y95" s="45">
        <f t="shared" si="15"/>
        <v>76.24017008384142</v>
      </c>
      <c r="Z95" s="71">
        <f>IF(Data!C$6=1,L95,IF(Data!C$6=2,M95,N95))*Data!B102/Data!G$9</f>
        <v>1.2979166666666666</v>
      </c>
      <c r="AA95" s="72">
        <f>Data!C102*Z95</f>
        <v>86.96041666666666</v>
      </c>
      <c r="AB95" s="71">
        <f>Data!J$5*Data!B102/Data!G$9</f>
        <v>1.0939583333333334</v>
      </c>
      <c r="AC95" s="72">
        <f>Data!C102*AB95</f>
        <v>73.295208333333335</v>
      </c>
      <c r="AD95" s="5"/>
      <c r="AE95" s="47"/>
      <c r="AF95" s="5"/>
      <c r="AG95" s="5"/>
    </row>
    <row r="96" spans="1:33">
      <c r="A96" s="11">
        <v>91</v>
      </c>
      <c r="B96" s="22">
        <f t="shared" si="8"/>
        <v>1.1554166666666668</v>
      </c>
      <c r="C96" s="16">
        <f t="shared" si="9"/>
        <v>1.3708333333333333</v>
      </c>
      <c r="I96" s="23">
        <f>Data!B103*Data!C103</f>
        <v>2350</v>
      </c>
      <c r="J96" s="23">
        <f>IF(Data!C$7=1,Data!D103,IF(Data!C$7=2,I96,Data!B103))</f>
        <v>37</v>
      </c>
      <c r="K96" s="33">
        <f>Data!E103*SQRT(Data!F103/20)</f>
        <v>6.4539970140490466</v>
      </c>
      <c r="L96" s="33">
        <f>IF(Data!H103="A",Data!G$5,IF(Data!H103="B",Data!G$6,Data!G$7))</f>
        <v>3.5</v>
      </c>
      <c r="M96" s="33">
        <f>IF(Data!I103="A",Data!G$5,IF(Data!I103="B",Data!G$6,Data!G$7))</f>
        <v>3.5</v>
      </c>
      <c r="N96" s="33">
        <f>IF(Data!J103="A",Data!G$5,IF(Data!J103="B",Data!G$6,Data!G$7))</f>
        <v>3.5</v>
      </c>
      <c r="O96" s="45">
        <f>IF(Data!C$6=1,L96,IF(Data!C$6=2,M96,N96))</f>
        <v>3.5</v>
      </c>
      <c r="P96" s="47">
        <f>Data!B103*O96/Data!G$9/Data!E103/SQRT(Data!F103/21)</f>
        <v>0.21764592770070657</v>
      </c>
      <c r="Q96">
        <f t="shared" si="10"/>
        <v>0.38960394661757602</v>
      </c>
      <c r="R96">
        <f t="shared" si="11"/>
        <v>0.29953063564565352</v>
      </c>
      <c r="S96" s="67">
        <f>(1-K96*R96/Data!G103)*100</f>
        <v>97.777965714858311</v>
      </c>
      <c r="T96" s="45">
        <f t="shared" si="12"/>
        <v>36.177847314497576</v>
      </c>
      <c r="U96" s="47">
        <f>Data!B103*Data!J$5/Data!G$9/Data!E103/SQRT(Data!F103/21)</f>
        <v>0.18344442477630984</v>
      </c>
      <c r="V96">
        <f t="shared" si="13"/>
        <v>0.39228540469315609</v>
      </c>
      <c r="W96">
        <f t="shared" si="14"/>
        <v>0.31391342256989485</v>
      </c>
      <c r="X96" s="67">
        <f>(1-K96*W96/Data!G103)*100</f>
        <v>97.67126862995859</v>
      </c>
      <c r="Y96" s="45">
        <f t="shared" si="15"/>
        <v>36.138369393084673</v>
      </c>
      <c r="Z96" s="71">
        <f>IF(Data!C$6=1,L96,IF(Data!C$6=2,M96,N96))*Data!B103/Data!G$9</f>
        <v>1.3708333333333333</v>
      </c>
      <c r="AA96" s="72">
        <f>Data!C103*Z96</f>
        <v>34.270833333333336</v>
      </c>
      <c r="AB96" s="71">
        <f>Data!J$5*Data!B103/Data!G$9</f>
        <v>1.1554166666666668</v>
      </c>
      <c r="AC96" s="72">
        <f>Data!C103*AB96</f>
        <v>28.885416666666668</v>
      </c>
      <c r="AD96" s="5"/>
      <c r="AE96" s="47"/>
      <c r="AF96" s="5"/>
      <c r="AG96" s="5"/>
    </row>
    <row r="97" spans="1:33">
      <c r="A97" s="11">
        <v>92</v>
      </c>
      <c r="B97" s="22">
        <f t="shared" si="8"/>
        <v>4.2406250000000005</v>
      </c>
      <c r="C97" s="16">
        <f t="shared" si="9"/>
        <v>5.03125</v>
      </c>
      <c r="I97" s="23">
        <f>Data!B104*Data!C104</f>
        <v>8280</v>
      </c>
      <c r="J97" s="23">
        <f>IF(Data!C$7=1,Data!D104,IF(Data!C$7=2,I97,Data!B104))</f>
        <v>31</v>
      </c>
      <c r="K97" s="33">
        <f>Data!E104*SQRT(Data!F104/20)</f>
        <v>11.832573171273069</v>
      </c>
      <c r="L97" s="33">
        <f>IF(Data!H104="A",Data!G$5,IF(Data!H104="B",Data!G$6,Data!G$7))</f>
        <v>3.5</v>
      </c>
      <c r="M97" s="33">
        <f>IF(Data!I104="A",Data!G$5,IF(Data!I104="B",Data!G$6,Data!G$7))</f>
        <v>3.5</v>
      </c>
      <c r="N97" s="33">
        <f>IF(Data!J104="A",Data!G$5,IF(Data!J104="B",Data!G$6,Data!G$7))</f>
        <v>3.5</v>
      </c>
      <c r="O97" s="45">
        <f>IF(Data!C$6=1,L97,IF(Data!C$6=2,M97,N97))</f>
        <v>3.5</v>
      </c>
      <c r="P97" s="47">
        <f>Data!B104*O97/Data!G$9/Data!E104/SQRT(Data!F104/21)</f>
        <v>0.43570380081315341</v>
      </c>
      <c r="Q97">
        <f t="shared" si="10"/>
        <v>0.36281631087466193</v>
      </c>
      <c r="R97">
        <f t="shared" si="11"/>
        <v>0.21836924934616223</v>
      </c>
      <c r="S97" s="67">
        <f>(1-K97*R97/Data!G104)*100</f>
        <v>98.471082768494412</v>
      </c>
      <c r="T97" s="45">
        <f t="shared" si="12"/>
        <v>30.526035658233269</v>
      </c>
      <c r="U97" s="47">
        <f>Data!B104*Data!J$5/Data!G$9/Data!E104/SQRT(Data!F104/21)</f>
        <v>0.36723606068537218</v>
      </c>
      <c r="V97">
        <f t="shared" si="13"/>
        <v>0.37292764307334358</v>
      </c>
      <c r="W97">
        <f t="shared" si="14"/>
        <v>0.2419266551071079</v>
      </c>
      <c r="X97" s="67">
        <f>(1-K97*W97/Data!G104)*100</f>
        <v>98.306145059978576</v>
      </c>
      <c r="Y97" s="45">
        <f t="shared" si="15"/>
        <v>30.474904968593361</v>
      </c>
      <c r="Z97" s="71">
        <f>IF(Data!C$6=1,L97,IF(Data!C$6=2,M97,N97))*Data!B104/Data!G$9</f>
        <v>5.03125</v>
      </c>
      <c r="AA97" s="72">
        <f>Data!C104*Z97</f>
        <v>120.75</v>
      </c>
      <c r="AB97" s="71">
        <f>Data!J$5*Data!B104/Data!G$9</f>
        <v>4.2406250000000005</v>
      </c>
      <c r="AC97" s="72">
        <f>Data!C104*AB97</f>
        <v>101.77500000000001</v>
      </c>
      <c r="AD97" s="5"/>
      <c r="AE97" s="47"/>
      <c r="AF97" s="5"/>
      <c r="AG97" s="5"/>
    </row>
    <row r="98" spans="1:33">
      <c r="A98" s="11">
        <v>93</v>
      </c>
      <c r="B98" s="22">
        <f t="shared" si="8"/>
        <v>1.1554166666666668</v>
      </c>
      <c r="C98" s="16">
        <f t="shared" si="9"/>
        <v>0.62666666666666671</v>
      </c>
      <c r="I98" s="23">
        <f>Data!B105*Data!C105</f>
        <v>52358</v>
      </c>
      <c r="J98" s="23">
        <f>IF(Data!C$7=1,Data!D105,IF(Data!C$7=2,I98,Data!B105))</f>
        <v>83</v>
      </c>
      <c r="K98" s="33">
        <f>Data!E105*SQRT(Data!F105/20)</f>
        <v>3.4798577894849632</v>
      </c>
      <c r="L98" s="33">
        <f>IF(Data!H105="A",Data!G$5,IF(Data!H105="B",Data!G$6,Data!G$7))</f>
        <v>2.6</v>
      </c>
      <c r="M98" s="33">
        <f>IF(Data!I105="A",Data!G$5,IF(Data!I105="B",Data!G$6,Data!G$7))</f>
        <v>1.6</v>
      </c>
      <c r="N98" s="33">
        <f>IF(Data!J105="A",Data!G$5,IF(Data!J105="B",Data!G$6,Data!G$7))</f>
        <v>2.6</v>
      </c>
      <c r="O98" s="45">
        <f>IF(Data!C$6=1,L98,IF(Data!C$6=2,M98,N98))</f>
        <v>1.6</v>
      </c>
      <c r="P98" s="47">
        <f>Data!B105*O98/Data!G$9/Data!E105/SQRT(Data!F105/21)</f>
        <v>0.18453117536598393</v>
      </c>
      <c r="Q98">
        <f t="shared" si="10"/>
        <v>0.39220697551870248</v>
      </c>
      <c r="R98">
        <f t="shared" si="11"/>
        <v>0.31344936764436226</v>
      </c>
      <c r="S98" s="67">
        <f>(1-K98*R98/Data!G105)*100</f>
        <v>93.940226535520168</v>
      </c>
      <c r="T98" s="45">
        <f t="shared" si="12"/>
        <v>77.970388024481736</v>
      </c>
      <c r="U98" s="47">
        <f>Data!B105*Data!J$5/Data!G$9/Data!E105/SQRT(Data!F105/21)</f>
        <v>0.34022935458103287</v>
      </c>
      <c r="V98">
        <f t="shared" si="13"/>
        <v>0.37650735027871751</v>
      </c>
      <c r="W98">
        <f t="shared" si="14"/>
        <v>0.25169696509186135</v>
      </c>
      <c r="X98" s="67">
        <f>(1-K98*W98/Data!G105)*100</f>
        <v>95.134057530196444</v>
      </c>
      <c r="Y98" s="45">
        <f t="shared" si="15"/>
        <v>78.961267750063058</v>
      </c>
      <c r="Z98" s="71">
        <f>IF(Data!C$6=1,L98,IF(Data!C$6=2,M98,N98))*Data!B105/Data!G$9</f>
        <v>0.62666666666666671</v>
      </c>
      <c r="AA98" s="72">
        <f>Data!C105*Z98</f>
        <v>349.05333333333334</v>
      </c>
      <c r="AB98" s="71">
        <f>Data!J$5*Data!B105/Data!G$9</f>
        <v>1.1554166666666668</v>
      </c>
      <c r="AC98" s="72">
        <f>Data!C105*AB98</f>
        <v>643.56708333333336</v>
      </c>
      <c r="AD98" s="5"/>
      <c r="AE98" s="47"/>
      <c r="AF98" s="5"/>
      <c r="AG98" s="5"/>
    </row>
    <row r="99" spans="1:33">
      <c r="A99" s="11">
        <v>94</v>
      </c>
      <c r="B99" s="22">
        <f t="shared" si="8"/>
        <v>1.5241666666666667</v>
      </c>
      <c r="C99" s="16">
        <f t="shared" si="9"/>
        <v>0.82666666666666666</v>
      </c>
      <c r="I99" s="23">
        <f>Data!B106*Data!C106</f>
        <v>81716</v>
      </c>
      <c r="J99" s="23">
        <f>IF(Data!C$7=1,Data!D106,IF(Data!C$7=2,I99,Data!B106))</f>
        <v>59</v>
      </c>
      <c r="K99" s="33">
        <f>Data!E106*SQRT(Data!F106/20)</f>
        <v>7.4910064652873691</v>
      </c>
      <c r="L99" s="33">
        <f>IF(Data!H106="A",Data!G$5,IF(Data!H106="B",Data!G$6,Data!G$7))</f>
        <v>2.6</v>
      </c>
      <c r="M99" s="33">
        <f>IF(Data!I106="A",Data!G$5,IF(Data!I106="B",Data!G$6,Data!G$7))</f>
        <v>1.6</v>
      </c>
      <c r="N99" s="33">
        <f>IF(Data!J106="A",Data!G$5,IF(Data!J106="B",Data!G$6,Data!G$7))</f>
        <v>2.6</v>
      </c>
      <c r="O99" s="45">
        <f>IF(Data!C$6=1,L99,IF(Data!C$6=2,M99,N99))</f>
        <v>1.6</v>
      </c>
      <c r="P99" s="47">
        <f>Data!B106*O99/Data!G$9/Data!E106/SQRT(Data!F106/21)</f>
        <v>0.11307976668350547</v>
      </c>
      <c r="Q99">
        <f t="shared" si="10"/>
        <v>0.39639930918992272</v>
      </c>
      <c r="R99">
        <f t="shared" si="11"/>
        <v>0.34494986330192962</v>
      </c>
      <c r="S99" s="67">
        <f>(1-K99*R99/Data!G106)*100</f>
        <v>87.079891719026264</v>
      </c>
      <c r="T99" s="45">
        <f t="shared" si="12"/>
        <v>51.377136114225493</v>
      </c>
      <c r="U99" s="47">
        <f>Data!B106*Data!J$5/Data!G$9/Data!E106/SQRT(Data!F106/21)</f>
        <v>0.20849081982271322</v>
      </c>
      <c r="V99">
        <f t="shared" si="13"/>
        <v>0.39036467471113379</v>
      </c>
      <c r="W99">
        <f t="shared" si="14"/>
        <v>0.30333583730289915</v>
      </c>
      <c r="X99" s="67">
        <f>(1-K99*W99/Data!G106)*100</f>
        <v>88.638546408053116</v>
      </c>
      <c r="Y99" s="45">
        <f t="shared" si="15"/>
        <v>52.29674238075134</v>
      </c>
      <c r="Z99" s="71">
        <f>IF(Data!C$6=1,L99,IF(Data!C$6=2,M99,N99))*Data!B106/Data!G$9</f>
        <v>0.82666666666666666</v>
      </c>
      <c r="AA99" s="72">
        <f>Data!C106*Z99</f>
        <v>544.77333333333331</v>
      </c>
      <c r="AB99" s="71">
        <f>Data!J$5*Data!B106/Data!G$9</f>
        <v>1.5241666666666667</v>
      </c>
      <c r="AC99" s="72">
        <f>Data!C106*AB99</f>
        <v>1004.4258333333333</v>
      </c>
      <c r="AD99" s="5"/>
      <c r="AE99" s="47"/>
      <c r="AF99" s="5"/>
      <c r="AG99" s="5"/>
    </row>
    <row r="100" spans="1:33">
      <c r="A100" s="11">
        <v>95</v>
      </c>
      <c r="B100" s="22">
        <f t="shared" si="8"/>
        <v>7.7437500000000004</v>
      </c>
      <c r="C100" s="16">
        <f t="shared" si="9"/>
        <v>6.8250000000000002</v>
      </c>
      <c r="I100" s="23">
        <f>Data!B107*Data!C107</f>
        <v>110880</v>
      </c>
      <c r="J100" s="23">
        <f>IF(Data!C$7=1,Data!D107,IF(Data!C$7=2,I100,Data!B107))</f>
        <v>42</v>
      </c>
      <c r="K100" s="33">
        <f>Data!E107*SQRT(Data!F107/20)</f>
        <v>22.13725751107588</v>
      </c>
      <c r="L100" s="33">
        <f>IF(Data!H107="A",Data!G$5,IF(Data!H107="B",Data!G$6,Data!G$7))</f>
        <v>1.6</v>
      </c>
      <c r="M100" s="33">
        <f>IF(Data!I107="A",Data!G$5,IF(Data!I107="B",Data!G$6,Data!G$7))</f>
        <v>2.6</v>
      </c>
      <c r="N100" s="33">
        <f>IF(Data!J107="A",Data!G$5,IF(Data!J107="B",Data!G$6,Data!G$7))</f>
        <v>3.5</v>
      </c>
      <c r="O100" s="45">
        <f>IF(Data!C$6=1,L100,IF(Data!C$6=2,M100,N100))</f>
        <v>2.6</v>
      </c>
      <c r="P100" s="47">
        <f>Data!B107*O100/Data!G$9/Data!E107/SQRT(Data!F107/21)</f>
        <v>0.31591735761615292</v>
      </c>
      <c r="Q100">
        <f t="shared" si="10"/>
        <v>0.37952242581247037</v>
      </c>
      <c r="R100">
        <f t="shared" si="11"/>
        <v>0.26072719465157246</v>
      </c>
      <c r="S100" s="67">
        <f>(1-K100*R100/Data!G107)*100</f>
        <v>93.209664649244388</v>
      </c>
      <c r="T100" s="45">
        <f t="shared" si="12"/>
        <v>39.148059152682642</v>
      </c>
      <c r="U100" s="47">
        <f>Data!B107*Data!J$5/Data!G$9/Data!E107/SQRT(Data!F107/21)</f>
        <v>0.35844469421832736</v>
      </c>
      <c r="V100">
        <f t="shared" si="13"/>
        <v>0.3741191303921233</v>
      </c>
      <c r="W100">
        <f t="shared" si="14"/>
        <v>0.24507714978144213</v>
      </c>
      <c r="X100" s="67">
        <f>(1-K100*W100/Data!G107)*100</f>
        <v>93.617251794362005</v>
      </c>
      <c r="Y100" s="45">
        <f t="shared" si="15"/>
        <v>39.319245753632039</v>
      </c>
      <c r="Z100" s="71">
        <f>IF(Data!C$6=1,L100,IF(Data!C$6=2,M100,N100))*Data!B107/Data!G$9</f>
        <v>6.8250000000000002</v>
      </c>
      <c r="AA100" s="72">
        <f>Data!C107*Z100</f>
        <v>1201.2</v>
      </c>
      <c r="AB100" s="71">
        <f>Data!J$5*Data!B107/Data!G$9</f>
        <v>7.7437500000000004</v>
      </c>
      <c r="AC100" s="72">
        <f>Data!C107*AB100</f>
        <v>1362.9</v>
      </c>
      <c r="AD100" s="5"/>
      <c r="AE100" s="47"/>
      <c r="AF100" s="5"/>
      <c r="AG100" s="5"/>
    </row>
    <row r="101" spans="1:33">
      <c r="A101" s="11">
        <v>96</v>
      </c>
      <c r="B101" s="22">
        <f t="shared" si="8"/>
        <v>4.6831250000000004</v>
      </c>
      <c r="C101" s="16">
        <f t="shared" si="9"/>
        <v>2.54</v>
      </c>
      <c r="I101" s="23">
        <f>Data!B108*Data!C108</f>
        <v>101727</v>
      </c>
      <c r="J101" s="23">
        <f>IF(Data!C$7=1,Data!D108,IF(Data!C$7=2,I101,Data!B108))</f>
        <v>45</v>
      </c>
      <c r="K101" s="33">
        <f>Data!E108*SQRT(Data!F108/20)</f>
        <v>11.782053975544633</v>
      </c>
      <c r="L101" s="33">
        <f>IF(Data!H108="A",Data!G$5,IF(Data!H108="B",Data!G$6,Data!G$7))</f>
        <v>1.6</v>
      </c>
      <c r="M101" s="33">
        <f>IF(Data!I108="A",Data!G$5,IF(Data!I108="B",Data!G$6,Data!G$7))</f>
        <v>1.6</v>
      </c>
      <c r="N101" s="33">
        <f>IF(Data!J108="A",Data!G$5,IF(Data!J108="B",Data!G$6,Data!G$7))</f>
        <v>3.5</v>
      </c>
      <c r="O101" s="45">
        <f>IF(Data!C$6=1,L101,IF(Data!C$6=2,M101,N101))</f>
        <v>1.6</v>
      </c>
      <c r="P101" s="47">
        <f>Data!B108*O101/Data!G$9/Data!E108/SQRT(Data!F108/21)</f>
        <v>0.22090592183299054</v>
      </c>
      <c r="Q101">
        <f t="shared" si="10"/>
        <v>0.38932554234158351</v>
      </c>
      <c r="R101">
        <f t="shared" si="11"/>
        <v>0.29818354903539529</v>
      </c>
      <c r="S101" s="67">
        <f>(1-K101*R101/Data!G108)*100</f>
        <v>93.371293076689639</v>
      </c>
      <c r="T101" s="45">
        <f t="shared" si="12"/>
        <v>42.017081884510333</v>
      </c>
      <c r="U101" s="47">
        <f>Data!B108*Data!J$5/Data!G$9/Data!E108/SQRT(Data!F108/21)</f>
        <v>0.40729529337957632</v>
      </c>
      <c r="V101">
        <f t="shared" si="13"/>
        <v>0.36718685073382651</v>
      </c>
      <c r="W101">
        <f t="shared" si="14"/>
        <v>0.22793439847919222</v>
      </c>
      <c r="X101" s="67">
        <f>(1-K101*W101/Data!G108)*100</f>
        <v>94.932952102329921</v>
      </c>
      <c r="Y101" s="45">
        <f t="shared" si="15"/>
        <v>42.719828446048467</v>
      </c>
      <c r="Z101" s="71">
        <f>IF(Data!C$6=1,L101,IF(Data!C$6=2,M101,N101))*Data!B108/Data!G$9</f>
        <v>2.54</v>
      </c>
      <c r="AA101" s="72">
        <f>Data!C108*Z101</f>
        <v>678.18000000000006</v>
      </c>
      <c r="AB101" s="71">
        <f>Data!J$5*Data!B108/Data!G$9</f>
        <v>4.6831250000000004</v>
      </c>
      <c r="AC101" s="72">
        <f>Data!C108*AB101</f>
        <v>1250.3943750000001</v>
      </c>
      <c r="AD101" s="5"/>
      <c r="AE101" s="47"/>
      <c r="AF101" s="5"/>
      <c r="AG101" s="5"/>
    </row>
    <row r="102" spans="1:33">
      <c r="A102" s="11">
        <v>97</v>
      </c>
      <c r="B102" s="22">
        <f t="shared" si="8"/>
        <v>1.659375</v>
      </c>
      <c r="C102" s="16">
        <f t="shared" si="9"/>
        <v>0.9</v>
      </c>
      <c r="I102" s="23">
        <f>Data!B109*Data!C109</f>
        <v>62775</v>
      </c>
      <c r="J102" s="23">
        <f>IF(Data!C$7=1,Data!D109,IF(Data!C$7=2,I102,Data!B109))</f>
        <v>35</v>
      </c>
      <c r="K102" s="33">
        <f>Data!E109*SQRT(Data!F109/20)</f>
        <v>6.4163370051320747</v>
      </c>
      <c r="L102" s="33">
        <f>IF(Data!H109="A",Data!G$5,IF(Data!H109="B",Data!G$6,Data!G$7))</f>
        <v>2.6</v>
      </c>
      <c r="M102" s="33">
        <f>IF(Data!I109="A",Data!G$5,IF(Data!I109="B",Data!G$6,Data!G$7))</f>
        <v>1.6</v>
      </c>
      <c r="N102" s="33">
        <f>IF(Data!J109="A",Data!G$5,IF(Data!J109="B",Data!G$6,Data!G$7))</f>
        <v>3.5</v>
      </c>
      <c r="O102" s="45">
        <f>IF(Data!C$6=1,L102,IF(Data!C$6=2,M102,N102))</f>
        <v>1.6</v>
      </c>
      <c r="P102" s="47">
        <f>Data!B109*O102/Data!G$9/Data!E109/SQRT(Data!F109/21)</f>
        <v>0.14373084957955395</v>
      </c>
      <c r="Q102">
        <f t="shared" si="10"/>
        <v>0.39484224208604374</v>
      </c>
      <c r="R102">
        <f t="shared" si="11"/>
        <v>0.33119010040339825</v>
      </c>
      <c r="S102" s="67">
        <f>(1-K102*R102/Data!G109)*100</f>
        <v>91.145719596034454</v>
      </c>
      <c r="T102" s="45">
        <f t="shared" si="12"/>
        <v>31.901001858612059</v>
      </c>
      <c r="U102" s="47">
        <f>Data!B109*Data!J$5/Data!G$9/Data!E109/SQRT(Data!F109/21)</f>
        <v>0.26500375391230263</v>
      </c>
      <c r="V102">
        <f t="shared" si="13"/>
        <v>0.38517665829737713</v>
      </c>
      <c r="W102">
        <f t="shared" si="14"/>
        <v>0.28036680309153533</v>
      </c>
      <c r="X102" s="67">
        <f>(1-K102*W102/Data!G109)*100</f>
        <v>92.504467109638355</v>
      </c>
      <c r="Y102" s="45">
        <f t="shared" si="15"/>
        <v>32.376563488373428</v>
      </c>
      <c r="Z102" s="71">
        <f>IF(Data!C$6=1,L102,IF(Data!C$6=2,M102,N102))*Data!B109/Data!G$9</f>
        <v>0.9</v>
      </c>
      <c r="AA102" s="72">
        <f>Data!C109*Z102</f>
        <v>418.5</v>
      </c>
      <c r="AB102" s="71">
        <f>Data!J$5*Data!B109/Data!G$9</f>
        <v>1.659375</v>
      </c>
      <c r="AC102" s="72">
        <f>Data!C109*AB102</f>
        <v>771.609375</v>
      </c>
      <c r="AD102" s="5"/>
      <c r="AE102" s="47"/>
      <c r="AF102" s="5"/>
      <c r="AG102" s="5"/>
    </row>
    <row r="103" spans="1:33">
      <c r="A103" s="11">
        <v>98</v>
      </c>
      <c r="B103" s="22">
        <f t="shared" si="8"/>
        <v>6.6375000000000002</v>
      </c>
      <c r="C103" s="16">
        <f t="shared" si="9"/>
        <v>3.6</v>
      </c>
      <c r="I103" s="23">
        <f>Data!B110*Data!C110</f>
        <v>158220</v>
      </c>
      <c r="J103" s="23">
        <f>IF(Data!C$7=1,Data!D110,IF(Data!C$7=2,I103,Data!B110))</f>
        <v>62</v>
      </c>
      <c r="K103" s="33">
        <f>Data!E110*SQRT(Data!F110/20)</f>
        <v>13.885598824890041</v>
      </c>
      <c r="L103" s="33">
        <f>IF(Data!H110="A",Data!G$5,IF(Data!H110="B",Data!G$6,Data!G$7))</f>
        <v>1.6</v>
      </c>
      <c r="M103" s="33">
        <f>IF(Data!I110="A",Data!G$5,IF(Data!I110="B",Data!G$6,Data!G$7))</f>
        <v>1.6</v>
      </c>
      <c r="N103" s="33">
        <f>IF(Data!J110="A",Data!G$5,IF(Data!J110="B",Data!G$6,Data!G$7))</f>
        <v>2.6</v>
      </c>
      <c r="O103" s="45">
        <f>IF(Data!C$6=1,L103,IF(Data!C$6=2,M103,N103))</f>
        <v>1.6</v>
      </c>
      <c r="P103" s="47">
        <f>Data!B110*O103/Data!G$9/Data!E110/SQRT(Data!F110/21)</f>
        <v>0.26566389554140585</v>
      </c>
      <c r="Q103">
        <f t="shared" si="10"/>
        <v>0.3851091974698263</v>
      </c>
      <c r="R103">
        <f t="shared" si="11"/>
        <v>0.28010579891023124</v>
      </c>
      <c r="S103" s="67">
        <f>(1-K103*R103/Data!G110)*100</f>
        <v>93.623874176733125</v>
      </c>
      <c r="T103" s="45">
        <f t="shared" si="12"/>
        <v>58.04680198957454</v>
      </c>
      <c r="U103" s="47">
        <f>Data!B110*Data!J$5/Data!G$9/Data!E110/SQRT(Data!F110/21)</f>
        <v>0.48981780740446706</v>
      </c>
      <c r="V103">
        <f t="shared" si="13"/>
        <v>0.35384353869227531</v>
      </c>
      <c r="W103">
        <f t="shared" si="14"/>
        <v>0.20095601372336114</v>
      </c>
      <c r="X103" s="67">
        <f>(1-K103*W103/Data!G110)*100</f>
        <v>95.425582642603786</v>
      </c>
      <c r="Y103" s="45">
        <f t="shared" si="15"/>
        <v>59.163861238414349</v>
      </c>
      <c r="Z103" s="71">
        <f>IF(Data!C$6=1,L103,IF(Data!C$6=2,M103,N103))*Data!B110/Data!G$9</f>
        <v>3.6</v>
      </c>
      <c r="AA103" s="72">
        <f>Data!C110*Z103</f>
        <v>1054.8</v>
      </c>
      <c r="AB103" s="71">
        <f>Data!J$5*Data!B110/Data!G$9</f>
        <v>6.6375000000000002</v>
      </c>
      <c r="AC103" s="72">
        <f>Data!C110*AB103</f>
        <v>1944.7875000000001</v>
      </c>
      <c r="AD103" s="5"/>
      <c r="AE103" s="47"/>
      <c r="AF103" s="5"/>
      <c r="AG103" s="5"/>
    </row>
    <row r="104" spans="1:33">
      <c r="A104" s="11">
        <v>99</v>
      </c>
      <c r="B104" s="22">
        <f t="shared" si="8"/>
        <v>7.5716666666666672</v>
      </c>
      <c r="C104" s="16">
        <f t="shared" si="9"/>
        <v>6.6733333333333338</v>
      </c>
      <c r="I104" s="23">
        <f>Data!B111*Data!C111</f>
        <v>81928</v>
      </c>
      <c r="J104" s="23">
        <f>IF(Data!C$7=1,Data!D111,IF(Data!C$7=2,I104,Data!B111))</f>
        <v>91</v>
      </c>
      <c r="K104" s="33">
        <f>Data!E111*SQRT(Data!F111/20)</f>
        <v>22.448123389434684</v>
      </c>
      <c r="L104" s="33">
        <f>IF(Data!H111="A",Data!G$5,IF(Data!H111="B",Data!G$6,Data!G$7))</f>
        <v>2.6</v>
      </c>
      <c r="M104" s="33">
        <f>IF(Data!I111="A",Data!G$5,IF(Data!I111="B",Data!G$6,Data!G$7))</f>
        <v>2.6</v>
      </c>
      <c r="N104" s="33">
        <f>IF(Data!J111="A",Data!G$5,IF(Data!J111="B",Data!G$6,Data!G$7))</f>
        <v>2.6</v>
      </c>
      <c r="O104" s="45">
        <f>IF(Data!C$6=1,L104,IF(Data!C$6=2,M104,N104))</f>
        <v>2.6</v>
      </c>
      <c r="P104" s="47">
        <f>Data!B111*O104/Data!G$9/Data!E111/SQRT(Data!F111/21)</f>
        <v>0.30461930792703906</v>
      </c>
      <c r="Q104">
        <f t="shared" si="10"/>
        <v>0.38085514850280039</v>
      </c>
      <c r="R104">
        <f t="shared" si="11"/>
        <v>0.26499987916015988</v>
      </c>
      <c r="S104" s="67">
        <f>(1-K104*R104/Data!G111)*100</f>
        <v>93.803385431695261</v>
      </c>
      <c r="T104" s="45">
        <f t="shared" si="12"/>
        <v>85.361080742842702</v>
      </c>
      <c r="U104" s="47">
        <f>Data!B111*Data!J$5/Data!G$9/Data!E111/SQRT(Data!F111/21)</f>
        <v>0.34562575322490974</v>
      </c>
      <c r="V104">
        <f t="shared" si="13"/>
        <v>0.37581123994616961</v>
      </c>
      <c r="W104">
        <f t="shared" si="14"/>
        <v>0.24972281953444481</v>
      </c>
      <c r="X104" s="67">
        <f>(1-K104*W104/Data!G111)*100</f>
        <v>94.16061597284714</v>
      </c>
      <c r="Y104" s="45">
        <f t="shared" si="15"/>
        <v>85.686160535290895</v>
      </c>
      <c r="Z104" s="71">
        <f>IF(Data!C$6=1,L104,IF(Data!C$6=2,M104,N104))*Data!B111/Data!G$9</f>
        <v>6.6733333333333338</v>
      </c>
      <c r="AA104" s="72">
        <f>Data!C111*Z104</f>
        <v>887.5533333333334</v>
      </c>
      <c r="AB104" s="71">
        <f>Data!J$5*Data!B111/Data!G$9</f>
        <v>7.5716666666666672</v>
      </c>
      <c r="AC104" s="72">
        <f>Data!C111*AB104</f>
        <v>1007.0316666666668</v>
      </c>
      <c r="AD104" s="5"/>
      <c r="AE104" s="47"/>
      <c r="AF104" s="5"/>
      <c r="AG104" s="5"/>
    </row>
    <row r="105" spans="1:33">
      <c r="A105" s="11">
        <v>100</v>
      </c>
      <c r="B105" s="22">
        <f t="shared" si="8"/>
        <v>3.1958333333333333</v>
      </c>
      <c r="C105" s="16">
        <f t="shared" si="9"/>
        <v>1.7333333333333334</v>
      </c>
      <c r="I105" s="23">
        <f>Data!B112*Data!C112</f>
        <v>167440</v>
      </c>
      <c r="J105" s="23">
        <f>IF(Data!C$7=1,Data!D112,IF(Data!C$7=2,I105,Data!B112))</f>
        <v>61</v>
      </c>
      <c r="K105" s="33">
        <f>Data!E112*SQRT(Data!F112/20)</f>
        <v>10.346442229633105</v>
      </c>
      <c r="L105" s="33">
        <f>IF(Data!H112="A",Data!G$5,IF(Data!H112="B",Data!G$6,Data!G$7))</f>
        <v>1.6</v>
      </c>
      <c r="M105" s="33">
        <f>IF(Data!I112="A",Data!G$5,IF(Data!I112="B",Data!G$6,Data!G$7))</f>
        <v>1.6</v>
      </c>
      <c r="N105" s="33">
        <f>IF(Data!J112="A",Data!G$5,IF(Data!J112="B",Data!G$6,Data!G$7))</f>
        <v>2.6</v>
      </c>
      <c r="O105" s="45">
        <f>IF(Data!C$6=1,L105,IF(Data!C$6=2,M105,N105))</f>
        <v>1.6</v>
      </c>
      <c r="P105" s="47">
        <f>Data!B112*O105/Data!G$9/Data!E112/SQRT(Data!F112/21)</f>
        <v>0.17166655874029019</v>
      </c>
      <c r="Q105">
        <f t="shared" si="10"/>
        <v>0.39310662003217589</v>
      </c>
      <c r="R105">
        <f t="shared" si="11"/>
        <v>0.31897244430164584</v>
      </c>
      <c r="S105" s="67">
        <f>(1-K105*R105/Data!G112)*100</f>
        <v>88.213464400671995</v>
      </c>
      <c r="T105" s="45">
        <f t="shared" si="12"/>
        <v>53.810213284409919</v>
      </c>
      <c r="U105" s="47">
        <f>Data!B112*Data!J$5/Data!G$9/Data!E112/SQRT(Data!F112/21)</f>
        <v>0.31651021767741006</v>
      </c>
      <c r="V105">
        <f t="shared" si="13"/>
        <v>0.37945128321263738</v>
      </c>
      <c r="W105">
        <f t="shared" si="14"/>
        <v>0.26050432670737711</v>
      </c>
      <c r="X105" s="67">
        <f>(1-K105*W105/Data!G112)*100</f>
        <v>90.373953689830913</v>
      </c>
      <c r="Y105" s="45">
        <f t="shared" si="15"/>
        <v>55.128111750796862</v>
      </c>
      <c r="Z105" s="71">
        <f>IF(Data!C$6=1,L105,IF(Data!C$6=2,M105,N105))*Data!B112/Data!G$9</f>
        <v>1.7333333333333334</v>
      </c>
      <c r="AA105" s="72">
        <f>Data!C112*Z105</f>
        <v>1116.2666666666667</v>
      </c>
      <c r="AB105" s="71">
        <f>Data!J$5*Data!B112/Data!G$9</f>
        <v>3.1958333333333333</v>
      </c>
      <c r="AC105" s="72">
        <f>Data!C112*AB105</f>
        <v>2058.1166666666668</v>
      </c>
      <c r="AD105" s="5"/>
      <c r="AE105" s="47"/>
      <c r="AF105" s="5"/>
      <c r="AG105" s="5"/>
    </row>
    <row r="106" spans="1:33">
      <c r="A106" s="11">
        <v>101</v>
      </c>
      <c r="B106" s="22">
        <f t="shared" si="8"/>
        <v>1.6470833333333335</v>
      </c>
      <c r="C106" s="16">
        <f t="shared" si="9"/>
        <v>0.89333333333333331</v>
      </c>
      <c r="I106" s="23">
        <f>Data!B113*Data!C113</f>
        <v>58960</v>
      </c>
      <c r="J106" s="23">
        <f>IF(Data!C$7=1,Data!D113,IF(Data!C$7=2,I106,Data!B113))</f>
        <v>42</v>
      </c>
      <c r="K106" s="33">
        <f>Data!E113*SQRT(Data!F113/20)</f>
        <v>8.6815331309001618</v>
      </c>
      <c r="L106" s="33">
        <f>IF(Data!H113="A",Data!G$5,IF(Data!H113="B",Data!G$6,Data!G$7))</f>
        <v>2.6</v>
      </c>
      <c r="M106" s="33">
        <f>IF(Data!I113="A",Data!G$5,IF(Data!I113="B",Data!G$6,Data!G$7))</f>
        <v>1.6</v>
      </c>
      <c r="N106" s="33">
        <f>IF(Data!J113="A",Data!G$5,IF(Data!J113="B",Data!G$6,Data!G$7))</f>
        <v>3.5</v>
      </c>
      <c r="O106" s="45">
        <f>IF(Data!C$6=1,L106,IF(Data!C$6=2,M106,N106))</f>
        <v>1.6</v>
      </c>
      <c r="P106" s="47">
        <f>Data!B113*O106/Data!G$9/Data!E113/SQRT(Data!F113/21)</f>
        <v>0.10544154524591552</v>
      </c>
      <c r="Q106">
        <f t="shared" si="10"/>
        <v>0.39673026512336801</v>
      </c>
      <c r="R106">
        <f t="shared" si="11"/>
        <v>0.34843669558107193</v>
      </c>
      <c r="S106" s="67">
        <f>(1-K106*R106/Data!G113)*100</f>
        <v>87.900141133166201</v>
      </c>
      <c r="T106" s="45">
        <f t="shared" si="12"/>
        <v>36.918059275929807</v>
      </c>
      <c r="U106" s="47">
        <f>Data!B113*Data!J$5/Data!G$9/Data!E113/SQRT(Data!F113/21)</f>
        <v>0.19440784904715674</v>
      </c>
      <c r="V106">
        <f t="shared" si="13"/>
        <v>0.39147371371088308</v>
      </c>
      <c r="W106">
        <f t="shared" si="14"/>
        <v>0.30925313799991699</v>
      </c>
      <c r="X106" s="67">
        <f>(1-K106*W106/Data!G113)*100</f>
        <v>89.260834546475522</v>
      </c>
      <c r="Y106" s="45">
        <f t="shared" si="15"/>
        <v>37.489550509519717</v>
      </c>
      <c r="Z106" s="71">
        <f>IF(Data!C$6=1,L106,IF(Data!C$6=2,M106,N106))*Data!B113/Data!G$9</f>
        <v>0.89333333333333331</v>
      </c>
      <c r="AA106" s="72">
        <f>Data!C113*Z106</f>
        <v>393.06666666666666</v>
      </c>
      <c r="AB106" s="71">
        <f>Data!J$5*Data!B113/Data!G$9</f>
        <v>1.6470833333333335</v>
      </c>
      <c r="AC106" s="72">
        <f>Data!C113*AB106</f>
        <v>724.7166666666667</v>
      </c>
      <c r="AD106" s="5"/>
      <c r="AE106" s="47"/>
      <c r="AF106" s="5"/>
      <c r="AG106" s="5"/>
    </row>
    <row r="107" spans="1:33">
      <c r="A107" s="11">
        <v>102</v>
      </c>
      <c r="B107" s="22">
        <f t="shared" si="8"/>
        <v>2.8639583333333336</v>
      </c>
      <c r="C107" s="16">
        <f t="shared" si="9"/>
        <v>1.5533333333333335</v>
      </c>
      <c r="I107" s="23">
        <f>Data!B114*Data!C114</f>
        <v>63143</v>
      </c>
      <c r="J107" s="23">
        <f>IF(Data!C$7=1,Data!D114,IF(Data!C$7=2,I107,Data!B114))</f>
        <v>76</v>
      </c>
      <c r="K107" s="33">
        <f>Data!E114*SQRT(Data!F114/20)</f>
        <v>6.1865829081266108</v>
      </c>
      <c r="L107" s="33">
        <f>IF(Data!H114="A",Data!G$5,IF(Data!H114="B",Data!G$6,Data!G$7))</f>
        <v>2.6</v>
      </c>
      <c r="M107" s="33">
        <f>IF(Data!I114="A",Data!G$5,IF(Data!I114="B",Data!G$6,Data!G$7))</f>
        <v>1.6</v>
      </c>
      <c r="N107" s="33">
        <f>IF(Data!J114="A",Data!G$5,IF(Data!J114="B",Data!G$6,Data!G$7))</f>
        <v>2.6</v>
      </c>
      <c r="O107" s="45">
        <f>IF(Data!C$6=1,L107,IF(Data!C$6=2,M107,N107))</f>
        <v>1.6</v>
      </c>
      <c r="P107" s="47">
        <f>Data!B114*O107/Data!G$9/Data!E114/SQRT(Data!F114/21)</f>
        <v>0.25728144964940686</v>
      </c>
      <c r="Q107">
        <f t="shared" si="10"/>
        <v>0.38595419800044817</v>
      </c>
      <c r="R107">
        <f t="shared" si="11"/>
        <v>0.28343249148985433</v>
      </c>
      <c r="S107" s="67">
        <f>(1-K107*R107/Data!G114)*100</f>
        <v>95.825050934621729</v>
      </c>
      <c r="T107" s="45">
        <f t="shared" si="12"/>
        <v>72.827038710312522</v>
      </c>
      <c r="U107" s="47">
        <f>Data!B114*Data!J$5/Data!G$9/Data!E114/SQRT(Data!F114/21)</f>
        <v>0.4743626727910939</v>
      </c>
      <c r="V107">
        <f t="shared" si="13"/>
        <v>0.35648979142579484</v>
      </c>
      <c r="W107">
        <f t="shared" si="14"/>
        <v>0.20582240944275551</v>
      </c>
      <c r="X107" s="67">
        <f>(1-K107*W107/Data!G114)*100</f>
        <v>96.968244284838121</v>
      </c>
      <c r="Y107" s="45">
        <f t="shared" si="15"/>
        <v>73.695865656476968</v>
      </c>
      <c r="Z107" s="71">
        <f>IF(Data!C$6=1,L107,IF(Data!C$6=2,M107,N107))*Data!B114/Data!G$9</f>
        <v>1.5533333333333335</v>
      </c>
      <c r="AA107" s="72">
        <f>Data!C114*Z107</f>
        <v>420.95333333333338</v>
      </c>
      <c r="AB107" s="71">
        <f>Data!J$5*Data!B114/Data!G$9</f>
        <v>2.8639583333333336</v>
      </c>
      <c r="AC107" s="72">
        <f>Data!C114*AB107</f>
        <v>776.13270833333343</v>
      </c>
      <c r="AD107" s="5"/>
      <c r="AE107" s="47"/>
      <c r="AF107" s="5"/>
      <c r="AG107" s="5"/>
    </row>
    <row r="108" spans="1:33">
      <c r="A108" s="11">
        <v>103</v>
      </c>
      <c r="B108" s="22">
        <f t="shared" si="8"/>
        <v>4.2529166666666667</v>
      </c>
      <c r="C108" s="16">
        <f t="shared" si="9"/>
        <v>3.7483333333333335</v>
      </c>
      <c r="I108" s="23">
        <f>Data!B115*Data!C115</f>
        <v>71622</v>
      </c>
      <c r="J108" s="23">
        <f>IF(Data!C$7=1,Data!D115,IF(Data!C$7=2,I108,Data!B115))</f>
        <v>32</v>
      </c>
      <c r="K108" s="33">
        <f>Data!E115*SQRT(Data!F115/20)</f>
        <v>19.090888105798307</v>
      </c>
      <c r="L108" s="33">
        <f>IF(Data!H115="A",Data!G$5,IF(Data!H115="B",Data!G$6,Data!G$7))</f>
        <v>2.6</v>
      </c>
      <c r="M108" s="33">
        <f>IF(Data!I115="A",Data!G$5,IF(Data!I115="B",Data!G$6,Data!G$7))</f>
        <v>2.6</v>
      </c>
      <c r="N108" s="33">
        <f>IF(Data!J115="A",Data!G$5,IF(Data!J115="B",Data!G$6,Data!G$7))</f>
        <v>3.5</v>
      </c>
      <c r="O108" s="45">
        <f>IF(Data!C$6=1,L108,IF(Data!C$6=2,M108,N108))</f>
        <v>2.6</v>
      </c>
      <c r="P108" s="47">
        <f>Data!B115*O108/Data!G$9/Data!E115/SQRT(Data!F115/21)</f>
        <v>0.2011901536912066</v>
      </c>
      <c r="Q108">
        <f t="shared" si="10"/>
        <v>0.39094889088411106</v>
      </c>
      <c r="R108">
        <f t="shared" si="11"/>
        <v>0.30639371007670646</v>
      </c>
      <c r="S108" s="67">
        <f>(1-K108*R108/Data!G115)*100</f>
        <v>89.91495166311239</v>
      </c>
      <c r="T108" s="45">
        <f t="shared" si="12"/>
        <v>28.772784532195963</v>
      </c>
      <c r="U108" s="47">
        <f>Data!B115*Data!J$5/Data!G$9/Data!E115/SQRT(Data!F115/21)</f>
        <v>0.22827344361117671</v>
      </c>
      <c r="V108">
        <f t="shared" si="13"/>
        <v>0.38868186996770415</v>
      </c>
      <c r="W108">
        <f t="shared" si="14"/>
        <v>0.29515439730872822</v>
      </c>
      <c r="X108" s="67">
        <f>(1-K108*W108/Data!G115)*100</f>
        <v>90.284897288008153</v>
      </c>
      <c r="Y108" s="45">
        <f t="shared" si="15"/>
        <v>28.891167132162607</v>
      </c>
      <c r="Z108" s="71">
        <f>IF(Data!C$6=1,L108,IF(Data!C$6=2,M108,N108))*Data!B115/Data!G$9</f>
        <v>3.7483333333333335</v>
      </c>
      <c r="AA108" s="72">
        <f>Data!C115*Z108</f>
        <v>775.90500000000009</v>
      </c>
      <c r="AB108" s="71">
        <f>Data!J$5*Data!B115/Data!G$9</f>
        <v>4.2529166666666667</v>
      </c>
      <c r="AC108" s="72">
        <f>Data!C115*AB108</f>
        <v>880.35374999999999</v>
      </c>
      <c r="AD108" s="5"/>
      <c r="AE108" s="47"/>
      <c r="AF108" s="5"/>
      <c r="AG108" s="5"/>
    </row>
    <row r="109" spans="1:33">
      <c r="A109" s="11">
        <v>104</v>
      </c>
      <c r="B109" s="22">
        <f t="shared" si="8"/>
        <v>6.8341666666666665</v>
      </c>
      <c r="C109" s="16">
        <f t="shared" si="9"/>
        <v>3.7066666666666666</v>
      </c>
      <c r="I109" s="23">
        <f>Data!B116*Data!C116</f>
        <v>226848</v>
      </c>
      <c r="J109" s="23">
        <f>IF(Data!C$7=1,Data!D116,IF(Data!C$7=2,I109,Data!B116))</f>
        <v>82</v>
      </c>
      <c r="K109" s="33">
        <f>Data!E116*SQRT(Data!F116/20)</f>
        <v>11.014058794895359</v>
      </c>
      <c r="L109" s="33">
        <f>IF(Data!H116="A",Data!G$5,IF(Data!H116="B",Data!G$6,Data!G$7))</f>
        <v>1.6</v>
      </c>
      <c r="M109" s="33">
        <f>IF(Data!I116="A",Data!G$5,IF(Data!I116="B",Data!G$6,Data!G$7))</f>
        <v>1.6</v>
      </c>
      <c r="N109" s="33">
        <f>IF(Data!J116="A",Data!G$5,IF(Data!J116="B",Data!G$6,Data!G$7))</f>
        <v>2.6</v>
      </c>
      <c r="O109" s="45">
        <f>IF(Data!C$6=1,L109,IF(Data!C$6=2,M109,N109))</f>
        <v>1.6</v>
      </c>
      <c r="P109" s="47">
        <f>Data!B116*O109/Data!G$9/Data!E116/SQRT(Data!F116/21)</f>
        <v>0.34485044565732925</v>
      </c>
      <c r="Q109">
        <f t="shared" si="10"/>
        <v>0.37591184519264109</v>
      </c>
      <c r="R109">
        <f t="shared" si="11"/>
        <v>0.25000577387758344</v>
      </c>
      <c r="S109" s="67">
        <f>(1-K109*R109/Data!G116)*100</f>
        <v>94.704657129709574</v>
      </c>
      <c r="T109" s="45">
        <f t="shared" si="12"/>
        <v>77.657818846361849</v>
      </c>
      <c r="U109" s="47">
        <f>Data!B116*Data!J$5/Data!G$9/Data!E116/SQRT(Data!F116/21)</f>
        <v>0.63581800918070075</v>
      </c>
      <c r="V109">
        <f t="shared" si="13"/>
        <v>0.32593021895275326</v>
      </c>
      <c r="W109">
        <f t="shared" si="14"/>
        <v>0.15906135675408109</v>
      </c>
      <c r="X109" s="67">
        <f>(1-K109*W109/Data!G116)*100</f>
        <v>96.630940124451399</v>
      </c>
      <c r="Y109" s="45">
        <f t="shared" si="15"/>
        <v>79.237370902050145</v>
      </c>
      <c r="Z109" s="71">
        <f>IF(Data!C$6=1,L109,IF(Data!C$6=2,M109,N109))*Data!B116/Data!G$9</f>
        <v>3.7066666666666666</v>
      </c>
      <c r="AA109" s="72">
        <f>Data!C116*Z109</f>
        <v>1512.32</v>
      </c>
      <c r="AB109" s="71">
        <f>Data!J$5*Data!B116/Data!G$9</f>
        <v>6.8341666666666665</v>
      </c>
      <c r="AC109" s="72">
        <f>Data!C116*AB109</f>
        <v>2788.34</v>
      </c>
      <c r="AD109" s="5"/>
      <c r="AE109" s="47"/>
      <c r="AF109" s="5"/>
      <c r="AG109" s="5"/>
    </row>
    <row r="110" spans="1:33">
      <c r="A110" s="11">
        <v>105</v>
      </c>
      <c r="B110" s="22">
        <f t="shared" si="8"/>
        <v>1.2660416666666667</v>
      </c>
      <c r="C110" s="16">
        <f t="shared" si="9"/>
        <v>0.68666666666666676</v>
      </c>
      <c r="I110" s="23">
        <f>Data!B117*Data!C117</f>
        <v>127720</v>
      </c>
      <c r="J110" s="23">
        <f>IF(Data!C$7=1,Data!D117,IF(Data!C$7=2,I110,Data!B117))</f>
        <v>35</v>
      </c>
      <c r="K110" s="33">
        <f>Data!E117*SQRT(Data!F117/20)</f>
        <v>6.925626112454256</v>
      </c>
      <c r="L110" s="33">
        <f>IF(Data!H117="A",Data!G$5,IF(Data!H117="B",Data!G$6,Data!G$7))</f>
        <v>1.6</v>
      </c>
      <c r="M110" s="33">
        <f>IF(Data!I117="A",Data!G$5,IF(Data!I117="B",Data!G$6,Data!G$7))</f>
        <v>1.6</v>
      </c>
      <c r="N110" s="33">
        <f>IF(Data!J117="A",Data!G$5,IF(Data!J117="B",Data!G$6,Data!G$7))</f>
        <v>3.5</v>
      </c>
      <c r="O110" s="45">
        <f>IF(Data!C$6=1,L110,IF(Data!C$6=2,M110,N110))</f>
        <v>1.6</v>
      </c>
      <c r="P110" s="47">
        <f>Data!B117*O110/Data!G$9/Data!E117/SQRT(Data!F117/21)</f>
        <v>0.10159716120547937</v>
      </c>
      <c r="Q110">
        <f t="shared" si="10"/>
        <v>0.39688818255376646</v>
      </c>
      <c r="R110">
        <f t="shared" si="11"/>
        <v>0.35020040430104765</v>
      </c>
      <c r="S110" s="67">
        <f>(1-K110*R110/Data!G117)*100</f>
        <v>88.45068064466966</v>
      </c>
      <c r="T110" s="45">
        <f t="shared" si="12"/>
        <v>30.95773822563438</v>
      </c>
      <c r="U110" s="47">
        <f>Data!B117*Data!J$5/Data!G$9/Data!E117/SQRT(Data!F117/21)</f>
        <v>0.18731976597260258</v>
      </c>
      <c r="V110">
        <f t="shared" si="13"/>
        <v>0.39200368066555086</v>
      </c>
      <c r="W110">
        <f t="shared" si="14"/>
        <v>0.31226072659757753</v>
      </c>
      <c r="X110" s="67">
        <f>(1-K110*W110/Data!G117)*100</f>
        <v>89.701899799913704</v>
      </c>
      <c r="Y110" s="45">
        <f t="shared" si="15"/>
        <v>31.395664929969797</v>
      </c>
      <c r="Z110" s="71">
        <f>IF(Data!C$6=1,L110,IF(Data!C$6=2,M110,N110))*Data!B117/Data!G$9</f>
        <v>0.68666666666666676</v>
      </c>
      <c r="AA110" s="72">
        <f>Data!C117*Z110</f>
        <v>851.46666666666681</v>
      </c>
      <c r="AB110" s="71">
        <f>Data!J$5*Data!B117/Data!G$9</f>
        <v>1.2660416666666667</v>
      </c>
      <c r="AC110" s="72">
        <f>Data!C117*AB110</f>
        <v>1569.8916666666667</v>
      </c>
      <c r="AD110" s="5"/>
      <c r="AE110" s="47"/>
      <c r="AF110" s="5"/>
      <c r="AG110" s="5"/>
    </row>
    <row r="111" spans="1:33">
      <c r="A111" s="11">
        <v>106</v>
      </c>
      <c r="B111" s="22">
        <f t="shared" si="8"/>
        <v>2.4952083333333333</v>
      </c>
      <c r="C111" s="16">
        <f t="shared" si="9"/>
        <v>1.3533333333333333</v>
      </c>
      <c r="I111" s="23">
        <f>Data!B118*Data!C118</f>
        <v>435841</v>
      </c>
      <c r="J111" s="23">
        <f>IF(Data!C$7=1,Data!D118,IF(Data!C$7=2,I111,Data!B118))</f>
        <v>83</v>
      </c>
      <c r="K111" s="33">
        <f>Data!E118*SQRT(Data!F118/20)</f>
        <v>9.9209834070555551</v>
      </c>
      <c r="L111" s="33">
        <f>IF(Data!H118="A",Data!G$5,IF(Data!H118="B",Data!G$6,Data!G$7))</f>
        <v>1.6</v>
      </c>
      <c r="M111" s="33">
        <f>IF(Data!I118="A",Data!G$5,IF(Data!I118="B",Data!G$6,Data!G$7))</f>
        <v>1.6</v>
      </c>
      <c r="N111" s="33">
        <f>IF(Data!J118="A",Data!G$5,IF(Data!J118="B",Data!G$6,Data!G$7))</f>
        <v>2.6</v>
      </c>
      <c r="O111" s="45">
        <f>IF(Data!C$6=1,L111,IF(Data!C$6=2,M111,N111))</f>
        <v>1.6</v>
      </c>
      <c r="P111" s="47">
        <f>Data!B118*O111/Data!G$9/Data!E118/SQRT(Data!F118/21)</f>
        <v>0.1397798934603238</v>
      </c>
      <c r="Q111">
        <f t="shared" si="10"/>
        <v>0.39506344302357999</v>
      </c>
      <c r="R111">
        <f t="shared" si="11"/>
        <v>0.33294288909994624</v>
      </c>
      <c r="S111" s="67">
        <f>(1-K111*R111/Data!G118)*100</f>
        <v>84.270852960677601</v>
      </c>
      <c r="T111" s="45">
        <f t="shared" si="12"/>
        <v>69.944807957362414</v>
      </c>
      <c r="U111" s="47">
        <f>Data!B118*Data!J$5/Data!G$9/Data!E118/SQRT(Data!F118/21)</f>
        <v>0.25771917856747201</v>
      </c>
      <c r="V111">
        <f t="shared" si="13"/>
        <v>0.38591069749578494</v>
      </c>
      <c r="W111">
        <f t="shared" si="14"/>
        <v>0.2832581019649496</v>
      </c>
      <c r="X111" s="67">
        <f>(1-K111*W111/Data!G118)*100</f>
        <v>86.618100335674683</v>
      </c>
      <c r="Y111" s="45">
        <f t="shared" si="15"/>
        <v>71.893023278609988</v>
      </c>
      <c r="Z111" s="71">
        <f>IF(Data!C$6=1,L111,IF(Data!C$6=2,M111,N111))*Data!B118/Data!G$9</f>
        <v>1.3533333333333333</v>
      </c>
      <c r="AA111" s="72">
        <f>Data!C118*Z111</f>
        <v>2905.6066666666666</v>
      </c>
      <c r="AB111" s="71">
        <f>Data!J$5*Data!B118/Data!G$9</f>
        <v>2.4952083333333333</v>
      </c>
      <c r="AC111" s="72">
        <f>Data!C118*AB111</f>
        <v>5357.2122916666667</v>
      </c>
      <c r="AD111" s="5"/>
      <c r="AE111" s="47"/>
      <c r="AF111" s="5"/>
      <c r="AG111" s="5"/>
    </row>
    <row r="112" spans="1:33">
      <c r="A112" s="11">
        <v>107</v>
      </c>
      <c r="B112" s="22">
        <f t="shared" si="8"/>
        <v>0.78666666666666674</v>
      </c>
      <c r="C112" s="16">
        <f t="shared" si="9"/>
        <v>0.42666666666666669</v>
      </c>
      <c r="I112" s="23">
        <f>Data!B119*Data!C119</f>
        <v>67328</v>
      </c>
      <c r="J112" s="23">
        <f>IF(Data!C$7=1,Data!D119,IF(Data!C$7=2,I112,Data!B119))</f>
        <v>34</v>
      </c>
      <c r="K112" s="33">
        <f>Data!E119*SQRT(Data!F119/20)</f>
        <v>5.6134516442306612</v>
      </c>
      <c r="L112" s="33">
        <f>IF(Data!H119="A",Data!G$5,IF(Data!H119="B",Data!G$6,Data!G$7))</f>
        <v>2.6</v>
      </c>
      <c r="M112" s="33">
        <f>IF(Data!I119="A",Data!G$5,IF(Data!I119="B",Data!G$6,Data!G$7))</f>
        <v>1.6</v>
      </c>
      <c r="N112" s="33">
        <f>IF(Data!J119="A",Data!G$5,IF(Data!J119="B",Data!G$6,Data!G$7))</f>
        <v>3.5</v>
      </c>
      <c r="O112" s="45">
        <f>IF(Data!C$6=1,L112,IF(Data!C$6=2,M112,N112))</f>
        <v>1.6</v>
      </c>
      <c r="P112" s="47">
        <f>Data!B119*O112/Data!G$9/Data!E119/SQRT(Data!F119/21)</f>
        <v>7.7884920079482181E-2</v>
      </c>
      <c r="Q112">
        <f t="shared" si="10"/>
        <v>0.39773364444084841</v>
      </c>
      <c r="R112">
        <f t="shared" si="11"/>
        <v>0.36120874809195724</v>
      </c>
      <c r="S112" s="67">
        <f>(1-K112*R112/Data!G119)*100</f>
        <v>83.103101325939193</v>
      </c>
      <c r="T112" s="45">
        <f t="shared" si="12"/>
        <v>28.255054450819326</v>
      </c>
      <c r="U112" s="47">
        <f>Data!B119*Data!J$5/Data!G$9/Data!E119/SQRT(Data!F119/21)</f>
        <v>0.14360032139654527</v>
      </c>
      <c r="V112">
        <f t="shared" si="13"/>
        <v>0.39484964639822179</v>
      </c>
      <c r="W112">
        <f t="shared" si="14"/>
        <v>0.33124790901325979</v>
      </c>
      <c r="X112" s="67">
        <f>(1-K112*W112/Data!G119)*100</f>
        <v>84.504632337512902</v>
      </c>
      <c r="Y112" s="45">
        <f t="shared" si="15"/>
        <v>28.731574994754386</v>
      </c>
      <c r="Z112" s="71">
        <f>IF(Data!C$6=1,L112,IF(Data!C$6=2,M112,N112))*Data!B119/Data!G$9</f>
        <v>0.42666666666666669</v>
      </c>
      <c r="AA112" s="72">
        <f>Data!C119*Z112</f>
        <v>448.85333333333335</v>
      </c>
      <c r="AB112" s="71">
        <f>Data!J$5*Data!B119/Data!G$9</f>
        <v>0.78666666666666674</v>
      </c>
      <c r="AC112" s="72">
        <f>Data!C119*AB112</f>
        <v>827.57333333333338</v>
      </c>
      <c r="AD112" s="5"/>
      <c r="AE112" s="47"/>
      <c r="AF112" s="5"/>
      <c r="AG112" s="5"/>
    </row>
    <row r="113" spans="1:33">
      <c r="A113" s="11">
        <v>108</v>
      </c>
      <c r="B113" s="22">
        <f t="shared" si="8"/>
        <v>37.96895833333334</v>
      </c>
      <c r="C113" s="16">
        <f t="shared" si="9"/>
        <v>45.047916666666666</v>
      </c>
      <c r="I113" s="23">
        <f>Data!B120*Data!C120</f>
        <v>89581</v>
      </c>
      <c r="J113" s="23">
        <f>IF(Data!C$7=1,Data!D120,IF(Data!C$7=2,I113,Data!B120))</f>
        <v>123</v>
      </c>
      <c r="K113" s="33">
        <f>Data!E120*SQRT(Data!F120/20)</f>
        <v>80.116928390857566</v>
      </c>
      <c r="L113" s="33">
        <f>IF(Data!H120="A",Data!G$5,IF(Data!H120="B",Data!G$6,Data!G$7))</f>
        <v>2.6</v>
      </c>
      <c r="M113" s="33">
        <f>IF(Data!I120="A",Data!G$5,IF(Data!I120="B",Data!G$6,Data!G$7))</f>
        <v>3.5</v>
      </c>
      <c r="N113" s="33">
        <f>IF(Data!J120="A",Data!G$5,IF(Data!J120="B",Data!G$6,Data!G$7))</f>
        <v>2.6</v>
      </c>
      <c r="O113" s="45">
        <f>IF(Data!C$6=1,L113,IF(Data!C$6=2,M113,N113))</f>
        <v>3.5</v>
      </c>
      <c r="P113" s="47">
        <f>Data!B120*O113/Data!G$9/Data!E120/SQRT(Data!F120/21)</f>
        <v>0.57616260815742837</v>
      </c>
      <c r="Q113">
        <f t="shared" si="10"/>
        <v>0.33792835347351902</v>
      </c>
      <c r="R113">
        <f t="shared" si="11"/>
        <v>0.17530493725924212</v>
      </c>
      <c r="S113" s="67">
        <f>(1-K113*R113/Data!G120)*100</f>
        <v>96.959979847410722</v>
      </c>
      <c r="T113" s="45">
        <f t="shared" si="12"/>
        <v>119.26077521231518</v>
      </c>
      <c r="U113" s="47">
        <f>Data!B120*Data!J$5/Data!G$9/Data!E120/SQRT(Data!F120/21)</f>
        <v>0.4856227697326897</v>
      </c>
      <c r="V113">
        <f t="shared" si="13"/>
        <v>0.3545682454599568</v>
      </c>
      <c r="W113">
        <f t="shared" si="14"/>
        <v>0.20226853157987873</v>
      </c>
      <c r="X113" s="67">
        <f>(1-K113*W113/Data!G120)*100</f>
        <v>96.492395354911466</v>
      </c>
      <c r="Y113" s="45">
        <f t="shared" si="15"/>
        <v>118.6856462865411</v>
      </c>
      <c r="Z113" s="71">
        <f>IF(Data!C$6=1,L113,IF(Data!C$6=2,M113,N113))*Data!B120/Data!G$9</f>
        <v>45.047916666666666</v>
      </c>
      <c r="AA113" s="72">
        <f>Data!C120*Z113</f>
        <v>1306.3895833333333</v>
      </c>
      <c r="AB113" s="71">
        <f>Data!J$5*Data!B120/Data!G$9</f>
        <v>37.96895833333334</v>
      </c>
      <c r="AC113" s="72">
        <f>Data!C120*AB113</f>
        <v>1101.0997916666668</v>
      </c>
      <c r="AD113" s="5"/>
      <c r="AE113" s="47"/>
      <c r="AF113" s="5"/>
      <c r="AG113" s="5"/>
    </row>
    <row r="114" spans="1:33">
      <c r="A114" s="11">
        <v>109</v>
      </c>
      <c r="B114" s="22">
        <f t="shared" si="8"/>
        <v>14.504166666666666</v>
      </c>
      <c r="C114" s="16">
        <f t="shared" si="9"/>
        <v>17.208333333333332</v>
      </c>
      <c r="I114" s="23">
        <f>Data!B121*Data!C121</f>
        <v>42480</v>
      </c>
      <c r="J114" s="23">
        <f>IF(Data!C$7=1,Data!D121,IF(Data!C$7=2,I114,Data!B121))</f>
        <v>167</v>
      </c>
      <c r="K114" s="33">
        <f>Data!E121*SQRT(Data!F121/20)</f>
        <v>31.820095491363841</v>
      </c>
      <c r="L114" s="33">
        <f>IF(Data!H121="A",Data!G$5,IF(Data!H121="B",Data!G$6,Data!G$7))</f>
        <v>2.6</v>
      </c>
      <c r="M114" s="33">
        <f>IF(Data!I121="A",Data!G$5,IF(Data!I121="B",Data!G$6,Data!G$7))</f>
        <v>3.5</v>
      </c>
      <c r="N114" s="33">
        <f>IF(Data!J121="A",Data!G$5,IF(Data!J121="B",Data!G$6,Data!G$7))</f>
        <v>1.6</v>
      </c>
      <c r="O114" s="45">
        <f>IF(Data!C$6=1,L114,IF(Data!C$6=2,M114,N114))</f>
        <v>3.5</v>
      </c>
      <c r="P114" s="47">
        <f>Data!B121*O114/Data!G$9/Data!E121/SQRT(Data!F121/21)</f>
        <v>0.55415592476378916</v>
      </c>
      <c r="Q114">
        <f t="shared" si="10"/>
        <v>0.34215750845718623</v>
      </c>
      <c r="R114">
        <f t="shared" si="11"/>
        <v>0.18159854883097645</v>
      </c>
      <c r="S114" s="67">
        <f>(1-K114*R114/Data!G121)*100</f>
        <v>97.742780013712988</v>
      </c>
      <c r="T114" s="45">
        <f t="shared" si="12"/>
        <v>163.23044262290068</v>
      </c>
      <c r="U114" s="47">
        <f>Data!B121*Data!J$5/Data!G$9/Data!E121/SQRT(Data!F121/21)</f>
        <v>0.46707427944376523</v>
      </c>
      <c r="V114">
        <f t="shared" si="13"/>
        <v>0.35771493036526703</v>
      </c>
      <c r="W114">
        <f t="shared" si="14"/>
        <v>0.20814683164611164</v>
      </c>
      <c r="X114" s="67">
        <f>(1-K114*W114/Data!G121)*100</f>
        <v>97.4127921643734</v>
      </c>
      <c r="Y114" s="45">
        <f t="shared" si="15"/>
        <v>162.67936291450357</v>
      </c>
      <c r="Z114" s="71">
        <f>IF(Data!C$6=1,L114,IF(Data!C$6=2,M114,N114))*Data!B121/Data!G$9</f>
        <v>17.208333333333332</v>
      </c>
      <c r="AA114" s="72">
        <f>Data!C121*Z114</f>
        <v>619.5</v>
      </c>
      <c r="AB114" s="71">
        <f>Data!J$5*Data!B121/Data!G$9</f>
        <v>14.504166666666666</v>
      </c>
      <c r="AC114" s="72">
        <f>Data!C121*AB114</f>
        <v>522.15</v>
      </c>
      <c r="AD114" s="5"/>
      <c r="AE114" s="47"/>
      <c r="AF114" s="5"/>
      <c r="AG114" s="5"/>
    </row>
    <row r="115" spans="1:33">
      <c r="A115" s="11">
        <v>110</v>
      </c>
      <c r="B115" s="22">
        <f t="shared" si="8"/>
        <v>7.1660416666666675</v>
      </c>
      <c r="C115" s="16">
        <f t="shared" si="9"/>
        <v>8.5020833333333332</v>
      </c>
      <c r="I115" s="23">
        <f>Data!B122*Data!C122</f>
        <v>21571</v>
      </c>
      <c r="J115" s="23">
        <f>IF(Data!C$7=1,Data!D122,IF(Data!C$7=2,I115,Data!B122))</f>
        <v>136</v>
      </c>
      <c r="K115" s="33">
        <f>Data!E122*SQRT(Data!F122/20)</f>
        <v>10.148137627696173</v>
      </c>
      <c r="L115" s="33">
        <f>IF(Data!H122="A",Data!G$5,IF(Data!H122="B",Data!G$6,Data!G$7))</f>
        <v>3.5</v>
      </c>
      <c r="M115" s="33">
        <f>IF(Data!I122="A",Data!G$5,IF(Data!I122="B",Data!G$6,Data!G$7))</f>
        <v>3.5</v>
      </c>
      <c r="N115" s="33">
        <f>IF(Data!J122="A",Data!G$5,IF(Data!J122="B",Data!G$6,Data!G$7))</f>
        <v>2.6</v>
      </c>
      <c r="O115" s="45">
        <f>IF(Data!C$6=1,L115,IF(Data!C$6=2,M115,N115))</f>
        <v>3.5</v>
      </c>
      <c r="P115" s="47">
        <f>Data!B122*O115/Data!G$9/Data!E122/SQRT(Data!F122/21)</f>
        <v>0.85848687237926624</v>
      </c>
      <c r="Q115">
        <f t="shared" si="10"/>
        <v>0.27597650120684164</v>
      </c>
      <c r="R115">
        <f t="shared" si="11"/>
        <v>0.1083038521422125</v>
      </c>
      <c r="S115" s="67">
        <f>(1-K115*R115/Data!G122)*100</f>
        <v>99.37904949313625</v>
      </c>
      <c r="T115" s="45">
        <f t="shared" si="12"/>
        <v>135.15550731066531</v>
      </c>
      <c r="U115" s="47">
        <f>Data!B122*Data!J$5/Data!G$9/Data!E122/SQRT(Data!F122/21)</f>
        <v>0.72358179243395304</v>
      </c>
      <c r="V115">
        <f t="shared" si="13"/>
        <v>0.30705603992172736</v>
      </c>
      <c r="W115">
        <f t="shared" si="14"/>
        <v>0.13725942377278097</v>
      </c>
      <c r="X115" s="67">
        <f>(1-K115*W115/Data!G122)*100</f>
        <v>99.213035297658507</v>
      </c>
      <c r="Y115" s="45">
        <f t="shared" si="15"/>
        <v>134.92972800481556</v>
      </c>
      <c r="Z115" s="71">
        <f>IF(Data!C$6=1,L115,IF(Data!C$6=2,M115,N115))*Data!B122/Data!G$9</f>
        <v>8.5020833333333332</v>
      </c>
      <c r="AA115" s="72">
        <f>Data!C122*Z115</f>
        <v>314.57708333333335</v>
      </c>
      <c r="AB115" s="71">
        <f>Data!J$5*Data!B122/Data!G$9</f>
        <v>7.1660416666666675</v>
      </c>
      <c r="AC115" s="72">
        <f>Data!C122*AB115</f>
        <v>265.14354166666669</v>
      </c>
      <c r="AD115" s="5"/>
      <c r="AE115" s="47"/>
      <c r="AF115" s="5"/>
      <c r="AG115" s="5"/>
    </row>
    <row r="116" spans="1:33">
      <c r="A116" s="11">
        <v>111</v>
      </c>
      <c r="B116" s="22">
        <f t="shared" si="8"/>
        <v>32.732708333333335</v>
      </c>
      <c r="C116" s="16">
        <f t="shared" si="9"/>
        <v>38.835416666666667</v>
      </c>
      <c r="I116" s="23">
        <f>Data!B123*Data!C123</f>
        <v>50597</v>
      </c>
      <c r="J116" s="23">
        <f>IF(Data!C$7=1,Data!D123,IF(Data!C$7=2,I116,Data!B123))</f>
        <v>108</v>
      </c>
      <c r="K116" s="33">
        <f>Data!E123*SQRT(Data!F123/20)</f>
        <v>66.482523358162922</v>
      </c>
      <c r="L116" s="33">
        <f>IF(Data!H123="A",Data!G$5,IF(Data!H123="B",Data!G$6,Data!G$7))</f>
        <v>2.6</v>
      </c>
      <c r="M116" s="33">
        <f>IF(Data!I123="A",Data!G$5,IF(Data!I123="B",Data!G$6,Data!G$7))</f>
        <v>3.5</v>
      </c>
      <c r="N116" s="33">
        <f>IF(Data!J123="A",Data!G$5,IF(Data!J123="B",Data!G$6,Data!G$7))</f>
        <v>2.6</v>
      </c>
      <c r="O116" s="45">
        <f>IF(Data!C$6=1,L116,IF(Data!C$6=2,M116,N116))</f>
        <v>3.5</v>
      </c>
      <c r="P116" s="47">
        <f>Data!B123*O116/Data!G$9/Data!E123/SQRT(Data!F123/21)</f>
        <v>0.59857024441596995</v>
      </c>
      <c r="Q116">
        <f t="shared" si="10"/>
        <v>0.33350985255446203</v>
      </c>
      <c r="R116">
        <f t="shared" si="11"/>
        <v>0.16906479790936163</v>
      </c>
      <c r="S116" s="67">
        <f>(1-K116*R116/Data!G123)*100</f>
        <v>97.875263823052506</v>
      </c>
      <c r="T116" s="45">
        <f t="shared" si="12"/>
        <v>105.7052849288967</v>
      </c>
      <c r="U116" s="47">
        <f>Data!B123*Data!J$5/Data!G$9/Data!E123/SQRT(Data!F123/21)</f>
        <v>0.50450920600774618</v>
      </c>
      <c r="V116">
        <f t="shared" si="13"/>
        <v>0.35126847147275336</v>
      </c>
      <c r="W116">
        <f t="shared" si="14"/>
        <v>0.19640846393596029</v>
      </c>
      <c r="X116" s="67">
        <f>(1-K116*W116/Data!G123)*100</f>
        <v>97.53161998272904</v>
      </c>
      <c r="Y116" s="45">
        <f t="shared" si="15"/>
        <v>105.33414958134736</v>
      </c>
      <c r="Z116" s="71">
        <f>IF(Data!C$6=1,L116,IF(Data!C$6=2,M116,N116))*Data!B123/Data!G$9</f>
        <v>38.835416666666667</v>
      </c>
      <c r="AA116" s="72">
        <f>Data!C123*Z116</f>
        <v>737.8729166666667</v>
      </c>
      <c r="AB116" s="71">
        <f>Data!J$5*Data!B123/Data!G$9</f>
        <v>32.732708333333335</v>
      </c>
      <c r="AC116" s="72">
        <f>Data!C123*AB116</f>
        <v>621.92145833333336</v>
      </c>
      <c r="AD116" s="5"/>
      <c r="AE116" s="47"/>
      <c r="AF116" s="5"/>
      <c r="AG116" s="5"/>
    </row>
    <row r="117" spans="1:33">
      <c r="A117" s="11">
        <v>112</v>
      </c>
      <c r="B117" s="22">
        <f t="shared" si="8"/>
        <v>37.673958333333331</v>
      </c>
      <c r="C117" s="16">
        <f t="shared" si="9"/>
        <v>44.697916666666664</v>
      </c>
      <c r="I117" s="23">
        <f>Data!B124*Data!C124</f>
        <v>144055</v>
      </c>
      <c r="J117" s="23">
        <f>IF(Data!C$7=1,Data!D124,IF(Data!C$7=2,I117,Data!B124))</f>
        <v>103</v>
      </c>
      <c r="K117" s="33">
        <f>Data!E124*SQRT(Data!F124/20)</f>
        <v>60.676671422230875</v>
      </c>
      <c r="L117" s="33">
        <f>IF(Data!H124="A",Data!G$5,IF(Data!H124="B",Data!G$6,Data!G$7))</f>
        <v>1.6</v>
      </c>
      <c r="M117" s="33">
        <f>IF(Data!I124="A",Data!G$5,IF(Data!I124="B",Data!G$6,Data!G$7))</f>
        <v>3.5</v>
      </c>
      <c r="N117" s="33">
        <f>IF(Data!J124="A",Data!G$5,IF(Data!J124="B",Data!G$6,Data!G$7))</f>
        <v>2.6</v>
      </c>
      <c r="O117" s="45">
        <f>IF(Data!C$6=1,L117,IF(Data!C$6=2,M117,N117))</f>
        <v>3.5</v>
      </c>
      <c r="P117" s="47">
        <f>Data!B124*O117/Data!G$9/Data!E124/SQRT(Data!F124/21)</f>
        <v>0.75484917133488094</v>
      </c>
      <c r="Q117">
        <f t="shared" si="10"/>
        <v>0.3000403425640904</v>
      </c>
      <c r="R117">
        <f t="shared" si="11"/>
        <v>0.13007114844634471</v>
      </c>
      <c r="S117" s="67">
        <f>(1-K117*R117/Data!G124)*100</f>
        <v>97.813771652135443</v>
      </c>
      <c r="T117" s="45">
        <f t="shared" si="12"/>
        <v>100.74818480169949</v>
      </c>
      <c r="U117" s="47">
        <f>Data!B124*Data!J$5/Data!G$9/Data!E124/SQRT(Data!F124/21)</f>
        <v>0.63623001583939964</v>
      </c>
      <c r="V117">
        <f t="shared" si="13"/>
        <v>0.3258448213903371</v>
      </c>
      <c r="W117">
        <f t="shared" si="14"/>
        <v>0.15895325438735897</v>
      </c>
      <c r="X117" s="67">
        <f>(1-K117*W117/Data!G124)*100</f>
        <v>97.3283228842227</v>
      </c>
      <c r="Y117" s="45">
        <f t="shared" si="15"/>
        <v>100.24817257074938</v>
      </c>
      <c r="Z117" s="71">
        <f>IF(Data!C$6=1,L117,IF(Data!C$6=2,M117,N117))*Data!B124/Data!G$9</f>
        <v>44.697916666666664</v>
      </c>
      <c r="AA117" s="72">
        <f>Data!C124*Z117</f>
        <v>2100.802083333333</v>
      </c>
      <c r="AB117" s="71">
        <f>Data!J$5*Data!B124/Data!G$9</f>
        <v>37.673958333333331</v>
      </c>
      <c r="AC117" s="72">
        <f>Data!C124*AB117</f>
        <v>1770.6760416666666</v>
      </c>
      <c r="AD117" s="5"/>
      <c r="AE117" s="47"/>
      <c r="AF117" s="5"/>
      <c r="AG117" s="5"/>
    </row>
    <row r="118" spans="1:33">
      <c r="A118" s="11">
        <v>113</v>
      </c>
      <c r="B118" s="22">
        <f t="shared" si="8"/>
        <v>74.155625000000015</v>
      </c>
      <c r="C118" s="16">
        <f t="shared" si="9"/>
        <v>87.981250000000003</v>
      </c>
      <c r="I118" s="23">
        <f>Data!B125*Data!C125</f>
        <v>108594</v>
      </c>
      <c r="J118" s="23">
        <f>IF(Data!C$7=1,Data!D125,IF(Data!C$7=2,I118,Data!B125))</f>
        <v>229</v>
      </c>
      <c r="K118" s="33">
        <f>Data!E125*SQRT(Data!F125/20)</f>
        <v>138.26536638474192</v>
      </c>
      <c r="L118" s="33">
        <f>IF(Data!H125="A",Data!G$5,IF(Data!H125="B",Data!G$6,Data!G$7))</f>
        <v>1.6</v>
      </c>
      <c r="M118" s="33">
        <f>IF(Data!I125="A",Data!G$5,IF(Data!I125="B",Data!G$6,Data!G$7))</f>
        <v>3.5</v>
      </c>
      <c r="N118" s="33">
        <f>IF(Data!J125="A",Data!G$5,IF(Data!J125="B",Data!G$6,Data!G$7))</f>
        <v>1.6</v>
      </c>
      <c r="O118" s="45">
        <f>IF(Data!C$6=1,L118,IF(Data!C$6=2,M118,N118))</f>
        <v>3.5</v>
      </c>
      <c r="P118" s="47">
        <f>Data!B125*O118/Data!G$9/Data!E125/SQRT(Data!F125/21)</f>
        <v>0.65203569096900826</v>
      </c>
      <c r="Q118">
        <f t="shared" si="10"/>
        <v>0.32254424009363397</v>
      </c>
      <c r="R118">
        <f t="shared" si="11"/>
        <v>0.15484778443031541</v>
      </c>
      <c r="S118" s="67">
        <f>(1-K118*R118/Data!G125)*100</f>
        <v>97.385825928190101</v>
      </c>
      <c r="T118" s="45">
        <f t="shared" si="12"/>
        <v>223.01354137555532</v>
      </c>
      <c r="U118" s="47">
        <f>Data!B125*Data!J$5/Data!G$9/Data!E125/SQRT(Data!F125/21)</f>
        <v>0.54957293953102127</v>
      </c>
      <c r="V118">
        <f t="shared" si="13"/>
        <v>0.34302398390029715</v>
      </c>
      <c r="W118">
        <f t="shared" si="14"/>
        <v>0.18293000028437986</v>
      </c>
      <c r="X118" s="67">
        <f>(1-K118*W118/Data!G125)*100</f>
        <v>96.911735834910786</v>
      </c>
      <c r="Y118" s="45">
        <f t="shared" si="15"/>
        <v>221.92787506194571</v>
      </c>
      <c r="Z118" s="71">
        <f>IF(Data!C$6=1,L118,IF(Data!C$6=2,M118,N118))*Data!B125/Data!G$9</f>
        <v>87.981250000000003</v>
      </c>
      <c r="AA118" s="72">
        <f>Data!C125*Z118</f>
        <v>1583.6625000000001</v>
      </c>
      <c r="AB118" s="71">
        <f>Data!J$5*Data!B125/Data!G$9</f>
        <v>74.155625000000015</v>
      </c>
      <c r="AC118" s="72">
        <f>Data!C125*AB118</f>
        <v>1334.8012500000002</v>
      </c>
      <c r="AD118" s="5"/>
      <c r="AE118" s="47"/>
      <c r="AF118" s="5"/>
      <c r="AG118" s="5"/>
    </row>
    <row r="119" spans="1:33">
      <c r="A119" s="11">
        <v>114</v>
      </c>
      <c r="B119" s="22">
        <f t="shared" si="8"/>
        <v>11.160833333333334</v>
      </c>
      <c r="C119" s="16">
        <f t="shared" si="9"/>
        <v>13.241666666666667</v>
      </c>
      <c r="I119" s="23">
        <f>Data!B126*Data!C126</f>
        <v>41768</v>
      </c>
      <c r="J119" s="23">
        <f>IF(Data!C$7=1,Data!D126,IF(Data!C$7=2,I119,Data!B126))</f>
        <v>250</v>
      </c>
      <c r="K119" s="33">
        <f>Data!E126*SQRT(Data!F126/20)</f>
        <v>13.257159086490118</v>
      </c>
      <c r="L119" s="33">
        <f>IF(Data!H126="A",Data!G$5,IF(Data!H126="B",Data!G$6,Data!G$7))</f>
        <v>2.6</v>
      </c>
      <c r="M119" s="33">
        <f>IF(Data!I126="A",Data!G$5,IF(Data!I126="B",Data!G$6,Data!G$7))</f>
        <v>3.5</v>
      </c>
      <c r="N119" s="33">
        <f>IF(Data!J126="A",Data!G$5,IF(Data!J126="B",Data!G$6,Data!G$7))</f>
        <v>1.6</v>
      </c>
      <c r="O119" s="45">
        <f>IF(Data!C$6=1,L119,IF(Data!C$6=2,M119,N119))</f>
        <v>3.5</v>
      </c>
      <c r="P119" s="47">
        <f>Data!B126*O119/Data!G$9/Data!E126/SQRT(Data!F126/21)</f>
        <v>1.0234976099129338</v>
      </c>
      <c r="Q119">
        <f t="shared" si="10"/>
        <v>0.2362857547577428</v>
      </c>
      <c r="R119">
        <f t="shared" si="11"/>
        <v>7.9653452437921796E-2</v>
      </c>
      <c r="S119" s="67">
        <f>(1-K119*R119/Data!G126)*100</f>
        <v>99.469357542332816</v>
      </c>
      <c r="T119" s="45">
        <f t="shared" si="12"/>
        <v>248.67339385583205</v>
      </c>
      <c r="U119" s="47">
        <f>Data!B126*Data!J$5/Data!G$9/Data!E126/SQRT(Data!F126/21)</f>
        <v>0.86266227121233008</v>
      </c>
      <c r="V119">
        <f t="shared" si="13"/>
        <v>0.27498663032224974</v>
      </c>
      <c r="W119">
        <f t="shared" si="14"/>
        <v>0.10749075128702393</v>
      </c>
      <c r="X119" s="67">
        <f>(1-K119*W119/Data!G126)*100</f>
        <v>99.283908547669128</v>
      </c>
      <c r="Y119" s="45">
        <f t="shared" si="15"/>
        <v>248.20977136917281</v>
      </c>
      <c r="Z119" s="71">
        <f>IF(Data!C$6=1,L119,IF(Data!C$6=2,M119,N119))*Data!B126/Data!G$9</f>
        <v>13.241666666666667</v>
      </c>
      <c r="AA119" s="72">
        <f>Data!C126*Z119</f>
        <v>609.11666666666667</v>
      </c>
      <c r="AB119" s="71">
        <f>Data!J$5*Data!B126/Data!G$9</f>
        <v>11.160833333333334</v>
      </c>
      <c r="AC119" s="72">
        <f>Data!C126*AB119</f>
        <v>513.39833333333343</v>
      </c>
      <c r="AD119" s="5"/>
      <c r="AE119" s="47"/>
      <c r="AF119" s="5"/>
      <c r="AG119" s="5"/>
    </row>
    <row r="120" spans="1:33">
      <c r="A120" s="11">
        <v>115</v>
      </c>
      <c r="B120" s="22">
        <f t="shared" si="8"/>
        <v>38.251666666666672</v>
      </c>
      <c r="C120" s="16">
        <f t="shared" si="9"/>
        <v>45.383333333333333</v>
      </c>
      <c r="I120" s="23">
        <f>Data!B127*Data!C127</f>
        <v>87136</v>
      </c>
      <c r="J120" s="23">
        <f>IF(Data!C$7=1,Data!D127,IF(Data!C$7=2,I120,Data!B127))</f>
        <v>124</v>
      </c>
      <c r="K120" s="33">
        <f>Data!E127*SQRT(Data!F127/20)</f>
        <v>80.824749570333864</v>
      </c>
      <c r="L120" s="33">
        <f>IF(Data!H127="A",Data!G$5,IF(Data!H127="B",Data!G$6,Data!G$7))</f>
        <v>2.6</v>
      </c>
      <c r="M120" s="33">
        <f>IF(Data!I127="A",Data!G$5,IF(Data!I127="B",Data!G$6,Data!G$7))</f>
        <v>3.5</v>
      </c>
      <c r="N120" s="33">
        <f>IF(Data!J127="A",Data!G$5,IF(Data!J127="B",Data!G$6,Data!G$7))</f>
        <v>2.6</v>
      </c>
      <c r="O120" s="45">
        <f>IF(Data!C$6=1,L120,IF(Data!C$6=2,M120,N120))</f>
        <v>3.5</v>
      </c>
      <c r="P120" s="47">
        <f>Data!B127*O120/Data!G$9/Data!E127/SQRT(Data!F127/21)</f>
        <v>0.57536928321333103</v>
      </c>
      <c r="Q120">
        <f t="shared" si="10"/>
        <v>0.33808274409184513</v>
      </c>
      <c r="R120">
        <f t="shared" si="11"/>
        <v>0.17552896149355993</v>
      </c>
      <c r="S120" s="67">
        <f>(1-K120*R120/Data!G127)*100</f>
        <v>96.987880179393258</v>
      </c>
      <c r="T120" s="45">
        <f t="shared" si="12"/>
        <v>120.26497142244763</v>
      </c>
      <c r="U120" s="47">
        <f>Data!B127*Data!J$5/Data!G$9/Data!E127/SQRT(Data!F127/21)</f>
        <v>0.4849541101369505</v>
      </c>
      <c r="V120">
        <f t="shared" si="13"/>
        <v>0.35468331896206196</v>
      </c>
      <c r="W120">
        <f t="shared" si="14"/>
        <v>0.20247831395231908</v>
      </c>
      <c r="X120" s="67">
        <f>(1-K120*W120/Data!G127)*100</f>
        <v>96.525422713668874</v>
      </c>
      <c r="Y120" s="45">
        <f t="shared" si="15"/>
        <v>119.6915241649494</v>
      </c>
      <c r="Z120" s="71">
        <f>IF(Data!C$6=1,L120,IF(Data!C$6=2,M120,N120))*Data!B127/Data!G$9</f>
        <v>45.383333333333333</v>
      </c>
      <c r="AA120" s="72">
        <f>Data!C127*Z120</f>
        <v>1270.7333333333333</v>
      </c>
      <c r="AB120" s="71">
        <f>Data!J$5*Data!B127/Data!G$9</f>
        <v>38.251666666666672</v>
      </c>
      <c r="AC120" s="72">
        <f>Data!C127*AB120</f>
        <v>1071.0466666666669</v>
      </c>
      <c r="AD120" s="5"/>
      <c r="AE120" s="47"/>
      <c r="AF120" s="5"/>
      <c r="AG120" s="5"/>
    </row>
    <row r="121" spans="1:33">
      <c r="A121" s="11">
        <v>116</v>
      </c>
      <c r="B121" s="22">
        <f t="shared" si="8"/>
        <v>17.331250000000001</v>
      </c>
      <c r="C121" s="16">
        <f t="shared" si="9"/>
        <v>20.5625</v>
      </c>
      <c r="I121" s="23">
        <f>Data!B128*Data!C128</f>
        <v>47940</v>
      </c>
      <c r="J121" s="23">
        <f>IF(Data!C$7=1,Data!D128,IF(Data!C$7=2,I121,Data!B128))</f>
        <v>111</v>
      </c>
      <c r="K121" s="33">
        <f>Data!E128*SQRT(Data!F128/20)</f>
        <v>39.509328491378334</v>
      </c>
      <c r="L121" s="33">
        <f>IF(Data!H128="A",Data!G$5,IF(Data!H128="B",Data!G$6,Data!G$7))</f>
        <v>2.6</v>
      </c>
      <c r="M121" s="33">
        <f>IF(Data!I128="A",Data!G$5,IF(Data!I128="B",Data!G$6,Data!G$7))</f>
        <v>3.5</v>
      </c>
      <c r="N121" s="33">
        <f>IF(Data!J128="A",Data!G$5,IF(Data!J128="B",Data!G$6,Data!G$7))</f>
        <v>2.6</v>
      </c>
      <c r="O121" s="45">
        <f>IF(Data!C$6=1,L121,IF(Data!C$6=2,M121,N121))</f>
        <v>3.5</v>
      </c>
      <c r="P121" s="47">
        <f>Data!B128*O121/Data!G$9/Data!E128/SQRT(Data!F128/21)</f>
        <v>0.53329918065052284</v>
      </c>
      <c r="Q121">
        <f t="shared" si="10"/>
        <v>0.34605979170363182</v>
      </c>
      <c r="R121">
        <f t="shared" si="11"/>
        <v>0.18771620015141277</v>
      </c>
      <c r="S121" s="67">
        <f>(1-K121*R121/Data!G128)*100</f>
        <v>97.424812147591837</v>
      </c>
      <c r="T121" s="45">
        <f t="shared" si="12"/>
        <v>108.14154148382693</v>
      </c>
      <c r="U121" s="47">
        <f>Data!B128*Data!J$5/Data!G$9/Data!E128/SQRT(Data!F128/21)</f>
        <v>0.44949502369115496</v>
      </c>
      <c r="V121">
        <f t="shared" si="13"/>
        <v>0.36060843007211713</v>
      </c>
      <c r="W121">
        <f t="shared" si="14"/>
        <v>0.21383153932801929</v>
      </c>
      <c r="X121" s="67">
        <f>(1-K121*W121/Data!G128)*100</f>
        <v>97.066548427386181</v>
      </c>
      <c r="Y121" s="45">
        <f t="shared" si="15"/>
        <v>107.74386875439866</v>
      </c>
      <c r="Z121" s="71">
        <f>IF(Data!C$6=1,L121,IF(Data!C$6=2,M121,N121))*Data!B128/Data!G$9</f>
        <v>20.5625</v>
      </c>
      <c r="AA121" s="72">
        <f>Data!C128*Z121</f>
        <v>699.125</v>
      </c>
      <c r="AB121" s="71">
        <f>Data!J$5*Data!B128/Data!G$9</f>
        <v>17.331250000000001</v>
      </c>
      <c r="AC121" s="72">
        <f>Data!C128*AB121</f>
        <v>589.26250000000005</v>
      </c>
      <c r="AD121" s="5"/>
      <c r="AE121" s="47"/>
      <c r="AF121" s="5"/>
      <c r="AG121" s="5"/>
    </row>
    <row r="122" spans="1:33">
      <c r="A122" s="11">
        <v>117</v>
      </c>
      <c r="B122" s="22">
        <f t="shared" si="8"/>
        <v>19.248750000000005</v>
      </c>
      <c r="C122" s="16">
        <f t="shared" si="9"/>
        <v>22.837499999999999</v>
      </c>
      <c r="I122" s="23">
        <f>Data!B129*Data!C129</f>
        <v>43848</v>
      </c>
      <c r="J122" s="23">
        <f>IF(Data!C$7=1,Data!D129,IF(Data!C$7=2,I122,Data!B129))</f>
        <v>228</v>
      </c>
      <c r="K122" s="33">
        <f>Data!E129*SQRT(Data!F129/20)</f>
        <v>34.657171608831369</v>
      </c>
      <c r="L122" s="33">
        <f>IF(Data!H129="A",Data!G$5,IF(Data!H129="B",Data!G$6,Data!G$7))</f>
        <v>2.6</v>
      </c>
      <c r="M122" s="33">
        <f>IF(Data!I129="A",Data!G$5,IF(Data!I129="B",Data!G$6,Data!G$7))</f>
        <v>3.5</v>
      </c>
      <c r="N122" s="33">
        <f>IF(Data!J129="A",Data!G$5,IF(Data!J129="B",Data!G$6,Data!G$7))</f>
        <v>1.6</v>
      </c>
      <c r="O122" s="45">
        <f>IF(Data!C$6=1,L122,IF(Data!C$6=2,M122,N122))</f>
        <v>3.5</v>
      </c>
      <c r="P122" s="47">
        <f>Data!B129*O122/Data!G$9/Data!E129/SQRT(Data!F129/21)</f>
        <v>0.67522745583188459</v>
      </c>
      <c r="Q122">
        <f t="shared" si="10"/>
        <v>0.31761803658221138</v>
      </c>
      <c r="R122">
        <f t="shared" si="11"/>
        <v>0.14896942381597464</v>
      </c>
      <c r="S122" s="67">
        <f>(1-K122*R122/Data!G129)*100</f>
        <v>98.454233866569169</v>
      </c>
      <c r="T122" s="45">
        <f t="shared" si="12"/>
        <v>224.4756532157777</v>
      </c>
      <c r="U122" s="47">
        <f>Data!B129*Data!J$5/Data!G$9/Data!E129/SQRT(Data!F129/21)</f>
        <v>0.56912028420116001</v>
      </c>
      <c r="V122">
        <f t="shared" si="13"/>
        <v>0.33929387766718272</v>
      </c>
      <c r="W122">
        <f t="shared" si="14"/>
        <v>0.17730104116347212</v>
      </c>
      <c r="X122" s="67">
        <f>(1-K122*W122/Data!G129)*100</f>
        <v>98.160253709572771</v>
      </c>
      <c r="Y122" s="45">
        <f t="shared" si="15"/>
        <v>223.80537845782592</v>
      </c>
      <c r="Z122" s="71">
        <f>IF(Data!C$6=1,L122,IF(Data!C$6=2,M122,N122))*Data!B129/Data!G$9</f>
        <v>22.837499999999999</v>
      </c>
      <c r="AA122" s="72">
        <f>Data!C129*Z122</f>
        <v>639.44999999999993</v>
      </c>
      <c r="AB122" s="71">
        <f>Data!J$5*Data!B129/Data!G$9</f>
        <v>19.248750000000005</v>
      </c>
      <c r="AC122" s="72">
        <f>Data!C129*AB122</f>
        <v>538.96500000000015</v>
      </c>
      <c r="AD122" s="5"/>
      <c r="AE122" s="47"/>
      <c r="AF122" s="5"/>
      <c r="AG122" s="5"/>
    </row>
    <row r="123" spans="1:33">
      <c r="A123" s="11">
        <v>118</v>
      </c>
      <c r="B123" s="22">
        <f t="shared" si="8"/>
        <v>7.1906249999999998</v>
      </c>
      <c r="C123" s="16">
        <f t="shared" si="9"/>
        <v>8.53125</v>
      </c>
      <c r="I123" s="23">
        <f>Data!B130*Data!C130</f>
        <v>31590</v>
      </c>
      <c r="J123" s="23">
        <f>IF(Data!C$7=1,Data!D130,IF(Data!C$7=2,I123,Data!B130))</f>
        <v>144</v>
      </c>
      <c r="K123" s="33">
        <f>Data!E130*SQRT(Data!F130/20)</f>
        <v>18.989604391796512</v>
      </c>
      <c r="L123" s="33">
        <f>IF(Data!H130="A",Data!G$5,IF(Data!H130="B",Data!G$6,Data!G$7))</f>
        <v>2.6</v>
      </c>
      <c r="M123" s="33">
        <f>IF(Data!I130="A",Data!G$5,IF(Data!I130="B",Data!G$6,Data!G$7))</f>
        <v>3.5</v>
      </c>
      <c r="N123" s="33">
        <f>IF(Data!J130="A",Data!G$5,IF(Data!J130="B",Data!G$6,Data!G$7))</f>
        <v>2.6</v>
      </c>
      <c r="O123" s="45">
        <f>IF(Data!C$6=1,L123,IF(Data!C$6=2,M123,N123))</f>
        <v>3.5</v>
      </c>
      <c r="P123" s="47">
        <f>Data!B130*O123/Data!G$9/Data!E130/SQRT(Data!F130/21)</f>
        <v>0.46035344875250733</v>
      </c>
      <c r="Q123">
        <f t="shared" si="10"/>
        <v>0.3588315031214524</v>
      </c>
      <c r="R123">
        <f t="shared" si="11"/>
        <v>0.21030708473128079</v>
      </c>
      <c r="S123" s="67">
        <f>(1-K123*R123/Data!G130)*100</f>
        <v>97.283232421878196</v>
      </c>
      <c r="T123" s="45">
        <f t="shared" si="12"/>
        <v>140.0878546875046</v>
      </c>
      <c r="U123" s="47">
        <f>Data!B130*Data!J$5/Data!G$9/Data!E130/SQRT(Data!F130/21)</f>
        <v>0.38801219251997043</v>
      </c>
      <c r="V123">
        <f t="shared" si="13"/>
        <v>0.37001326109350302</v>
      </c>
      <c r="W123">
        <f t="shared" si="14"/>
        <v>0.23459564576937247</v>
      </c>
      <c r="X123" s="67">
        <f>(1-K123*W123/Data!G130)*100</f>
        <v>96.969470404626932</v>
      </c>
      <c r="Y123" s="45">
        <f t="shared" si="15"/>
        <v>139.63603738266278</v>
      </c>
      <c r="Z123" s="71">
        <f>IF(Data!C$6=1,L123,IF(Data!C$6=2,M123,N123))*Data!B130/Data!G$9</f>
        <v>8.53125</v>
      </c>
      <c r="AA123" s="72">
        <f>Data!C130*Z123</f>
        <v>460.6875</v>
      </c>
      <c r="AB123" s="71">
        <f>Data!J$5*Data!B130/Data!G$9</f>
        <v>7.1906249999999998</v>
      </c>
      <c r="AC123" s="72">
        <f>Data!C130*AB123</f>
        <v>388.29374999999999</v>
      </c>
      <c r="AD123" s="5"/>
      <c r="AE123" s="47"/>
      <c r="AF123" s="5"/>
      <c r="AG123" s="5"/>
    </row>
    <row r="124" spans="1:33">
      <c r="A124" s="11">
        <v>119</v>
      </c>
      <c r="B124" s="22">
        <f t="shared" si="8"/>
        <v>4.13</v>
      </c>
      <c r="C124" s="16">
        <f t="shared" si="9"/>
        <v>4.9000000000000004</v>
      </c>
      <c r="I124" s="23">
        <f>Data!B131*Data!C131</f>
        <v>3696</v>
      </c>
      <c r="J124" s="23">
        <f>IF(Data!C$7=1,Data!D131,IF(Data!C$7=2,I124,Data!B131))</f>
        <v>109</v>
      </c>
      <c r="K124" s="33">
        <f>Data!E131*SQRT(Data!F131/20)</f>
        <v>7.8366170163561968</v>
      </c>
      <c r="L124" s="33">
        <f>IF(Data!H131="A",Data!G$5,IF(Data!H131="B",Data!G$6,Data!G$7))</f>
        <v>3.5</v>
      </c>
      <c r="M124" s="33">
        <f>IF(Data!I131="A",Data!G$5,IF(Data!I131="B",Data!G$6,Data!G$7))</f>
        <v>3.5</v>
      </c>
      <c r="N124" s="33">
        <f>IF(Data!J131="A",Data!G$5,IF(Data!J131="B",Data!G$6,Data!G$7))</f>
        <v>2.6</v>
      </c>
      <c r="O124" s="45">
        <f>IF(Data!C$6=1,L124,IF(Data!C$6=2,M124,N124))</f>
        <v>3.5</v>
      </c>
      <c r="P124" s="47">
        <f>Data!B131*O124/Data!G$9/Data!E131/SQRT(Data!F131/21)</f>
        <v>0.64071089155443095</v>
      </c>
      <c r="Q124">
        <f t="shared" si="10"/>
        <v>0.32491394195567946</v>
      </c>
      <c r="R124">
        <f t="shared" si="11"/>
        <v>0.15778113046575679</v>
      </c>
      <c r="S124" s="67">
        <f>(1-K124*R124/Data!G131)*100</f>
        <v>99.499404740134466</v>
      </c>
      <c r="T124" s="45">
        <f t="shared" si="12"/>
        <v>108.45435116674656</v>
      </c>
      <c r="U124" s="47">
        <f>Data!B131*Data!J$5/Data!G$9/Data!E131/SQRT(Data!F131/21)</f>
        <v>0.5400277514530204</v>
      </c>
      <c r="V124">
        <f t="shared" si="13"/>
        <v>0.34481243081647556</v>
      </c>
      <c r="W124">
        <f t="shared" si="14"/>
        <v>0.18572622411826062</v>
      </c>
      <c r="X124" s="67">
        <f>(1-K124*W124/Data!G131)*100</f>
        <v>99.410742798255569</v>
      </c>
      <c r="Y124" s="45">
        <f t="shared" si="15"/>
        <v>108.35770965009857</v>
      </c>
      <c r="Z124" s="71">
        <f>IF(Data!C$6=1,L124,IF(Data!C$6=2,M124,N124))*Data!B131/Data!G$9</f>
        <v>4.9000000000000004</v>
      </c>
      <c r="AA124" s="72">
        <f>Data!C131*Z124</f>
        <v>53.900000000000006</v>
      </c>
      <c r="AB124" s="71">
        <f>Data!J$5*Data!B131/Data!G$9</f>
        <v>4.13</v>
      </c>
      <c r="AC124" s="72">
        <f>Data!C131*AB124</f>
        <v>45.43</v>
      </c>
      <c r="AD124" s="5"/>
      <c r="AE124" s="47"/>
      <c r="AF124" s="5"/>
      <c r="AG124" s="5"/>
    </row>
    <row r="125" spans="1:33">
      <c r="A125" s="11">
        <v>120</v>
      </c>
      <c r="B125" s="22">
        <f t="shared" si="8"/>
        <v>7.0554166666666678</v>
      </c>
      <c r="C125" s="16">
        <f t="shared" si="9"/>
        <v>8.3708333333333336</v>
      </c>
      <c r="I125" s="23">
        <f>Data!B132*Data!C132</f>
        <v>22386</v>
      </c>
      <c r="J125" s="23">
        <f>IF(Data!C$7=1,Data!D132,IF(Data!C$7=2,I125,Data!B132))</f>
        <v>142</v>
      </c>
      <c r="K125" s="33">
        <f>Data!E132*SQRT(Data!F132/20)</f>
        <v>9.7432370904329826</v>
      </c>
      <c r="L125" s="33">
        <f>IF(Data!H132="A",Data!G$5,IF(Data!H132="B",Data!G$6,Data!G$7))</f>
        <v>3.5</v>
      </c>
      <c r="M125" s="33">
        <f>IF(Data!I132="A",Data!G$5,IF(Data!I132="B",Data!G$6,Data!G$7))</f>
        <v>3.5</v>
      </c>
      <c r="N125" s="33">
        <f>IF(Data!J132="A",Data!G$5,IF(Data!J132="B",Data!G$6,Data!G$7))</f>
        <v>2.6</v>
      </c>
      <c r="O125" s="45">
        <f>IF(Data!C$6=1,L125,IF(Data!C$6=2,M125,N125))</f>
        <v>3.5</v>
      </c>
      <c r="P125" s="47">
        <f>Data!B132*O125/Data!G$9/Data!E132/SQRT(Data!F132/21)</f>
        <v>0.88035953801169731</v>
      </c>
      <c r="Q125">
        <f t="shared" si="10"/>
        <v>0.270777951668144</v>
      </c>
      <c r="R125">
        <f t="shared" si="11"/>
        <v>0.10409746934038111</v>
      </c>
      <c r="S125" s="67">
        <f>(1-K125*R125/Data!G132)*100</f>
        <v>99.410321904478252</v>
      </c>
      <c r="T125" s="45">
        <f t="shared" si="12"/>
        <v>141.16265710435911</v>
      </c>
      <c r="U125" s="47">
        <f>Data!B132*Data!J$5/Data!G$9/Data!E132/SQRT(Data!F132/21)</f>
        <v>0.74201732489557348</v>
      </c>
      <c r="V125">
        <f t="shared" si="13"/>
        <v>0.30293574531024192</v>
      </c>
      <c r="W125">
        <f t="shared" si="14"/>
        <v>0.13298527002942773</v>
      </c>
      <c r="X125" s="67">
        <f>(1-K125*W125/Data!G132)*100</f>
        <v>99.246681967772105</v>
      </c>
      <c r="Y125" s="45">
        <f t="shared" si="15"/>
        <v>140.93028839423638</v>
      </c>
      <c r="Z125" s="71">
        <f>IF(Data!C$6=1,L125,IF(Data!C$6=2,M125,N125))*Data!B132/Data!G$9</f>
        <v>8.3708333333333336</v>
      </c>
      <c r="AA125" s="72">
        <f>Data!C132*Z125</f>
        <v>326.46250000000003</v>
      </c>
      <c r="AB125" s="71">
        <f>Data!J$5*Data!B132/Data!G$9</f>
        <v>7.0554166666666678</v>
      </c>
      <c r="AC125" s="72">
        <f>Data!C132*AB125</f>
        <v>275.16125000000005</v>
      </c>
      <c r="AD125" s="5"/>
      <c r="AE125" s="47"/>
      <c r="AF125" s="5"/>
      <c r="AG125" s="5"/>
    </row>
    <row r="126" spans="1:33">
      <c r="A126" s="11">
        <v>121</v>
      </c>
      <c r="B126" s="22">
        <f t="shared" si="8"/>
        <v>4.3512499999999994</v>
      </c>
      <c r="C126" s="16">
        <f t="shared" si="9"/>
        <v>5.1624999999999996</v>
      </c>
      <c r="I126" s="23">
        <f>Data!B133*Data!C133</f>
        <v>7080</v>
      </c>
      <c r="J126" s="23">
        <f>IF(Data!C$7=1,Data!D133,IF(Data!C$7=2,I126,Data!B133))</f>
        <v>114</v>
      </c>
      <c r="K126" s="33">
        <f>Data!E133*SQRT(Data!F133/20)</f>
        <v>7.8722791202055591</v>
      </c>
      <c r="L126" s="33">
        <f>IF(Data!H133="A",Data!G$5,IF(Data!H133="B",Data!G$6,Data!G$7))</f>
        <v>3.5</v>
      </c>
      <c r="M126" s="33">
        <f>IF(Data!I133="A",Data!G$5,IF(Data!I133="B",Data!G$6,Data!G$7))</f>
        <v>3.5</v>
      </c>
      <c r="N126" s="33">
        <f>IF(Data!J133="A",Data!G$5,IF(Data!J133="B",Data!G$6,Data!G$7))</f>
        <v>2.6</v>
      </c>
      <c r="O126" s="45">
        <f>IF(Data!C$6=1,L126,IF(Data!C$6=2,M126,N126))</f>
        <v>3.5</v>
      </c>
      <c r="P126" s="47">
        <f>Data!B133*O126/Data!G$9/Data!E133/SQRT(Data!F133/21)</f>
        <v>0.67197672391327912</v>
      </c>
      <c r="Q126">
        <f t="shared" si="10"/>
        <v>0.31831428674906764</v>
      </c>
      <c r="R126">
        <f t="shared" si="11"/>
        <v>0.1497830235213915</v>
      </c>
      <c r="S126" s="67">
        <f>(1-K126*R126/Data!G133)*100</f>
        <v>99.372801186899622</v>
      </c>
      <c r="T126" s="45">
        <f t="shared" si="12"/>
        <v>113.28499335306556</v>
      </c>
      <c r="U126" s="47">
        <f>Data!B133*Data!J$5/Data!G$9/Data!E133/SQRT(Data!F133/21)</f>
        <v>0.56638038158404946</v>
      </c>
      <c r="V126">
        <f t="shared" si="13"/>
        <v>0.33982208737865122</v>
      </c>
      <c r="W126">
        <f t="shared" si="14"/>
        <v>0.17808219312454807</v>
      </c>
      <c r="X126" s="67">
        <f>(1-K126*W126/Data!G133)*100</f>
        <v>99.254301739034688</v>
      </c>
      <c r="Y126" s="45">
        <f t="shared" si="15"/>
        <v>113.14990398249955</v>
      </c>
      <c r="Z126" s="71">
        <f>IF(Data!C$6=1,L126,IF(Data!C$6=2,M126,N126))*Data!B133/Data!G$9</f>
        <v>5.1624999999999996</v>
      </c>
      <c r="AA126" s="72">
        <f>Data!C133*Z126</f>
        <v>103.25</v>
      </c>
      <c r="AB126" s="71">
        <f>Data!J$5*Data!B133/Data!G$9</f>
        <v>4.3512499999999994</v>
      </c>
      <c r="AC126" s="72">
        <f>Data!C133*AB126</f>
        <v>87.024999999999991</v>
      </c>
      <c r="AD126" s="5"/>
      <c r="AE126" s="47"/>
      <c r="AF126" s="5"/>
      <c r="AG126" s="5"/>
    </row>
    <row r="127" spans="1:33">
      <c r="A127" s="11">
        <v>122</v>
      </c>
      <c r="B127" s="22">
        <f t="shared" si="8"/>
        <v>17.122291666666669</v>
      </c>
      <c r="C127" s="16">
        <f t="shared" si="9"/>
        <v>20.314583333333335</v>
      </c>
      <c r="I127" s="23">
        <f>Data!B134*Data!C134</f>
        <v>15323</v>
      </c>
      <c r="J127" s="23">
        <f>IF(Data!C$7=1,Data!D134,IF(Data!C$7=2,I127,Data!B134))</f>
        <v>259</v>
      </c>
      <c r="K127" s="33">
        <f>Data!E134*SQRT(Data!F134/20)</f>
        <v>22.83770059901676</v>
      </c>
      <c r="L127" s="33">
        <f>IF(Data!H134="A",Data!G$5,IF(Data!H134="B",Data!G$6,Data!G$7))</f>
        <v>3.5</v>
      </c>
      <c r="M127" s="33">
        <f>IF(Data!I134="A",Data!G$5,IF(Data!I134="B",Data!G$6,Data!G$7))</f>
        <v>3.5</v>
      </c>
      <c r="N127" s="33">
        <f>IF(Data!J134="A",Data!G$5,IF(Data!J134="B",Data!G$6,Data!G$7))</f>
        <v>1.6</v>
      </c>
      <c r="O127" s="45">
        <f>IF(Data!C$6=1,L127,IF(Data!C$6=2,M127,N127))</f>
        <v>3.5</v>
      </c>
      <c r="P127" s="47">
        <f>Data!B134*O127/Data!G$9/Data!E134/SQRT(Data!F134/21)</f>
        <v>0.91148640094096089</v>
      </c>
      <c r="Q127">
        <f t="shared" si="10"/>
        <v>0.26333101343435084</v>
      </c>
      <c r="R127">
        <f t="shared" si="11"/>
        <v>9.8334133574481147E-2</v>
      </c>
      <c r="S127" s="67">
        <f>(1-K127*R127/Data!G134)*100</f>
        <v>99.553533697567048</v>
      </c>
      <c r="T127" s="45">
        <f t="shared" si="12"/>
        <v>257.84365227669866</v>
      </c>
      <c r="U127" s="47">
        <f>Data!B134*Data!J$5/Data!G$9/Data!E134/SQRT(Data!F134/21)</f>
        <v>0.7682528236502385</v>
      </c>
      <c r="V127">
        <f t="shared" si="13"/>
        <v>0.296993239535843</v>
      </c>
      <c r="W127">
        <f t="shared" si="14"/>
        <v>0.12707991632758414</v>
      </c>
      <c r="X127" s="67">
        <f>(1-K127*W127/Data!G134)*100</f>
        <v>99.423019268143648</v>
      </c>
      <c r="Y127" s="45">
        <f t="shared" si="15"/>
        <v>257.50561990449205</v>
      </c>
      <c r="Z127" s="71">
        <f>IF(Data!C$6=1,L127,IF(Data!C$6=2,M127,N127))*Data!B134/Data!G$9</f>
        <v>20.314583333333335</v>
      </c>
      <c r="AA127" s="72">
        <f>Data!C134*Z127</f>
        <v>223.46041666666667</v>
      </c>
      <c r="AB127" s="71">
        <f>Data!J$5*Data!B134/Data!G$9</f>
        <v>17.122291666666669</v>
      </c>
      <c r="AC127" s="72">
        <f>Data!C134*AB127</f>
        <v>188.34520833333335</v>
      </c>
      <c r="AD127" s="5"/>
      <c r="AE127" s="47"/>
      <c r="AF127" s="5"/>
      <c r="AG127" s="5"/>
    </row>
    <row r="128" spans="1:33">
      <c r="A128" s="11">
        <v>123</v>
      </c>
      <c r="B128" s="22">
        <f t="shared" si="8"/>
        <v>13.041458333333335</v>
      </c>
      <c r="C128" s="16">
        <f t="shared" si="9"/>
        <v>15.472916666666666</v>
      </c>
      <c r="I128" s="23">
        <f>Data!B135*Data!C135</f>
        <v>18037</v>
      </c>
      <c r="J128" s="23">
        <f>IF(Data!C$7=1,Data!D135,IF(Data!C$7=2,I128,Data!B135))</f>
        <v>100</v>
      </c>
      <c r="K128" s="33">
        <f>Data!E135*SQRT(Data!F135/20)</f>
        <v>30.529463703538436</v>
      </c>
      <c r="L128" s="33">
        <f>IF(Data!H135="A",Data!G$5,IF(Data!H135="B",Data!G$6,Data!G$7))</f>
        <v>3.5</v>
      </c>
      <c r="M128" s="33">
        <f>IF(Data!I135="A",Data!G$5,IF(Data!I135="B",Data!G$6,Data!G$7))</f>
        <v>3.5</v>
      </c>
      <c r="N128" s="33">
        <f>IF(Data!J135="A",Data!G$5,IF(Data!J135="B",Data!G$6,Data!G$7))</f>
        <v>2.6</v>
      </c>
      <c r="O128" s="45">
        <f>IF(Data!C$6=1,L128,IF(Data!C$6=2,M128,N128))</f>
        <v>3.5</v>
      </c>
      <c r="P128" s="47">
        <f>Data!B135*O128/Data!G$9/Data!E135/SQRT(Data!F135/21)</f>
        <v>0.51933508177136001</v>
      </c>
      <c r="Q128">
        <f t="shared" si="10"/>
        <v>0.34861254281745158</v>
      </c>
      <c r="R128">
        <f t="shared" si="11"/>
        <v>0.19189614665893776</v>
      </c>
      <c r="S128" s="67">
        <f>(1-K128*R128/Data!G135)*100</f>
        <v>98.340372112103992</v>
      </c>
      <c r="T128" s="45">
        <f t="shared" si="12"/>
        <v>98.340372112103992</v>
      </c>
      <c r="U128" s="47">
        <f>Data!B135*Data!J$5/Data!G$9/Data!E135/SQRT(Data!F135/21)</f>
        <v>0.43772528320728926</v>
      </c>
      <c r="V128">
        <f t="shared" si="13"/>
        <v>0.36249615407199459</v>
      </c>
      <c r="W128">
        <f t="shared" si="14"/>
        <v>0.21769981719202683</v>
      </c>
      <c r="X128" s="67">
        <f>(1-K128*W128/Data!G135)*100</f>
        <v>98.117207176421829</v>
      </c>
      <c r="Y128" s="45">
        <f t="shared" si="15"/>
        <v>98.117207176421829</v>
      </c>
      <c r="Z128" s="71">
        <f>IF(Data!C$6=1,L128,IF(Data!C$6=2,M128,N128))*Data!B135/Data!G$9</f>
        <v>15.472916666666666</v>
      </c>
      <c r="AA128" s="72">
        <f>Data!C135*Z128</f>
        <v>263.03958333333333</v>
      </c>
      <c r="AB128" s="71">
        <f>Data!J$5*Data!B135/Data!G$9</f>
        <v>13.041458333333335</v>
      </c>
      <c r="AC128" s="72">
        <f>Data!C135*AB128</f>
        <v>221.70479166666669</v>
      </c>
      <c r="AD128" s="5"/>
      <c r="AE128" s="47"/>
      <c r="AF128" s="5"/>
      <c r="AG128" s="5"/>
    </row>
    <row r="129" spans="1:33">
      <c r="A129" s="11">
        <v>124</v>
      </c>
      <c r="B129" s="22">
        <f t="shared" si="8"/>
        <v>57.83229166666667</v>
      </c>
      <c r="C129" s="16">
        <f t="shared" si="9"/>
        <v>68.614583333333329</v>
      </c>
      <c r="I129" s="23">
        <f>Data!B136*Data!C136</f>
        <v>108215</v>
      </c>
      <c r="J129" s="23">
        <f>IF(Data!C$7=1,Data!D136,IF(Data!C$7=2,I129,Data!B136))</f>
        <v>165</v>
      </c>
      <c r="K129" s="33">
        <f>Data!E136*SQRT(Data!F136/20)</f>
        <v>116.69103167079892</v>
      </c>
      <c r="L129" s="33">
        <f>IF(Data!H136="A",Data!G$5,IF(Data!H136="B",Data!G$6,Data!G$7))</f>
        <v>1.6</v>
      </c>
      <c r="M129" s="33">
        <f>IF(Data!I136="A",Data!G$5,IF(Data!I136="B",Data!G$6,Data!G$7))</f>
        <v>3.5</v>
      </c>
      <c r="N129" s="33">
        <f>IF(Data!J136="A",Data!G$5,IF(Data!J136="B",Data!G$6,Data!G$7))</f>
        <v>1.6</v>
      </c>
      <c r="O129" s="45">
        <f>IF(Data!C$6=1,L129,IF(Data!C$6=2,M129,N129))</f>
        <v>3.5</v>
      </c>
      <c r="P129" s="47">
        <f>Data!B136*O129/Data!G$9/Data!E136/SQRT(Data!F136/21)</f>
        <v>0.60252295928534649</v>
      </c>
      <c r="Q129">
        <f t="shared" si="10"/>
        <v>0.3327191092743812</v>
      </c>
      <c r="R129">
        <f t="shared" si="11"/>
        <v>0.16798147377672248</v>
      </c>
      <c r="S129" s="67">
        <f>(1-K129*R129/Data!G136)*100</f>
        <v>96.937198206783279</v>
      </c>
      <c r="T129" s="45">
        <f t="shared" si="12"/>
        <v>159.94637704119242</v>
      </c>
      <c r="U129" s="47">
        <f>Data!B136*Data!J$5/Data!G$9/Data!E136/SQRT(Data!F136/21)</f>
        <v>0.50784077996907784</v>
      </c>
      <c r="V129">
        <f t="shared" si="13"/>
        <v>0.35067660576406812</v>
      </c>
      <c r="W129">
        <f t="shared" si="14"/>
        <v>0.19538778035346163</v>
      </c>
      <c r="X129" s="67">
        <f>(1-K129*W129/Data!G136)*100</f>
        <v>96.437499739794859</v>
      </c>
      <c r="Y129" s="45">
        <f t="shared" si="15"/>
        <v>159.1218745706615</v>
      </c>
      <c r="Z129" s="71">
        <f>IF(Data!C$6=1,L129,IF(Data!C$6=2,M129,N129))*Data!B136/Data!G$9</f>
        <v>68.614583333333329</v>
      </c>
      <c r="AA129" s="72">
        <f>Data!C136*Z129</f>
        <v>1578.1354166666665</v>
      </c>
      <c r="AB129" s="71">
        <f>Data!J$5*Data!B136/Data!G$9</f>
        <v>57.83229166666667</v>
      </c>
      <c r="AC129" s="72">
        <f>Data!C136*AB129</f>
        <v>1330.1427083333333</v>
      </c>
      <c r="AD129" s="5"/>
      <c r="AE129" s="47"/>
      <c r="AF129" s="5"/>
      <c r="AG129" s="5"/>
    </row>
    <row r="130" spans="1:33">
      <c r="A130" s="11">
        <v>125</v>
      </c>
      <c r="B130" s="22">
        <f t="shared" si="8"/>
        <v>3.0360416666666672</v>
      </c>
      <c r="C130" s="16">
        <f t="shared" si="9"/>
        <v>3.6020833333333333</v>
      </c>
      <c r="I130" s="23">
        <f>Data!B137*Data!C137</f>
        <v>2717</v>
      </c>
      <c r="J130" s="23">
        <f>IF(Data!C$7=1,Data!D137,IF(Data!C$7=2,I130,Data!B137))</f>
        <v>116</v>
      </c>
      <c r="K130" s="33">
        <f>Data!E137*SQRT(Data!F137/20)</f>
        <v>4.7087335671507455</v>
      </c>
      <c r="L130" s="33">
        <f>IF(Data!H137="A",Data!G$5,IF(Data!H137="B",Data!G$6,Data!G$7))</f>
        <v>3.5</v>
      </c>
      <c r="M130" s="33">
        <f>IF(Data!I137="A",Data!G$5,IF(Data!I137="B",Data!G$6,Data!G$7))</f>
        <v>3.5</v>
      </c>
      <c r="N130" s="33">
        <f>IF(Data!J137="A",Data!G$5,IF(Data!J137="B",Data!G$6,Data!G$7))</f>
        <v>2.6</v>
      </c>
      <c r="O130" s="45">
        <f>IF(Data!C$6=1,L130,IF(Data!C$6=2,M130,N130))</f>
        <v>3.5</v>
      </c>
      <c r="P130" s="47">
        <f>Data!B137*O130/Data!G$9/Data!E137/SQRT(Data!F137/21)</f>
        <v>0.78387044085581525</v>
      </c>
      <c r="Q130">
        <f t="shared" si="10"/>
        <v>0.29341533842246104</v>
      </c>
      <c r="R130">
        <f t="shared" si="11"/>
        <v>0.12366187026081152</v>
      </c>
      <c r="S130" s="67">
        <f>(1-K130*R130/Data!G137)*100</f>
        <v>99.725334528550135</v>
      </c>
      <c r="T130" s="45">
        <f t="shared" si="12"/>
        <v>115.68138805311816</v>
      </c>
      <c r="U130" s="47">
        <f>Data!B137*Data!J$5/Data!G$9/Data!E137/SQRT(Data!F137/21)</f>
        <v>0.66069080014990156</v>
      </c>
      <c r="V130">
        <f t="shared" si="13"/>
        <v>0.32071709477928828</v>
      </c>
      <c r="W130">
        <f t="shared" si="14"/>
        <v>0.15263384533669103</v>
      </c>
      <c r="X130" s="67">
        <f>(1-K130*W130/Data!G137)*100</f>
        <v>99.660984853292362</v>
      </c>
      <c r="Y130" s="45">
        <f t="shared" si="15"/>
        <v>115.60674242981914</v>
      </c>
      <c r="Z130" s="71">
        <f>IF(Data!C$6=1,L130,IF(Data!C$6=2,M130,N130))*Data!B137/Data!G$9</f>
        <v>3.6020833333333333</v>
      </c>
      <c r="AA130" s="72">
        <f>Data!C137*Z130</f>
        <v>39.622916666666669</v>
      </c>
      <c r="AB130" s="71">
        <f>Data!J$5*Data!B137/Data!G$9</f>
        <v>3.0360416666666672</v>
      </c>
      <c r="AC130" s="72">
        <f>Data!C137*AB130</f>
        <v>33.396458333333342</v>
      </c>
      <c r="AD130" s="5"/>
      <c r="AE130" s="47"/>
      <c r="AF130" s="5"/>
      <c r="AG130" s="5"/>
    </row>
    <row r="131" spans="1:33">
      <c r="A131" s="11">
        <v>126</v>
      </c>
      <c r="B131" s="22">
        <f t="shared" si="8"/>
        <v>56.48020833333333</v>
      </c>
      <c r="C131" s="16">
        <f t="shared" si="9"/>
        <v>49.779166666666669</v>
      </c>
      <c r="I131" s="23">
        <f>Data!B138*Data!C138</f>
        <v>340030</v>
      </c>
      <c r="J131" s="23">
        <f>IF(Data!C$7=1,Data!D138,IF(Data!C$7=2,I131,Data!B138))</f>
        <v>164</v>
      </c>
      <c r="K131" s="33">
        <f>Data!E138*SQRT(Data!F138/20)</f>
        <v>118.85881636600156</v>
      </c>
      <c r="L131" s="33">
        <f>IF(Data!H138="A",Data!G$5,IF(Data!H138="B",Data!G$6,Data!G$7))</f>
        <v>1.6</v>
      </c>
      <c r="M131" s="33">
        <f>IF(Data!I138="A",Data!G$5,IF(Data!I138="B",Data!G$6,Data!G$7))</f>
        <v>2.6</v>
      </c>
      <c r="N131" s="33">
        <f>IF(Data!J138="A",Data!G$5,IF(Data!J138="B",Data!G$6,Data!G$7))</f>
        <v>1.6</v>
      </c>
      <c r="O131" s="45">
        <f>IF(Data!C$6=1,L131,IF(Data!C$6=2,M131,N131))</f>
        <v>2.6</v>
      </c>
      <c r="P131" s="47">
        <f>Data!B138*O131/Data!G$9/Data!E138/SQRT(Data!F138/21)</f>
        <v>0.42915173278617258</v>
      </c>
      <c r="Q131">
        <f t="shared" si="10"/>
        <v>0.36384573457199265</v>
      </c>
      <c r="R131">
        <f t="shared" si="11"/>
        <v>0.22054922306921687</v>
      </c>
      <c r="S131" s="67">
        <f>(1-K131*R131/Data!G138)*100</f>
        <v>92.552778521463523</v>
      </c>
      <c r="T131" s="45">
        <f t="shared" si="12"/>
        <v>151.78655677520018</v>
      </c>
      <c r="U131" s="47">
        <f>Data!B138*Data!J$5/Data!G$9/Data!E138/SQRT(Data!F138/21)</f>
        <v>0.48692215835354191</v>
      </c>
      <c r="V131">
        <f t="shared" si="13"/>
        <v>0.35434427982983524</v>
      </c>
      <c r="W131">
        <f t="shared" si="14"/>
        <v>0.20186132032444709</v>
      </c>
      <c r="X131" s="67">
        <f>(1-K131*W131/Data!G138)*100</f>
        <v>93.183807498908493</v>
      </c>
      <c r="Y131" s="45">
        <f t="shared" si="15"/>
        <v>152.82144429820994</v>
      </c>
      <c r="Z131" s="71">
        <f>IF(Data!C$6=1,L131,IF(Data!C$6=2,M131,N131))*Data!B138/Data!G$9</f>
        <v>49.779166666666669</v>
      </c>
      <c r="AA131" s="72">
        <f>Data!C138*Z131</f>
        <v>3683.6583333333333</v>
      </c>
      <c r="AB131" s="71">
        <f>Data!J$5*Data!B138/Data!G$9</f>
        <v>56.48020833333333</v>
      </c>
      <c r="AC131" s="72">
        <f>Data!C138*AB131</f>
        <v>4179.5354166666666</v>
      </c>
      <c r="AD131" s="5"/>
      <c r="AE131" s="47"/>
      <c r="AF131" s="5"/>
      <c r="AG131" s="5"/>
    </row>
    <row r="132" spans="1:33">
      <c r="A132" s="11">
        <v>127</v>
      </c>
      <c r="B132" s="22">
        <f t="shared" si="8"/>
        <v>141.44020833333335</v>
      </c>
      <c r="C132" s="16">
        <f t="shared" si="9"/>
        <v>167.81041666666667</v>
      </c>
      <c r="I132" s="23">
        <f>Data!B139*Data!C139</f>
        <v>402745</v>
      </c>
      <c r="J132" s="23">
        <f>IF(Data!C$7=1,Data!D139,IF(Data!C$7=2,I132,Data!B139))</f>
        <v>249</v>
      </c>
      <c r="K132" s="33">
        <f>Data!E139*SQRT(Data!F139/20)</f>
        <v>308.45981968565133</v>
      </c>
      <c r="L132" s="33">
        <f>IF(Data!H139="A",Data!G$5,IF(Data!H139="B",Data!G$6,Data!G$7))</f>
        <v>1.6</v>
      </c>
      <c r="M132" s="33">
        <f>IF(Data!I139="A",Data!G$5,IF(Data!I139="B",Data!G$6,Data!G$7))</f>
        <v>3.5</v>
      </c>
      <c r="N132" s="33">
        <f>IF(Data!J139="A",Data!G$5,IF(Data!J139="B",Data!G$6,Data!G$7))</f>
        <v>1.6</v>
      </c>
      <c r="O132" s="45">
        <f>IF(Data!C$6=1,L132,IF(Data!C$6=2,M132,N132))</f>
        <v>3.5</v>
      </c>
      <c r="P132" s="47">
        <f>Data!B139*O132/Data!G$9/Data!E139/SQRT(Data!F139/21)</f>
        <v>0.55746161018665974</v>
      </c>
      <c r="Q132">
        <f t="shared" si="10"/>
        <v>0.34152942973496703</v>
      </c>
      <c r="R132">
        <f t="shared" si="11"/>
        <v>0.18064264159549676</v>
      </c>
      <c r="S132" s="67">
        <f>(1-K132*R132/Data!G139)*100</f>
        <v>93.129346898386359</v>
      </c>
      <c r="T132" s="45">
        <f t="shared" si="12"/>
        <v>231.89207377698204</v>
      </c>
      <c r="U132" s="47">
        <f>Data!B139*Data!J$5/Data!G$9/Data!E139/SQRT(Data!F139/21)</f>
        <v>0.46986050001447044</v>
      </c>
      <c r="V132">
        <f t="shared" si="13"/>
        <v>0.35724832629282655</v>
      </c>
      <c r="W132">
        <f t="shared" si="14"/>
        <v>0.20725600713102824</v>
      </c>
      <c r="X132" s="67">
        <f>(1-K132*W132/Data!G139)*100</f>
        <v>92.117120765918003</v>
      </c>
      <c r="Y132" s="45">
        <f t="shared" si="15"/>
        <v>229.37163070713581</v>
      </c>
      <c r="Z132" s="71">
        <f>IF(Data!C$6=1,L132,IF(Data!C$6=2,M132,N132))*Data!B139/Data!G$9</f>
        <v>167.81041666666667</v>
      </c>
      <c r="AA132" s="72">
        <f>Data!C139*Z132</f>
        <v>5873.364583333333</v>
      </c>
      <c r="AB132" s="71">
        <f>Data!J$5*Data!B139/Data!G$9</f>
        <v>141.44020833333335</v>
      </c>
      <c r="AC132" s="72">
        <f>Data!C139*AB132</f>
        <v>4950.4072916666673</v>
      </c>
      <c r="AD132" s="5"/>
      <c r="AE132" s="47"/>
      <c r="AF132" s="5"/>
      <c r="AG132" s="5"/>
    </row>
    <row r="133" spans="1:33">
      <c r="A133" s="11">
        <v>128</v>
      </c>
      <c r="B133" s="22">
        <f t="shared" si="8"/>
        <v>40.759166666666673</v>
      </c>
      <c r="C133" s="16">
        <f t="shared" si="9"/>
        <v>35.923333333333332</v>
      </c>
      <c r="I133" s="23">
        <f>Data!B140*Data!C140</f>
        <v>484136</v>
      </c>
      <c r="J133" s="23">
        <f>IF(Data!C$7=1,Data!D140,IF(Data!C$7=2,I133,Data!B140))</f>
        <v>164</v>
      </c>
      <c r="K133" s="33">
        <f>Data!E140*SQRT(Data!F140/20)</f>
        <v>49.775853938155052</v>
      </c>
      <c r="L133" s="33">
        <f>IF(Data!H140="A",Data!G$5,IF(Data!H140="B",Data!G$6,Data!G$7))</f>
        <v>1.6</v>
      </c>
      <c r="M133" s="33">
        <f>IF(Data!I140="A",Data!G$5,IF(Data!I140="B",Data!G$6,Data!G$7))</f>
        <v>2.6</v>
      </c>
      <c r="N133" s="33">
        <f>IF(Data!J140="A",Data!G$5,IF(Data!J140="B",Data!G$6,Data!G$7))</f>
        <v>1.6</v>
      </c>
      <c r="O133" s="45">
        <f>IF(Data!C$6=1,L133,IF(Data!C$6=2,M133,N133))</f>
        <v>2.6</v>
      </c>
      <c r="P133" s="47">
        <f>Data!B140*O133/Data!G$9/Data!E140/SQRT(Data!F140/21)</f>
        <v>0.73952448605538845</v>
      </c>
      <c r="Q133">
        <f t="shared" si="10"/>
        <v>0.30349567009473194</v>
      </c>
      <c r="R133">
        <f t="shared" si="11"/>
        <v>0.13355716708237728</v>
      </c>
      <c r="S133" s="67">
        <f>(1-K133*R133/Data!G140)*100</f>
        <v>96.878909839865642</v>
      </c>
      <c r="T133" s="45">
        <f t="shared" si="12"/>
        <v>158.88141213737964</v>
      </c>
      <c r="U133" s="47">
        <f>Data!B140*Data!J$5/Data!G$9/Data!E140/SQRT(Data!F140/21)</f>
        <v>0.83907585917822947</v>
      </c>
      <c r="V133">
        <f t="shared" si="13"/>
        <v>0.28056107230280919</v>
      </c>
      <c r="W133">
        <f t="shared" si="14"/>
        <v>0.1121473281098703</v>
      </c>
      <c r="X133" s="67">
        <f>(1-K133*W133/Data!G140)*100</f>
        <v>97.379235200210672</v>
      </c>
      <c r="Y133" s="45">
        <f t="shared" si="15"/>
        <v>159.70194572834552</v>
      </c>
      <c r="Z133" s="71">
        <f>IF(Data!C$6=1,L133,IF(Data!C$6=2,M133,N133))*Data!B140/Data!G$9</f>
        <v>35.923333333333332</v>
      </c>
      <c r="AA133" s="72">
        <f>Data!C140*Z133</f>
        <v>5244.8066666666664</v>
      </c>
      <c r="AB133" s="71">
        <f>Data!J$5*Data!B140/Data!G$9</f>
        <v>40.759166666666673</v>
      </c>
      <c r="AC133" s="72">
        <f>Data!C140*AB133</f>
        <v>5950.838333333334</v>
      </c>
      <c r="AD133" s="5"/>
      <c r="AE133" s="47"/>
      <c r="AF133" s="5"/>
      <c r="AG133" s="5"/>
    </row>
    <row r="134" spans="1:33">
      <c r="A134" s="11">
        <v>129</v>
      </c>
      <c r="B134" s="22">
        <f t="shared" si="8"/>
        <v>37.071666666666673</v>
      </c>
      <c r="C134" s="16">
        <f t="shared" si="9"/>
        <v>32.673333333333332</v>
      </c>
      <c r="I134" s="23">
        <f>Data!B141*Data!C141</f>
        <v>319696</v>
      </c>
      <c r="J134" s="23">
        <f>IF(Data!C$7=1,Data!D141,IF(Data!C$7=2,I134,Data!B141))</f>
        <v>101</v>
      </c>
      <c r="K134" s="33">
        <f>Data!E141*SQRT(Data!F141/20)</f>
        <v>129.96270956223265</v>
      </c>
      <c r="L134" s="33">
        <f>IF(Data!H141="A",Data!G$5,IF(Data!H141="B",Data!G$6,Data!G$7))</f>
        <v>1.6</v>
      </c>
      <c r="M134" s="33">
        <f>IF(Data!I141="A",Data!G$5,IF(Data!I141="B",Data!G$6,Data!G$7))</f>
        <v>2.6</v>
      </c>
      <c r="N134" s="33">
        <f>IF(Data!J141="A",Data!G$5,IF(Data!J141="B",Data!G$6,Data!G$7))</f>
        <v>2.6</v>
      </c>
      <c r="O134" s="45">
        <f>IF(Data!C$6=1,L134,IF(Data!C$6=2,M134,N134))</f>
        <v>2.6</v>
      </c>
      <c r="P134" s="47">
        <f>Data!B141*O134/Data!G$9/Data!E141/SQRT(Data!F141/21)</f>
        <v>0.25761392568237679</v>
      </c>
      <c r="Q134">
        <f t="shared" si="10"/>
        <v>0.38592116359293765</v>
      </c>
      <c r="R134">
        <f t="shared" si="11"/>
        <v>0.28330002755873962</v>
      </c>
      <c r="S134" s="67">
        <f>(1-K134*R134/Data!G141)*100</f>
        <v>84.594795313561093</v>
      </c>
      <c r="T134" s="45">
        <f t="shared" si="12"/>
        <v>85.4407432666967</v>
      </c>
      <c r="U134" s="47">
        <f>Data!B141*Data!J$5/Data!G$9/Data!E141/SQRT(Data!F141/21)</f>
        <v>0.29229272337038914</v>
      </c>
      <c r="V134">
        <f t="shared" si="13"/>
        <v>0.38225887353390181</v>
      </c>
      <c r="W134">
        <f t="shared" si="14"/>
        <v>0.26971699384038433</v>
      </c>
      <c r="X134" s="67">
        <f>(1-K134*W134/Data!G141)*100</f>
        <v>85.333409483482697</v>
      </c>
      <c r="Y134" s="45">
        <f t="shared" si="15"/>
        <v>86.186743578317532</v>
      </c>
      <c r="Z134" s="71">
        <f>IF(Data!C$6=1,L134,IF(Data!C$6=2,M134,N134))*Data!B141/Data!G$9</f>
        <v>32.673333333333332</v>
      </c>
      <c r="AA134" s="72">
        <f>Data!C141*Z134</f>
        <v>3463.373333333333</v>
      </c>
      <c r="AB134" s="71">
        <f>Data!J$5*Data!B141/Data!G$9</f>
        <v>37.071666666666673</v>
      </c>
      <c r="AC134" s="72">
        <f>Data!C141*AB134</f>
        <v>3929.5966666666673</v>
      </c>
      <c r="AD134" s="5"/>
      <c r="AE134" s="47"/>
      <c r="AF134" s="5"/>
      <c r="AG134" s="5"/>
    </row>
    <row r="135" spans="1:33">
      <c r="A135" s="11">
        <v>130</v>
      </c>
      <c r="B135" s="22">
        <f t="shared" ref="B135:B155" si="16">AB135</f>
        <v>10.828958333333334</v>
      </c>
      <c r="C135" s="16">
        <f t="shared" ref="C135:C155" si="17">Z135</f>
        <v>5.873333333333334</v>
      </c>
      <c r="I135" s="23">
        <f>Data!B142*Data!C142</f>
        <v>233465</v>
      </c>
      <c r="J135" s="23">
        <f>IF(Data!C$7=1,Data!D142,IF(Data!C$7=2,I135,Data!B142))</f>
        <v>110</v>
      </c>
      <c r="K135" s="33">
        <f>Data!E142*SQRT(Data!F142/20)</f>
        <v>18.183572278299263</v>
      </c>
      <c r="L135" s="33">
        <f>IF(Data!H142="A",Data!G$5,IF(Data!H142="B",Data!G$6,Data!G$7))</f>
        <v>1.6</v>
      </c>
      <c r="M135" s="33">
        <f>IF(Data!I142="A",Data!G$5,IF(Data!I142="B",Data!G$6,Data!G$7))</f>
        <v>1.6</v>
      </c>
      <c r="N135" s="33">
        <f>IF(Data!J142="A",Data!G$5,IF(Data!J142="B",Data!G$6,Data!G$7))</f>
        <v>2.6</v>
      </c>
      <c r="O135" s="45">
        <f>IF(Data!C$6=1,L135,IF(Data!C$6=2,M135,N135))</f>
        <v>1.6</v>
      </c>
      <c r="P135" s="47">
        <f>Data!B142*O135/Data!G$9/Data!E142/SQRT(Data!F142/21)</f>
        <v>0.33097873496816071</v>
      </c>
      <c r="Q135">
        <f t="shared" ref="Q135:Q155" si="18">1/SQRT(2*3.1416)*EXP(-P135*P135/2)</f>
        <v>0.3776780507316026</v>
      </c>
      <c r="R135">
        <f t="shared" ref="R135:R155" si="19">MIN(4,(Q135-P135*(1-NORMSDIST(P135))))</f>
        <v>0.25510660509191496</v>
      </c>
      <c r="S135" s="67">
        <f>(1-K135*R135/Data!G142)*100</f>
        <v>94.342988545901974</v>
      </c>
      <c r="T135" s="45">
        <f t="shared" ref="T135:T155" si="20">J135*S135/100</f>
        <v>103.77728740049217</v>
      </c>
      <c r="U135" s="47">
        <f>Data!B142*Data!J$5/Data!G$9/Data!E142/SQRT(Data!F142/21)</f>
        <v>0.61024204259754622</v>
      </c>
      <c r="V135">
        <f t="shared" ref="V135:V155" si="21">1/SQRT(2*3.1416)*EXP(-U135*U135/2)</f>
        <v>0.33116538437882037</v>
      </c>
      <c r="W135">
        <f t="shared" ref="W135:W155" si="22">MIN(4,(V135-U135*(1-NORMSDIST(U135))))</f>
        <v>0.16588087456124179</v>
      </c>
      <c r="X135" s="67">
        <f>(1-K135*W135/Data!G142)*100</f>
        <v>96.321576985156298</v>
      </c>
      <c r="Y135" s="45">
        <f t="shared" ref="Y135:Y155" si="23">J135*X135/100</f>
        <v>105.95373468367194</v>
      </c>
      <c r="Z135" s="71">
        <f>IF(Data!C$6=1,L135,IF(Data!C$6=2,M135,N135))*Data!B142/Data!G$9</f>
        <v>5.873333333333334</v>
      </c>
      <c r="AA135" s="72">
        <f>Data!C142*Z135</f>
        <v>1556.4333333333334</v>
      </c>
      <c r="AB135" s="71">
        <f>Data!J$5*Data!B142/Data!G$9</f>
        <v>10.828958333333334</v>
      </c>
      <c r="AC135" s="72">
        <f>Data!C142*AB135</f>
        <v>2869.6739583333338</v>
      </c>
      <c r="AD135" s="5"/>
      <c r="AE135" s="47"/>
      <c r="AF135" s="5"/>
      <c r="AG135" s="5"/>
    </row>
    <row r="136" spans="1:33">
      <c r="A136" s="11">
        <v>131</v>
      </c>
      <c r="B136" s="22">
        <f t="shared" si="16"/>
        <v>6.4777083333333341</v>
      </c>
      <c r="C136" s="16">
        <f t="shared" si="17"/>
        <v>3.5133333333333336</v>
      </c>
      <c r="I136" s="23">
        <f>Data!B143*Data!C143</f>
        <v>127007</v>
      </c>
      <c r="J136" s="23">
        <f>IF(Data!C$7=1,Data!D143,IF(Data!C$7=2,I136,Data!B143))</f>
        <v>100</v>
      </c>
      <c r="K136" s="33">
        <f>Data!E143*SQRT(Data!F143/20)</f>
        <v>12.262803053263172</v>
      </c>
      <c r="L136" s="33">
        <f>IF(Data!H143="A",Data!G$5,IF(Data!H143="B",Data!G$6,Data!G$7))</f>
        <v>1.6</v>
      </c>
      <c r="M136" s="33">
        <f>IF(Data!I143="A",Data!G$5,IF(Data!I143="B",Data!G$6,Data!G$7))</f>
        <v>1.6</v>
      </c>
      <c r="N136" s="33">
        <f>IF(Data!J143="A",Data!G$5,IF(Data!J143="B",Data!G$6,Data!G$7))</f>
        <v>2.6</v>
      </c>
      <c r="O136" s="45">
        <f>IF(Data!C$6=1,L136,IF(Data!C$6=2,M136,N136))</f>
        <v>1.6</v>
      </c>
      <c r="P136" s="47">
        <f>Data!B143*O136/Data!G$9/Data!E143/SQRT(Data!F143/21)</f>
        <v>0.29357850350121562</v>
      </c>
      <c r="Q136">
        <f t="shared" si="18"/>
        <v>0.38211492253800816</v>
      </c>
      <c r="R136">
        <f t="shared" si="19"/>
        <v>0.26922224421250196</v>
      </c>
      <c r="S136" s="67">
        <f>(1-K136*R136/Data!G143)*100</f>
        <v>94.997849457067531</v>
      </c>
      <c r="T136" s="45">
        <f t="shared" si="20"/>
        <v>94.997849457067531</v>
      </c>
      <c r="U136" s="47">
        <f>Data!B143*Data!J$5/Data!G$9/Data!E143/SQRT(Data!F143/21)</f>
        <v>0.54128536583036635</v>
      </c>
      <c r="V136">
        <f t="shared" si="21"/>
        <v>0.34457805961553195</v>
      </c>
      <c r="W136">
        <f t="shared" si="22"/>
        <v>0.18535601771221444</v>
      </c>
      <c r="X136" s="67">
        <f>(1-K136*W136/Data!G143)*100</f>
        <v>96.55608433342114</v>
      </c>
      <c r="Y136" s="45">
        <f t="shared" si="23"/>
        <v>96.556084333421126</v>
      </c>
      <c r="Z136" s="71">
        <f>IF(Data!C$6=1,L136,IF(Data!C$6=2,M136,N136))*Data!B143/Data!G$9</f>
        <v>3.5133333333333336</v>
      </c>
      <c r="AA136" s="72">
        <f>Data!C143*Z136</f>
        <v>846.71333333333337</v>
      </c>
      <c r="AB136" s="71">
        <f>Data!J$5*Data!B143/Data!G$9</f>
        <v>6.4777083333333341</v>
      </c>
      <c r="AC136" s="72">
        <f>Data!C143*AB136</f>
        <v>1561.1277083333334</v>
      </c>
      <c r="AD136" s="5"/>
      <c r="AE136" s="47"/>
      <c r="AF136" s="5"/>
      <c r="AG136" s="5"/>
    </row>
    <row r="137" spans="1:33">
      <c r="A137" s="11">
        <v>132</v>
      </c>
      <c r="B137" s="22">
        <f t="shared" si="16"/>
        <v>3.0606250000000004</v>
      </c>
      <c r="C137" s="16">
        <f t="shared" si="17"/>
        <v>1.6600000000000001</v>
      </c>
      <c r="I137" s="23">
        <f>Data!B144*Data!C144</f>
        <v>206919</v>
      </c>
      <c r="J137" s="23">
        <f>IF(Data!C$7=1,Data!D144,IF(Data!C$7=2,I137,Data!B144))</f>
        <v>190</v>
      </c>
      <c r="K137" s="33">
        <f>Data!E144*SQRT(Data!F144/20)</f>
        <v>4.3252611909128866</v>
      </c>
      <c r="L137" s="33">
        <f>IF(Data!H144="A",Data!G$5,IF(Data!H144="B",Data!G$6,Data!G$7))</f>
        <v>1.6</v>
      </c>
      <c r="M137" s="33">
        <f>IF(Data!I144="A",Data!G$5,IF(Data!I144="B",Data!G$6,Data!G$7))</f>
        <v>1.6</v>
      </c>
      <c r="N137" s="33">
        <f>IF(Data!J144="A",Data!G$5,IF(Data!J144="B",Data!G$6,Data!G$7))</f>
        <v>1.6</v>
      </c>
      <c r="O137" s="45">
        <f>IF(Data!C$6=1,L137,IF(Data!C$6=2,M137,N137))</f>
        <v>1.6</v>
      </c>
      <c r="P137" s="47">
        <f>Data!B144*O137/Data!G$9/Data!E144/SQRT(Data!F144/21)</f>
        <v>0.39326962050823178</v>
      </c>
      <c r="Q137">
        <f t="shared" si="18"/>
        <v>0.36925412009325376</v>
      </c>
      <c r="R137">
        <f t="shared" si="19"/>
        <v>0.23276589606334186</v>
      </c>
      <c r="S137" s="67">
        <f>(1-K137*R137/Data!G144)*100</f>
        <v>95.805111263288182</v>
      </c>
      <c r="T137" s="45">
        <f t="shared" si="20"/>
        <v>182.02971140024755</v>
      </c>
      <c r="U137" s="47">
        <f>Data!B144*Data!J$5/Data!G$9/Data!E144/SQRT(Data!F144/21)</f>
        <v>0.72509086281205248</v>
      </c>
      <c r="V137">
        <f t="shared" si="21"/>
        <v>0.30672058816598791</v>
      </c>
      <c r="W137">
        <f t="shared" si="22"/>
        <v>0.13690565330797633</v>
      </c>
      <c r="X137" s="67">
        <f>(1-K137*W137/Data!G144)*100</f>
        <v>97.532697045543486</v>
      </c>
      <c r="Y137" s="45">
        <f t="shared" si="23"/>
        <v>185.31212438653264</v>
      </c>
      <c r="Z137" s="71">
        <f>IF(Data!C$6=1,L137,IF(Data!C$6=2,M137,N137))*Data!B144/Data!G$9</f>
        <v>1.6600000000000001</v>
      </c>
      <c r="AA137" s="72">
        <f>Data!C144*Z137</f>
        <v>1379.46</v>
      </c>
      <c r="AB137" s="71">
        <f>Data!J$5*Data!B144/Data!G$9</f>
        <v>3.0606250000000004</v>
      </c>
      <c r="AC137" s="72">
        <f>Data!C144*AB137</f>
        <v>2543.3793750000004</v>
      </c>
      <c r="AD137" s="5"/>
      <c r="AE137" s="47"/>
      <c r="AF137" s="5"/>
      <c r="AG137" s="5"/>
    </row>
    <row r="138" spans="1:33">
      <c r="A138" s="11">
        <v>133</v>
      </c>
      <c r="B138" s="22">
        <f t="shared" si="16"/>
        <v>47.113958333333336</v>
      </c>
      <c r="C138" s="16">
        <f t="shared" si="17"/>
        <v>55.897916666666667</v>
      </c>
      <c r="I138" s="23">
        <f>Data!B145*Data!C145</f>
        <v>30664</v>
      </c>
      <c r="J138" s="23">
        <f>IF(Data!C$7=1,Data!D145,IF(Data!C$7=2,I138,Data!B145))</f>
        <v>418</v>
      </c>
      <c r="K138" s="33">
        <f>Data!E145*SQRT(Data!F145/20)</f>
        <v>43.398930714913547</v>
      </c>
      <c r="L138" s="33">
        <f>IF(Data!H145="A",Data!G$5,IF(Data!H145="B",Data!G$6,Data!G$7))</f>
        <v>2.6</v>
      </c>
      <c r="M138" s="33">
        <f>IF(Data!I145="A",Data!G$5,IF(Data!I145="B",Data!G$6,Data!G$7))</f>
        <v>3.5</v>
      </c>
      <c r="N138" s="33">
        <f>IF(Data!J145="A",Data!G$5,IF(Data!J145="B",Data!G$6,Data!G$7))</f>
        <v>1.6</v>
      </c>
      <c r="O138" s="45">
        <f>IF(Data!C$6=1,L138,IF(Data!C$6=2,M138,N138))</f>
        <v>3.5</v>
      </c>
      <c r="P138" s="47">
        <f>Data!B145*O138/Data!G$9/Data!E145/SQRT(Data!F145/21)</f>
        <v>1.319809475873136</v>
      </c>
      <c r="Q138">
        <f t="shared" si="18"/>
        <v>0.16697883206134204</v>
      </c>
      <c r="R138">
        <f t="shared" si="19"/>
        <v>4.364353595532261E-2</v>
      </c>
      <c r="S138" s="67">
        <f>(1-K138*R138/Data!G145)*100</f>
        <v>99.806528826038928</v>
      </c>
      <c r="T138" s="45">
        <f t="shared" si="20"/>
        <v>417.19129049284277</v>
      </c>
      <c r="U138" s="47">
        <f>Data!B145*Data!J$5/Data!G$9/Data!E145/SQRT(Data!F145/21)</f>
        <v>1.1124108439502145</v>
      </c>
      <c r="V138">
        <f t="shared" si="21"/>
        <v>0.21488148287424563</v>
      </c>
      <c r="W138">
        <f t="shared" si="22"/>
        <v>6.695222991499214E-2</v>
      </c>
      <c r="X138" s="67">
        <f>(1-K138*W138/Data!G145)*100</f>
        <v>99.703201717335062</v>
      </c>
      <c r="Y138" s="45">
        <f t="shared" si="23"/>
        <v>416.75938317846055</v>
      </c>
      <c r="Z138" s="71">
        <f>IF(Data!C$6=1,L138,IF(Data!C$6=2,M138,N138))*Data!B145/Data!G$9</f>
        <v>55.897916666666667</v>
      </c>
      <c r="AA138" s="72">
        <f>Data!C145*Z138</f>
        <v>447.18333333333334</v>
      </c>
      <c r="AB138" s="71">
        <f>Data!J$5*Data!B145/Data!G$9</f>
        <v>47.113958333333336</v>
      </c>
      <c r="AC138" s="72">
        <f>Data!C145*AB138</f>
        <v>376.91166666666669</v>
      </c>
      <c r="AD138" s="5"/>
      <c r="AE138" s="47"/>
      <c r="AF138" s="5"/>
      <c r="AG138" s="5"/>
    </row>
    <row r="139" spans="1:33">
      <c r="A139" s="11">
        <v>134</v>
      </c>
      <c r="B139" s="22">
        <f t="shared" si="16"/>
        <v>48.220208333333332</v>
      </c>
      <c r="C139" s="16">
        <f t="shared" si="17"/>
        <v>57.210416666666667</v>
      </c>
      <c r="I139" s="23">
        <f>Data!B146*Data!C146</f>
        <v>78460</v>
      </c>
      <c r="J139" s="23">
        <f>IF(Data!C$7=1,Data!D146,IF(Data!C$7=2,I139,Data!B146))</f>
        <v>413</v>
      </c>
      <c r="K139" s="33">
        <f>Data!E146*SQRT(Data!F146/20)</f>
        <v>56.872330601075248</v>
      </c>
      <c r="L139" s="33">
        <f>IF(Data!H146="A",Data!G$5,IF(Data!H146="B",Data!G$6,Data!G$7))</f>
        <v>2.6</v>
      </c>
      <c r="M139" s="33">
        <f>IF(Data!I146="A",Data!G$5,IF(Data!I146="B",Data!G$6,Data!G$7))</f>
        <v>3.5</v>
      </c>
      <c r="N139" s="33">
        <f>IF(Data!J146="A",Data!G$5,IF(Data!J146="B",Data!G$6,Data!G$7))</f>
        <v>1.6</v>
      </c>
      <c r="O139" s="45">
        <f>IF(Data!C$6=1,L139,IF(Data!C$6=2,M139,N139))</f>
        <v>3.5</v>
      </c>
      <c r="P139" s="47">
        <f>Data!B146*O139/Data!G$9/Data!E146/SQRT(Data!F146/21)</f>
        <v>1.0307865295611507</v>
      </c>
      <c r="Q139">
        <f t="shared" si="18"/>
        <v>0.23452334655461488</v>
      </c>
      <c r="R139">
        <f t="shared" si="19"/>
        <v>7.8544246233758663E-2</v>
      </c>
      <c r="S139" s="67">
        <f>(1-K139*R139/Data!G146)*100</f>
        <v>99.286422629613639</v>
      </c>
      <c r="T139" s="45">
        <f t="shared" si="20"/>
        <v>410.05292546030432</v>
      </c>
      <c r="U139" s="47">
        <f>Data!B146*Data!J$5/Data!G$9/Data!E146/SQRT(Data!F146/21)</f>
        <v>0.86880578920154128</v>
      </c>
      <c r="V139">
        <f t="shared" si="21"/>
        <v>0.27352795450265077</v>
      </c>
      <c r="W139">
        <f t="shared" si="22"/>
        <v>0.10630309798459603</v>
      </c>
      <c r="X139" s="67">
        <f>(1-K139*W139/Data!G146)*100</f>
        <v>99.034232438898016</v>
      </c>
      <c r="Y139" s="45">
        <f t="shared" si="23"/>
        <v>409.0113799726488</v>
      </c>
      <c r="Z139" s="71">
        <f>IF(Data!C$6=1,L139,IF(Data!C$6=2,M139,N139))*Data!B146/Data!G$9</f>
        <v>57.210416666666667</v>
      </c>
      <c r="AA139" s="72">
        <f>Data!C146*Z139</f>
        <v>1144.2083333333333</v>
      </c>
      <c r="AB139" s="71">
        <f>Data!J$5*Data!B146/Data!G$9</f>
        <v>48.220208333333332</v>
      </c>
      <c r="AC139" s="72">
        <f>Data!C146*AB139</f>
        <v>964.4041666666667</v>
      </c>
      <c r="AD139" s="5"/>
      <c r="AE139" s="47"/>
      <c r="AF139" s="5"/>
      <c r="AG139" s="5"/>
    </row>
    <row r="140" spans="1:33">
      <c r="A140" s="11">
        <v>135</v>
      </c>
      <c r="B140" s="22">
        <f t="shared" si="16"/>
        <v>8.5918749999999999</v>
      </c>
      <c r="C140" s="16">
        <f t="shared" si="17"/>
        <v>10.19375</v>
      </c>
      <c r="I140" s="23">
        <f>Data!B147*Data!C147</f>
        <v>13281</v>
      </c>
      <c r="J140" s="23">
        <f>IF(Data!C$7=1,Data!D147,IF(Data!C$7=2,I140,Data!B147))</f>
        <v>491</v>
      </c>
      <c r="K140" s="33">
        <f>Data!E147*SQRT(Data!F147/20)</f>
        <v>29.153673909996456</v>
      </c>
      <c r="L140" s="33">
        <f>IF(Data!H147="A",Data!G$5,IF(Data!H147="B",Data!G$6,Data!G$7))</f>
        <v>3.5</v>
      </c>
      <c r="M140" s="33">
        <f>IF(Data!I147="A",Data!G$5,IF(Data!I147="B",Data!G$6,Data!G$7))</f>
        <v>3.5</v>
      </c>
      <c r="N140" s="33">
        <f>IF(Data!J147="A",Data!G$5,IF(Data!J147="B",Data!G$6,Data!G$7))</f>
        <v>1.6</v>
      </c>
      <c r="O140" s="45">
        <f>IF(Data!C$6=1,L140,IF(Data!C$6=2,M140,N140))</f>
        <v>3.5</v>
      </c>
      <c r="P140" s="47">
        <f>Data!B147*O140/Data!G$9/Data!E147/SQRT(Data!F147/21)</f>
        <v>0.35829053550154549</v>
      </c>
      <c r="Q140">
        <f t="shared" si="18"/>
        <v>0.37413979935834318</v>
      </c>
      <c r="R140">
        <f t="shared" si="19"/>
        <v>0.24513265215400051</v>
      </c>
      <c r="S140" s="67">
        <f>(1-K140*R140/Data!G147)*100</f>
        <v>97.362908706424236</v>
      </c>
      <c r="T140" s="45">
        <f t="shared" si="20"/>
        <v>478.051881748543</v>
      </c>
      <c r="U140" s="47">
        <f>Data!B147*Data!J$5/Data!G$9/Data!E147/SQRT(Data!F147/21)</f>
        <v>0.30198773706558835</v>
      </c>
      <c r="V140">
        <f t="shared" si="21"/>
        <v>0.38115925499009867</v>
      </c>
      <c r="W140">
        <f t="shared" si="22"/>
        <v>0.26600205813139488</v>
      </c>
      <c r="X140" s="67">
        <f>(1-K140*W140/Data!G147)*100</f>
        <v>97.138399534261765</v>
      </c>
      <c r="Y140" s="45">
        <f t="shared" si="23"/>
        <v>476.94954171322524</v>
      </c>
      <c r="Z140" s="71">
        <f>IF(Data!C$6=1,L140,IF(Data!C$6=2,M140,N140))*Data!B147/Data!G$9</f>
        <v>10.19375</v>
      </c>
      <c r="AA140" s="72">
        <f>Data!C147*Z140</f>
        <v>193.68125000000001</v>
      </c>
      <c r="AB140" s="71">
        <f>Data!J$5*Data!B147/Data!G$9</f>
        <v>8.5918749999999999</v>
      </c>
      <c r="AC140" s="72">
        <f>Data!C147*AB140</f>
        <v>163.24562499999999</v>
      </c>
      <c r="AD140" s="5"/>
      <c r="AE140" s="47"/>
      <c r="AF140" s="5"/>
      <c r="AG140" s="5"/>
    </row>
    <row r="141" spans="1:33">
      <c r="A141" s="11">
        <v>136</v>
      </c>
      <c r="B141" s="22">
        <f t="shared" si="16"/>
        <v>75.347916666666663</v>
      </c>
      <c r="C141" s="16">
        <f t="shared" si="17"/>
        <v>89.395833333333329</v>
      </c>
      <c r="I141" s="23">
        <f>Data!B148*Data!C148</f>
        <v>177770</v>
      </c>
      <c r="J141" s="23">
        <f>IF(Data!C$7=1,Data!D148,IF(Data!C$7=2,I141,Data!B148))</f>
        <v>494</v>
      </c>
      <c r="K141" s="33">
        <f>Data!E148*SQRT(Data!F148/20)</f>
        <v>60.303566948380279</v>
      </c>
      <c r="L141" s="33">
        <f>IF(Data!H148="A",Data!G$5,IF(Data!H148="B",Data!G$6,Data!G$7))</f>
        <v>1.6</v>
      </c>
      <c r="M141" s="33">
        <f>IF(Data!I148="A",Data!G$5,IF(Data!I148="B",Data!G$6,Data!G$7))</f>
        <v>3.5</v>
      </c>
      <c r="N141" s="33">
        <f>IF(Data!J148="A",Data!G$5,IF(Data!J148="B",Data!G$6,Data!G$7))</f>
        <v>1.6</v>
      </c>
      <c r="O141" s="45">
        <f>IF(Data!C$6=1,L141,IF(Data!C$6=2,M141,N141))</f>
        <v>3.5</v>
      </c>
      <c r="P141" s="47">
        <f>Data!B148*O141/Data!G$9/Data!E148/SQRT(Data!F148/21)</f>
        <v>1.5190390041649118</v>
      </c>
      <c r="Q141">
        <f t="shared" si="18"/>
        <v>0.12584812571642151</v>
      </c>
      <c r="R141">
        <f t="shared" si="19"/>
        <v>2.8057955471458285E-2</v>
      </c>
      <c r="S141" s="67">
        <f>(1-K141*R141/Data!G148)*100</f>
        <v>99.739693108275731</v>
      </c>
      <c r="T141" s="45">
        <f t="shared" si="20"/>
        <v>492.71408395488208</v>
      </c>
      <c r="U141" s="47">
        <f>Data!B148*Data!J$5/Data!G$9/Data!E148/SQRT(Data!F148/21)</f>
        <v>1.2803328749389968</v>
      </c>
      <c r="V141">
        <f t="shared" si="21"/>
        <v>0.17577230594382068</v>
      </c>
      <c r="W141">
        <f t="shared" si="22"/>
        <v>4.7464969316167227E-2</v>
      </c>
      <c r="X141" s="67">
        <f>(1-K141*W141/Data!G148)*100</f>
        <v>99.559645083867636</v>
      </c>
      <c r="Y141" s="45">
        <f t="shared" si="23"/>
        <v>491.82464671430614</v>
      </c>
      <c r="Z141" s="71">
        <f>IF(Data!C$6=1,L141,IF(Data!C$6=2,M141,N141))*Data!B148/Data!G$9</f>
        <v>89.395833333333329</v>
      </c>
      <c r="AA141" s="72">
        <f>Data!C148*Z141</f>
        <v>2592.4791666666665</v>
      </c>
      <c r="AB141" s="71">
        <f>Data!J$5*Data!B148/Data!G$9</f>
        <v>75.347916666666663</v>
      </c>
      <c r="AC141" s="72">
        <f>Data!C148*AB141</f>
        <v>2185.0895833333334</v>
      </c>
      <c r="AD141" s="5"/>
      <c r="AE141" s="47"/>
      <c r="AF141" s="5"/>
      <c r="AG141" s="5"/>
    </row>
    <row r="142" spans="1:33">
      <c r="A142" s="11">
        <v>137</v>
      </c>
      <c r="B142" s="22">
        <f t="shared" si="16"/>
        <v>166.73645833333333</v>
      </c>
      <c r="C142" s="16">
        <f t="shared" si="17"/>
        <v>197.82291666666666</v>
      </c>
      <c r="I142" s="23">
        <f>Data!B149*Data!C149</f>
        <v>501905</v>
      </c>
      <c r="J142" s="23">
        <f>IF(Data!C$7=1,Data!D149,IF(Data!C$7=2,I142,Data!B149))</f>
        <v>726</v>
      </c>
      <c r="K142" s="33">
        <f>Data!E149*SQRT(Data!F149/20)</f>
        <v>416.72085560790339</v>
      </c>
      <c r="L142" s="33">
        <f>IF(Data!H149="A",Data!G$5,IF(Data!H149="B",Data!G$6,Data!G$7))</f>
        <v>1.6</v>
      </c>
      <c r="M142" s="33">
        <f>IF(Data!I149="A",Data!G$5,IF(Data!I149="B",Data!G$6,Data!G$7))</f>
        <v>3.5</v>
      </c>
      <c r="N142" s="33">
        <f>IF(Data!J149="A",Data!G$5,IF(Data!J149="B",Data!G$6,Data!G$7))</f>
        <v>1.6</v>
      </c>
      <c r="O142" s="45">
        <f>IF(Data!C$6=1,L142,IF(Data!C$6=2,M142,N142))</f>
        <v>3.5</v>
      </c>
      <c r="P142" s="47">
        <f>Data!B149*O142/Data!G$9/Data!E149/SQRT(Data!F149/21)</f>
        <v>0.4864363422619678</v>
      </c>
      <c r="Q142">
        <f t="shared" si="18"/>
        <v>0.35442806969567425</v>
      </c>
      <c r="R142">
        <f t="shared" si="19"/>
        <v>0.20201349863273968</v>
      </c>
      <c r="S142" s="67">
        <f>(1-K142*R142/Data!G149)*100</f>
        <v>90.165509580072282</v>
      </c>
      <c r="T142" s="45">
        <f t="shared" si="20"/>
        <v>654.60159955132474</v>
      </c>
      <c r="U142" s="47">
        <f>Data!B149*Data!J$5/Data!G$9/Data!E149/SQRT(Data!F149/21)</f>
        <v>0.40999634562080145</v>
      </c>
      <c r="V142">
        <f t="shared" si="21"/>
        <v>0.36678178313517429</v>
      </c>
      <c r="W142">
        <f t="shared" si="22"/>
        <v>0.22701226013444076</v>
      </c>
      <c r="X142" s="67">
        <f>(1-K142*W142/Data!G149)*100</f>
        <v>88.94851129944999</v>
      </c>
      <c r="Y142" s="45">
        <f t="shared" si="23"/>
        <v>645.76619203400696</v>
      </c>
      <c r="Z142" s="71">
        <f>IF(Data!C$6=1,L142,IF(Data!C$6=2,M142,N142))*Data!B149/Data!G$9</f>
        <v>197.82291666666666</v>
      </c>
      <c r="AA142" s="72">
        <f>Data!C149*Z142</f>
        <v>7319.4479166666661</v>
      </c>
      <c r="AB142" s="71">
        <f>Data!J$5*Data!B149/Data!G$9</f>
        <v>166.73645833333333</v>
      </c>
      <c r="AC142" s="72">
        <f>Data!C149*AB142</f>
        <v>6169.2489583333336</v>
      </c>
      <c r="AD142" s="5"/>
      <c r="AE142" s="47"/>
      <c r="AF142" s="5"/>
      <c r="AG142" s="5"/>
    </row>
    <row r="143" spans="1:33">
      <c r="A143" s="11">
        <v>138</v>
      </c>
      <c r="B143" s="22">
        <f t="shared" si="16"/>
        <v>108.15437500000002</v>
      </c>
      <c r="C143" s="16">
        <f t="shared" si="17"/>
        <v>128.31874999999999</v>
      </c>
      <c r="I143" s="23">
        <f>Data!B150*Data!C150</f>
        <v>457548</v>
      </c>
      <c r="J143" s="23">
        <f>IF(Data!C$7=1,Data!D150,IF(Data!C$7=2,I143,Data!B150))</f>
        <v>309</v>
      </c>
      <c r="K143" s="33">
        <f>Data!E150*SQRT(Data!F150/20)</f>
        <v>116.28561236430109</v>
      </c>
      <c r="L143" s="33">
        <f>IF(Data!H150="A",Data!G$5,IF(Data!H150="B",Data!G$6,Data!G$7))</f>
        <v>1.6</v>
      </c>
      <c r="M143" s="33">
        <f>IF(Data!I150="A",Data!G$5,IF(Data!I150="B",Data!G$6,Data!G$7))</f>
        <v>3.5</v>
      </c>
      <c r="N143" s="33">
        <f>IF(Data!J150="A",Data!G$5,IF(Data!J150="B",Data!G$6,Data!G$7))</f>
        <v>1.6</v>
      </c>
      <c r="O143" s="45">
        <f>IF(Data!C$6=1,L143,IF(Data!C$6=2,M143,N143))</f>
        <v>3.5</v>
      </c>
      <c r="P143" s="47">
        <f>Data!B150*O143/Data!G$9/Data!E150/SQRT(Data!F150/21)</f>
        <v>1.1307296636837736</v>
      </c>
      <c r="Q143">
        <f t="shared" si="18"/>
        <v>0.21051160671566846</v>
      </c>
      <c r="R143">
        <f t="shared" si="19"/>
        <v>6.4551994484061598E-2</v>
      </c>
      <c r="S143" s="67">
        <f>(1-K143*R143/Data!G150)*100</f>
        <v>98.710228830254962</v>
      </c>
      <c r="T143" s="45">
        <f t="shared" si="20"/>
        <v>305.01460708548785</v>
      </c>
      <c r="U143" s="47">
        <f>Data!B150*Data!J$5/Data!G$9/Data!E150/SQRT(Data!F150/21)</f>
        <v>0.95304357367632364</v>
      </c>
      <c r="V143">
        <f t="shared" si="21"/>
        <v>0.25332406284212972</v>
      </c>
      <c r="W143">
        <f t="shared" si="22"/>
        <v>9.1035993945766863E-2</v>
      </c>
      <c r="X143" s="67">
        <f>(1-K143*W143/Data!G150)*100</f>
        <v>98.181069363715409</v>
      </c>
      <c r="Y143" s="45">
        <f t="shared" si="23"/>
        <v>303.37950433388062</v>
      </c>
      <c r="Z143" s="71">
        <f>IF(Data!C$6=1,L143,IF(Data!C$6=2,M143,N143))*Data!B150/Data!G$9</f>
        <v>128.31874999999999</v>
      </c>
      <c r="AA143" s="72">
        <f>Data!C150*Z143</f>
        <v>6672.5749999999998</v>
      </c>
      <c r="AB143" s="71">
        <f>Data!J$5*Data!B150/Data!G$9</f>
        <v>108.15437500000002</v>
      </c>
      <c r="AC143" s="72">
        <f>Data!C150*AB143</f>
        <v>5624.0275000000011</v>
      </c>
      <c r="AD143" s="5"/>
      <c r="AE143" s="47"/>
      <c r="AF143" s="5"/>
      <c r="AG143" s="5"/>
    </row>
    <row r="144" spans="1:33">
      <c r="A144" s="11">
        <v>139</v>
      </c>
      <c r="B144" s="22">
        <f t="shared" si="16"/>
        <v>43.942708333333336</v>
      </c>
      <c r="C144" s="16">
        <f t="shared" si="17"/>
        <v>52.135416666666664</v>
      </c>
      <c r="I144" s="23">
        <f>Data!B151*Data!C151</f>
        <v>121550</v>
      </c>
      <c r="J144" s="23">
        <f>IF(Data!C$7=1,Data!D151,IF(Data!C$7=2,I144,Data!B151))</f>
        <v>370</v>
      </c>
      <c r="K144" s="33">
        <f>Data!E151*SQRT(Data!F151/20)</f>
        <v>47.010339125176614</v>
      </c>
      <c r="L144" s="33">
        <f>IF(Data!H151="A",Data!G$5,IF(Data!H151="B",Data!G$6,Data!G$7))</f>
        <v>1.6</v>
      </c>
      <c r="M144" s="33">
        <f>IF(Data!I151="A",Data!G$5,IF(Data!I151="B",Data!G$6,Data!G$7))</f>
        <v>3.5</v>
      </c>
      <c r="N144" s="33">
        <f>IF(Data!J151="A",Data!G$5,IF(Data!J151="B",Data!G$6,Data!G$7))</f>
        <v>1.6</v>
      </c>
      <c r="O144" s="45">
        <f>IF(Data!C$6=1,L144,IF(Data!C$6=2,M144,N144))</f>
        <v>3.5</v>
      </c>
      <c r="P144" s="47">
        <f>Data!B151*O144/Data!G$9/Data!E151/SQRT(Data!F151/21)</f>
        <v>1.1364075598850847</v>
      </c>
      <c r="Q144">
        <f t="shared" si="18"/>
        <v>0.20916104499931412</v>
      </c>
      <c r="R144">
        <f t="shared" si="19"/>
        <v>6.3822454011935315E-2</v>
      </c>
      <c r="S144" s="67">
        <f>(1-K144*R144/Data!G151)*100</f>
        <v>99.346336556230483</v>
      </c>
      <c r="T144" s="45">
        <f t="shared" si="20"/>
        <v>367.58144525805278</v>
      </c>
      <c r="U144" s="47">
        <f>Data!B151*Data!J$5/Data!G$9/Data!E151/SQRT(Data!F151/21)</f>
        <v>0.9578292290460001</v>
      </c>
      <c r="V144">
        <f t="shared" si="21"/>
        <v>0.2521684106557513</v>
      </c>
      <c r="W144">
        <f t="shared" si="22"/>
        <v>9.0223971242571172E-2</v>
      </c>
      <c r="X144" s="67">
        <f>(1-K144*W144/Data!G151)*100</f>
        <v>99.075934752650667</v>
      </c>
      <c r="Y144" s="45">
        <f t="shared" si="23"/>
        <v>366.58095858480743</v>
      </c>
      <c r="Z144" s="71">
        <f>IF(Data!C$6=1,L144,IF(Data!C$6=2,M144,N144))*Data!B151/Data!G$9</f>
        <v>52.135416666666664</v>
      </c>
      <c r="AA144" s="72">
        <f>Data!C151*Z144</f>
        <v>1772.6041666666665</v>
      </c>
      <c r="AB144" s="71">
        <f>Data!J$5*Data!B151/Data!G$9</f>
        <v>43.942708333333336</v>
      </c>
      <c r="AC144" s="72">
        <f>Data!C151*AB144</f>
        <v>1494.0520833333335</v>
      </c>
      <c r="AD144" s="5"/>
      <c r="AE144" s="47"/>
      <c r="AF144" s="5"/>
      <c r="AG144" s="5"/>
    </row>
    <row r="145" spans="1:33">
      <c r="A145" s="11">
        <v>140</v>
      </c>
      <c r="B145" s="22">
        <f t="shared" si="16"/>
        <v>42.713541666666664</v>
      </c>
      <c r="C145" s="16">
        <f t="shared" si="17"/>
        <v>50.677083333333336</v>
      </c>
      <c r="I145" s="23">
        <f>Data!B152*Data!C152</f>
        <v>48650</v>
      </c>
      <c r="J145" s="23">
        <f>IF(Data!C$7=1,Data!D152,IF(Data!C$7=2,I145,Data!B152))</f>
        <v>379</v>
      </c>
      <c r="K145" s="33">
        <f>Data!E152*SQRT(Data!F152/20)</f>
        <v>45.379166171865073</v>
      </c>
      <c r="L145" s="33">
        <f>IF(Data!H152="A",Data!G$5,IF(Data!H152="B",Data!G$6,Data!G$7))</f>
        <v>2.6</v>
      </c>
      <c r="M145" s="33">
        <f>IF(Data!I152="A",Data!G$5,IF(Data!I152="B",Data!G$6,Data!G$7))</f>
        <v>3.5</v>
      </c>
      <c r="N145" s="33">
        <f>IF(Data!J152="A",Data!G$5,IF(Data!J152="B",Data!G$6,Data!G$7))</f>
        <v>1.6</v>
      </c>
      <c r="O145" s="45">
        <f>IF(Data!C$6=1,L145,IF(Data!C$6=2,M145,N145))</f>
        <v>3.5</v>
      </c>
      <c r="P145" s="47">
        <f>Data!B152*O145/Data!G$9/Data!E152/SQRT(Data!F152/21)</f>
        <v>1.1443259576705351</v>
      </c>
      <c r="Q145">
        <f t="shared" si="18"/>
        <v>0.20728084811027961</v>
      </c>
      <c r="R145">
        <f t="shared" si="19"/>
        <v>6.2816286085242312E-2</v>
      </c>
      <c r="S145" s="67">
        <f>(1-K145*R145/Data!G152)*100</f>
        <v>99.595666569565722</v>
      </c>
      <c r="T145" s="45">
        <f t="shared" si="20"/>
        <v>377.46757629865408</v>
      </c>
      <c r="U145" s="47">
        <f>Data!B152*Data!J$5/Data!G$9/Data!E152/SQRT(Data!F152/21)</f>
        <v>0.96450330717945099</v>
      </c>
      <c r="V145">
        <f t="shared" si="21"/>
        <v>0.25055595323281937</v>
      </c>
      <c r="W145">
        <f t="shared" si="22"/>
        <v>8.9101161359056213E-2</v>
      </c>
      <c r="X145" s="67">
        <f>(1-K145*W145/Data!G152)*100</f>
        <v>99.426477105330662</v>
      </c>
      <c r="Y145" s="45">
        <f t="shared" si="23"/>
        <v>376.82634822920323</v>
      </c>
      <c r="Z145" s="71">
        <f>IF(Data!C$6=1,L145,IF(Data!C$6=2,M145,N145))*Data!B152/Data!G$9</f>
        <v>50.677083333333336</v>
      </c>
      <c r="AA145" s="72">
        <f>Data!C152*Z145</f>
        <v>709.47916666666674</v>
      </c>
      <c r="AB145" s="71">
        <f>Data!J$5*Data!B152/Data!G$9</f>
        <v>42.713541666666664</v>
      </c>
      <c r="AC145" s="72">
        <f>Data!C152*AB145</f>
        <v>597.98958333333326</v>
      </c>
      <c r="AD145" s="5"/>
      <c r="AE145" s="47"/>
      <c r="AF145" s="5"/>
      <c r="AG145" s="5"/>
    </row>
    <row r="146" spans="1:33">
      <c r="A146" s="11">
        <v>141</v>
      </c>
      <c r="B146" s="22">
        <f t="shared" si="16"/>
        <v>96.673958333333331</v>
      </c>
      <c r="C146" s="16">
        <f t="shared" si="17"/>
        <v>114.69791666666667</v>
      </c>
      <c r="I146" s="23">
        <f>Data!B153*Data!C153</f>
        <v>117975</v>
      </c>
      <c r="J146" s="23">
        <f>IF(Data!C$7=1,Data!D153,IF(Data!C$7=2,I146,Data!B153))</f>
        <v>409</v>
      </c>
      <c r="K146" s="33">
        <f>Data!E153*SQRT(Data!F153/20)</f>
        <v>70.806115472686329</v>
      </c>
      <c r="L146" s="33">
        <f>IF(Data!H153="A",Data!G$5,IF(Data!H153="B",Data!G$6,Data!G$7))</f>
        <v>1.6</v>
      </c>
      <c r="M146" s="33">
        <f>IF(Data!I153="A",Data!G$5,IF(Data!I153="B",Data!G$6,Data!G$7))</f>
        <v>3.5</v>
      </c>
      <c r="N146" s="33">
        <f>IF(Data!J153="A",Data!G$5,IF(Data!J153="B",Data!G$6,Data!G$7))</f>
        <v>1.6</v>
      </c>
      <c r="O146" s="45">
        <f>IF(Data!C$6=1,L146,IF(Data!C$6=2,M146,N146))</f>
        <v>3.5</v>
      </c>
      <c r="P146" s="47">
        <f>Data!B153*O146/Data!G$9/Data!E153/SQRT(Data!F153/21)</f>
        <v>1.6598903882742264</v>
      </c>
      <c r="Q146">
        <f t="shared" si="18"/>
        <v>0.10060455409940068</v>
      </c>
      <c r="R146">
        <f t="shared" si="19"/>
        <v>2.0152567280887421E-2</v>
      </c>
      <c r="S146" s="67">
        <f>(1-K146*R146/Data!G153)*100</f>
        <v>99.860651854886555</v>
      </c>
      <c r="T146" s="45">
        <f t="shared" si="20"/>
        <v>408.43006608648602</v>
      </c>
      <c r="U146" s="47">
        <f>Data!B153*Data!J$5/Data!G$9/Data!E153/SQRT(Data!F153/21)</f>
        <v>1.399050470116848</v>
      </c>
      <c r="V146">
        <f t="shared" si="21"/>
        <v>0.14992639409004194</v>
      </c>
      <c r="W146">
        <f t="shared" si="22"/>
        <v>3.6744715800789959E-2</v>
      </c>
      <c r="X146" s="67">
        <f>(1-K146*W146/Data!G153)*100</f>
        <v>99.745922793945141</v>
      </c>
      <c r="Y146" s="45">
        <f t="shared" si="23"/>
        <v>407.96082422723566</v>
      </c>
      <c r="Z146" s="71">
        <f>IF(Data!C$6=1,L146,IF(Data!C$6=2,M146,N146))*Data!B153/Data!G$9</f>
        <v>114.69791666666667</v>
      </c>
      <c r="AA146" s="72">
        <f>Data!C153*Z146</f>
        <v>1720.46875</v>
      </c>
      <c r="AB146" s="71">
        <f>Data!J$5*Data!B153/Data!G$9</f>
        <v>96.673958333333331</v>
      </c>
      <c r="AC146" s="72">
        <f>Data!C153*AB146</f>
        <v>1450.109375</v>
      </c>
      <c r="AD146" s="5"/>
      <c r="AE146" s="47"/>
      <c r="AF146" s="5"/>
      <c r="AG146" s="5"/>
    </row>
    <row r="147" spans="1:33">
      <c r="A147" s="11">
        <v>142</v>
      </c>
      <c r="B147" s="22">
        <f t="shared" si="16"/>
        <v>111.98937500000001</v>
      </c>
      <c r="C147" s="16">
        <f t="shared" si="17"/>
        <v>132.86875000000001</v>
      </c>
      <c r="I147" s="23">
        <f>Data!B154*Data!C154</f>
        <v>409995</v>
      </c>
      <c r="J147" s="23">
        <f>IF(Data!C$7=1,Data!D154,IF(Data!C$7=2,I147,Data!B154))</f>
        <v>549</v>
      </c>
      <c r="K147" s="33">
        <f>Data!E154*SQRT(Data!F154/20)</f>
        <v>75.106711400732408</v>
      </c>
      <c r="L147" s="33">
        <f>IF(Data!H154="A",Data!G$5,IF(Data!H154="B",Data!G$6,Data!G$7))</f>
        <v>1.6</v>
      </c>
      <c r="M147" s="33">
        <f>IF(Data!I154="A",Data!G$5,IF(Data!I154="B",Data!G$6,Data!G$7))</f>
        <v>3.5</v>
      </c>
      <c r="N147" s="33">
        <f>IF(Data!J154="A",Data!G$5,IF(Data!J154="B",Data!G$6,Data!G$7))</f>
        <v>1.6</v>
      </c>
      <c r="O147" s="45">
        <f>IF(Data!C$6=1,L147,IF(Data!C$6=2,M147,N147))</f>
        <v>3.5</v>
      </c>
      <c r="P147" s="47">
        <f>Data!B154*O147/Data!G$9/Data!E154/SQRT(Data!F154/21)</f>
        <v>1.8127534999106856</v>
      </c>
      <c r="Q147">
        <f t="shared" si="18"/>
        <v>7.7152034629170113E-2</v>
      </c>
      <c r="R147">
        <f t="shared" si="19"/>
        <v>1.3823628122746914E-2</v>
      </c>
      <c r="S147" s="67">
        <f>(1-K147*R147/Data!G154)*100</f>
        <v>99.836753577370104</v>
      </c>
      <c r="T147" s="45">
        <f t="shared" si="20"/>
        <v>548.10377713976186</v>
      </c>
      <c r="U147" s="47">
        <f>Data!B154*Data!J$5/Data!G$9/Data!E154/SQRT(Data!F154/21)</f>
        <v>1.5278922356390066</v>
      </c>
      <c r="V147">
        <f t="shared" si="21"/>
        <v>0.12416213287150861</v>
      </c>
      <c r="W147">
        <f t="shared" si="22"/>
        <v>2.7492928718560378E-2</v>
      </c>
      <c r="X147" s="67">
        <f>(1-K147*W147/Data!G154)*100</f>
        <v>99.675329644209782</v>
      </c>
      <c r="Y147" s="45">
        <f t="shared" si="23"/>
        <v>547.21755974671169</v>
      </c>
      <c r="Z147" s="71">
        <f>IF(Data!C$6=1,L147,IF(Data!C$6=2,M147,N147))*Data!B154/Data!G$9</f>
        <v>132.86875000000001</v>
      </c>
      <c r="AA147" s="72">
        <f>Data!C154*Z147</f>
        <v>5979.09375</v>
      </c>
      <c r="AB147" s="71">
        <f>Data!J$5*Data!B154/Data!G$9</f>
        <v>111.98937500000001</v>
      </c>
      <c r="AC147" s="72">
        <f>Data!C154*AB147</f>
        <v>5039.5218750000004</v>
      </c>
      <c r="AD147" s="5"/>
      <c r="AE147" s="47"/>
      <c r="AF147" s="5"/>
      <c r="AG147" s="5"/>
    </row>
    <row r="148" spans="1:33">
      <c r="A148" s="11">
        <v>143</v>
      </c>
      <c r="B148" s="22">
        <f t="shared" si="16"/>
        <v>24.792291666666667</v>
      </c>
      <c r="C148" s="16">
        <f t="shared" si="17"/>
        <v>21.850833333333334</v>
      </c>
      <c r="I148" s="23">
        <f>Data!B155*Data!C155</f>
        <v>171445</v>
      </c>
      <c r="J148" s="23">
        <f>IF(Data!C$7=1,Data!D155,IF(Data!C$7=2,I148,Data!B155))</f>
        <v>432</v>
      </c>
      <c r="K148" s="33">
        <f>Data!E155*SQRT(Data!F155/20)</f>
        <v>29.181224139967998</v>
      </c>
      <c r="L148" s="33">
        <f>IF(Data!H155="A",Data!G$5,IF(Data!H155="B",Data!G$6,Data!G$7))</f>
        <v>1.6</v>
      </c>
      <c r="M148" s="33">
        <f>IF(Data!I155="A",Data!G$5,IF(Data!I155="B",Data!G$6,Data!G$7))</f>
        <v>2.6</v>
      </c>
      <c r="N148" s="33">
        <f>IF(Data!J155="A",Data!G$5,IF(Data!J155="B",Data!G$6,Data!G$7))</f>
        <v>1.6</v>
      </c>
      <c r="O148" s="45">
        <f>IF(Data!C$6=1,L148,IF(Data!C$6=2,M148,N148))</f>
        <v>2.6</v>
      </c>
      <c r="P148" s="47">
        <f>Data!B155*O148/Data!G$9/Data!E155/SQRT(Data!F155/21)</f>
        <v>0.76728931002995637</v>
      </c>
      <c r="Q148">
        <f t="shared" si="18"/>
        <v>0.29721302390873156</v>
      </c>
      <c r="R148">
        <f t="shared" si="19"/>
        <v>0.12729315282322687</v>
      </c>
      <c r="S148" s="67">
        <f>(1-K148*R148/Data!G155)*100</f>
        <v>98.296068796322118</v>
      </c>
      <c r="T148" s="45">
        <f t="shared" si="20"/>
        <v>424.63901720011154</v>
      </c>
      <c r="U148" s="47">
        <f>Data!B155*Data!J$5/Data!G$9/Data!E155/SQRT(Data!F155/21)</f>
        <v>0.87057825561091196</v>
      </c>
      <c r="V148">
        <f t="shared" si="21"/>
        <v>0.27310663600381363</v>
      </c>
      <c r="W148">
        <f t="shared" si="22"/>
        <v>0.10596236946463899</v>
      </c>
      <c r="X148" s="67">
        <f>(1-K148*W148/Data!G155)*100</f>
        <v>98.581600158830398</v>
      </c>
      <c r="Y148" s="45">
        <f t="shared" si="23"/>
        <v>425.87251268614733</v>
      </c>
      <c r="Z148" s="71">
        <f>IF(Data!C$6=1,L148,IF(Data!C$6=2,M148,N148))*Data!B155/Data!G$9</f>
        <v>21.850833333333334</v>
      </c>
      <c r="AA148" s="72">
        <f>Data!C155*Z148</f>
        <v>1857.3208333333334</v>
      </c>
      <c r="AB148" s="71">
        <f>Data!J$5*Data!B155/Data!G$9</f>
        <v>24.792291666666667</v>
      </c>
      <c r="AC148" s="72">
        <f>Data!C155*AB148</f>
        <v>2107.3447916666669</v>
      </c>
      <c r="AD148" s="5"/>
      <c r="AE148" s="47"/>
      <c r="AF148" s="5"/>
      <c r="AG148" s="5"/>
    </row>
    <row r="149" spans="1:33">
      <c r="A149" s="11">
        <v>144</v>
      </c>
      <c r="B149" s="22">
        <f t="shared" si="16"/>
        <v>15.917708333333335</v>
      </c>
      <c r="C149" s="16">
        <f t="shared" si="17"/>
        <v>18.885416666666668</v>
      </c>
      <c r="I149" s="23">
        <f>Data!B156*Data!C156</f>
        <v>20720</v>
      </c>
      <c r="J149" s="23">
        <f>IF(Data!C$7=1,Data!D156,IF(Data!C$7=2,I149,Data!B156))</f>
        <v>316</v>
      </c>
      <c r="K149" s="33">
        <f>Data!E156*SQRT(Data!F156/20)</f>
        <v>9.8215040029027829</v>
      </c>
      <c r="L149" s="33">
        <f>IF(Data!H156="A",Data!G$5,IF(Data!H156="B",Data!G$6,Data!G$7))</f>
        <v>3.5</v>
      </c>
      <c r="M149" s="33">
        <f>IF(Data!I156="A",Data!G$5,IF(Data!I156="B",Data!G$6,Data!G$7))</f>
        <v>3.5</v>
      </c>
      <c r="N149" s="33">
        <f>IF(Data!J156="A",Data!G$5,IF(Data!J156="B",Data!G$6,Data!G$7))</f>
        <v>1.6</v>
      </c>
      <c r="O149" s="45">
        <f>IF(Data!C$6=1,L149,IF(Data!C$6=2,M149,N149))</f>
        <v>3.5</v>
      </c>
      <c r="P149" s="47">
        <f>Data!B156*O149/Data!G$9/Data!E156/SQRT(Data!F156/21)</f>
        <v>1.9703492939652747</v>
      </c>
      <c r="Q149">
        <f t="shared" si="18"/>
        <v>5.7264300775536826E-2</v>
      </c>
      <c r="R149">
        <f t="shared" si="19"/>
        <v>9.1894009835493187E-3</v>
      </c>
      <c r="S149" s="67">
        <f>(1-K149*R149/Data!G156)*100</f>
        <v>99.977548821257656</v>
      </c>
      <c r="T149" s="45">
        <f t="shared" si="20"/>
        <v>315.92905427517422</v>
      </c>
      <c r="U149" s="47">
        <f>Data!B156*Data!J$5/Data!G$9/Data!E156/SQRT(Data!F156/21)</f>
        <v>1.6607229763421603</v>
      </c>
      <c r="V149">
        <f t="shared" si="21"/>
        <v>0.10046557931796626</v>
      </c>
      <c r="W149">
        <f t="shared" si="22"/>
        <v>2.0112248208159378E-2</v>
      </c>
      <c r="X149" s="67">
        <f>(1-K149*W149/Data!G156)*100</f>
        <v>99.950862555650787</v>
      </c>
      <c r="Y149" s="45">
        <f t="shared" si="23"/>
        <v>315.84472567585652</v>
      </c>
      <c r="Z149" s="71">
        <f>IF(Data!C$6=1,L149,IF(Data!C$6=2,M149,N149))*Data!B156/Data!G$9</f>
        <v>18.885416666666668</v>
      </c>
      <c r="AA149" s="72">
        <f>Data!C156*Z149</f>
        <v>302.16666666666669</v>
      </c>
      <c r="AB149" s="71">
        <f>Data!J$5*Data!B156/Data!G$9</f>
        <v>15.917708333333335</v>
      </c>
      <c r="AC149" s="72">
        <f>Data!C156*AB149</f>
        <v>254.68333333333337</v>
      </c>
      <c r="AD149" s="5"/>
      <c r="AE149" s="47"/>
      <c r="AF149" s="5"/>
      <c r="AG149" s="5"/>
    </row>
    <row r="150" spans="1:33">
      <c r="A150" s="11">
        <v>145</v>
      </c>
      <c r="B150" s="22">
        <f t="shared" si="16"/>
        <v>16.409375000000001</v>
      </c>
      <c r="C150" s="16">
        <f t="shared" si="17"/>
        <v>19.46875</v>
      </c>
      <c r="I150" s="23">
        <f>Data!B157*Data!C157</f>
        <v>22695</v>
      </c>
      <c r="J150" s="23">
        <f>IF(Data!C$7=1,Data!D157,IF(Data!C$7=2,I150,Data!B157))</f>
        <v>506</v>
      </c>
      <c r="K150" s="33">
        <f>Data!E157*SQRT(Data!F157/20)</f>
        <v>40.363507956736619</v>
      </c>
      <c r="L150" s="33">
        <f>IF(Data!H157="A",Data!G$5,IF(Data!H157="B",Data!G$6,Data!G$7))</f>
        <v>3.5</v>
      </c>
      <c r="M150" s="33">
        <f>IF(Data!I157="A",Data!G$5,IF(Data!I157="B",Data!G$6,Data!G$7))</f>
        <v>3.5</v>
      </c>
      <c r="N150" s="33">
        <f>IF(Data!J157="A",Data!G$5,IF(Data!J157="B",Data!G$6,Data!G$7))</f>
        <v>1.6</v>
      </c>
      <c r="O150" s="45">
        <f>IF(Data!C$6=1,L150,IF(Data!C$6=2,M150,N150))</f>
        <v>3.5</v>
      </c>
      <c r="P150" s="47">
        <f>Data!B157*O150/Data!G$9/Data!E157/SQRT(Data!F157/21)</f>
        <v>0.49424674123617751</v>
      </c>
      <c r="Q150">
        <f t="shared" si="18"/>
        <v>0.35307329006012023</v>
      </c>
      <c r="R150">
        <f t="shared" si="19"/>
        <v>0.19957707313447223</v>
      </c>
      <c r="S150" s="67">
        <f>(1-K150*R150/Data!G157)*100</f>
        <v>97.965749803170326</v>
      </c>
      <c r="T150" s="45">
        <f t="shared" si="20"/>
        <v>495.70669400404188</v>
      </c>
      <c r="U150" s="47">
        <f>Data!B157*Data!J$5/Data!G$9/Data!E157/SQRT(Data!F157/21)</f>
        <v>0.41657939618477818</v>
      </c>
      <c r="V150">
        <f t="shared" si="21"/>
        <v>0.36578523805175406</v>
      </c>
      <c r="W150">
        <f t="shared" si="22"/>
        <v>0.22477601132686742</v>
      </c>
      <c r="X150" s="67">
        <f>(1-K150*W150/Data!G157)*100</f>
        <v>97.708901938970826</v>
      </c>
      <c r="Y150" s="45">
        <f t="shared" si="23"/>
        <v>494.40704381119235</v>
      </c>
      <c r="Z150" s="71">
        <f>IF(Data!C$6=1,L150,IF(Data!C$6=2,M150,N150))*Data!B157/Data!G$9</f>
        <v>19.46875</v>
      </c>
      <c r="AA150" s="72">
        <f>Data!C157*Z150</f>
        <v>330.96875</v>
      </c>
      <c r="AB150" s="71">
        <f>Data!J$5*Data!B157/Data!G$9</f>
        <v>16.409375000000001</v>
      </c>
      <c r="AC150" s="72">
        <f>Data!C157*AB150</f>
        <v>278.95937500000002</v>
      </c>
      <c r="AD150" s="5"/>
      <c r="AE150" s="47"/>
      <c r="AF150" s="5"/>
      <c r="AG150" s="5"/>
    </row>
    <row r="151" spans="1:33">
      <c r="A151" s="11">
        <v>146</v>
      </c>
      <c r="B151" s="22">
        <f t="shared" si="16"/>
        <v>16.618333333333332</v>
      </c>
      <c r="C151" s="16">
        <f t="shared" si="17"/>
        <v>19.716666666666665</v>
      </c>
      <c r="I151" s="23">
        <f>Data!B158*Data!C158</f>
        <v>25688</v>
      </c>
      <c r="J151" s="23">
        <f>IF(Data!C$7=1,Data!D158,IF(Data!C$7=2,I151,Data!B158))</f>
        <v>494</v>
      </c>
      <c r="K151" s="33">
        <f>Data!E158*SQRT(Data!F158/20)</f>
        <v>58.996501667296137</v>
      </c>
      <c r="L151" s="33">
        <f>IF(Data!H158="A",Data!G$5,IF(Data!H158="B",Data!G$6,Data!G$7))</f>
        <v>2.6</v>
      </c>
      <c r="M151" s="33">
        <f>IF(Data!I158="A",Data!G$5,IF(Data!I158="B",Data!G$6,Data!G$7))</f>
        <v>3.5</v>
      </c>
      <c r="N151" s="33">
        <f>IF(Data!J158="A",Data!G$5,IF(Data!J158="B",Data!G$6,Data!G$7))</f>
        <v>1.6</v>
      </c>
      <c r="O151" s="45">
        <f>IF(Data!C$6=1,L151,IF(Data!C$6=2,M151,N151))</f>
        <v>3.5</v>
      </c>
      <c r="P151" s="47">
        <f>Data!B158*O151/Data!G$9/Data!E158/SQRT(Data!F158/21)</f>
        <v>0.34245371656361395</v>
      </c>
      <c r="Q151">
        <f t="shared" si="18"/>
        <v>0.37622158911989545</v>
      </c>
      <c r="R151">
        <f t="shared" si="19"/>
        <v>0.25088190743957695</v>
      </c>
      <c r="S151" s="67">
        <f>(1-K151*R151/Data!G158)*100</f>
        <v>96.073964225317383</v>
      </c>
      <c r="T151" s="45">
        <f t="shared" si="20"/>
        <v>474.60538327306784</v>
      </c>
      <c r="U151" s="47">
        <f>Data!B158*Data!J$5/Data!G$9/Data!E158/SQRT(Data!F158/21)</f>
        <v>0.28863956110361744</v>
      </c>
      <c r="V151">
        <f t="shared" si="21"/>
        <v>0.38266471133411356</v>
      </c>
      <c r="W151">
        <f t="shared" si="22"/>
        <v>0.27112612723216606</v>
      </c>
      <c r="X151" s="67">
        <f>(1-K151*W151/Data!G158)*100</f>
        <v>95.75716365588859</v>
      </c>
      <c r="Y151" s="45">
        <f t="shared" si="23"/>
        <v>473.04038846008962</v>
      </c>
      <c r="Z151" s="71">
        <f>IF(Data!C$6=1,L151,IF(Data!C$6=2,M151,N151))*Data!B158/Data!G$9</f>
        <v>19.716666666666665</v>
      </c>
      <c r="AA151" s="72">
        <f>Data!C158*Z151</f>
        <v>374.61666666666662</v>
      </c>
      <c r="AB151" s="71">
        <f>Data!J$5*Data!B158/Data!G$9</f>
        <v>16.618333333333332</v>
      </c>
      <c r="AC151" s="72">
        <f>Data!C158*AB151</f>
        <v>315.74833333333333</v>
      </c>
      <c r="AD151" s="5"/>
      <c r="AE151" s="47"/>
      <c r="AF151" s="5"/>
      <c r="AG151" s="5"/>
    </row>
    <row r="152" spans="1:33">
      <c r="A152" s="11">
        <v>147</v>
      </c>
      <c r="B152" s="22">
        <f t="shared" si="16"/>
        <v>7.5839583333333334</v>
      </c>
      <c r="C152" s="16">
        <f t="shared" si="17"/>
        <v>8.9979166666666668</v>
      </c>
      <c r="I152" s="23">
        <f>Data!B159*Data!C159</f>
        <v>19744</v>
      </c>
      <c r="J152" s="23">
        <f>IF(Data!C$7=1,Data!D159,IF(Data!C$7=2,I152,Data!B159))</f>
        <v>603</v>
      </c>
      <c r="K152" s="33">
        <f>Data!E159*SQRT(Data!F159/20)</f>
        <v>11.042161332267098</v>
      </c>
      <c r="L152" s="33">
        <f>IF(Data!H159="A",Data!G$5,IF(Data!H159="B",Data!G$6,Data!G$7))</f>
        <v>3.5</v>
      </c>
      <c r="M152" s="33">
        <f>IF(Data!I159="A",Data!G$5,IF(Data!I159="B",Data!G$6,Data!G$7))</f>
        <v>3.5</v>
      </c>
      <c r="N152" s="33">
        <f>IF(Data!J159="A",Data!G$5,IF(Data!J159="B",Data!G$6,Data!G$7))</f>
        <v>1.6</v>
      </c>
      <c r="O152" s="45">
        <f>IF(Data!C$6=1,L152,IF(Data!C$6=2,M152,N152))</f>
        <v>3.5</v>
      </c>
      <c r="P152" s="47">
        <f>Data!B159*O152/Data!G$9/Data!E159/SQRT(Data!F159/21)</f>
        <v>0.83499241049949913</v>
      </c>
      <c r="Q152">
        <f t="shared" si="18"/>
        <v>0.28152166681507157</v>
      </c>
      <c r="R152">
        <f t="shared" si="19"/>
        <v>0.11296927152475017</v>
      </c>
      <c r="S152" s="67">
        <f>(1-K152*R152/Data!G159)*100</f>
        <v>99.363558713385217</v>
      </c>
      <c r="T152" s="45">
        <f t="shared" si="20"/>
        <v>599.16225904171279</v>
      </c>
      <c r="U152" s="47">
        <f>Data!B159*Data!J$5/Data!G$9/Data!E159/SQRT(Data!F159/21)</f>
        <v>0.70377931742100641</v>
      </c>
      <c r="V152">
        <f t="shared" si="21"/>
        <v>0.31142636216795272</v>
      </c>
      <c r="W152">
        <f t="shared" si="22"/>
        <v>0.14196678327068182</v>
      </c>
      <c r="X152" s="67">
        <f>(1-K152*W152/Data!G159)*100</f>
        <v>99.200193813929658</v>
      </c>
      <c r="Y152" s="45">
        <f t="shared" si="23"/>
        <v>598.17716869799585</v>
      </c>
      <c r="Z152" s="71">
        <f>IF(Data!C$6=1,L152,IF(Data!C$6=2,M152,N152))*Data!B159/Data!G$9</f>
        <v>8.9979166666666668</v>
      </c>
      <c r="AA152" s="72">
        <f>Data!C159*Z152</f>
        <v>287.93333333333334</v>
      </c>
      <c r="AB152" s="71">
        <f>Data!J$5*Data!B159/Data!G$9</f>
        <v>7.5839583333333334</v>
      </c>
      <c r="AC152" s="72">
        <f>Data!C159*AB152</f>
        <v>242.68666666666667</v>
      </c>
      <c r="AD152" s="5"/>
      <c r="AE152" s="47"/>
      <c r="AF152" s="5"/>
      <c r="AG152" s="5"/>
    </row>
    <row r="153" spans="1:33">
      <c r="A153" s="11">
        <v>148</v>
      </c>
      <c r="B153" s="22">
        <f t="shared" si="16"/>
        <v>45.712708333333339</v>
      </c>
      <c r="C153" s="16">
        <f t="shared" si="17"/>
        <v>54.235416666666666</v>
      </c>
      <c r="I153" s="23">
        <f>Data!B160*Data!C160</f>
        <v>133884</v>
      </c>
      <c r="J153" s="23">
        <f>IF(Data!C$7=1,Data!D160,IF(Data!C$7=2,I153,Data!B160))</f>
        <v>473</v>
      </c>
      <c r="K153" s="33">
        <f>Data!E160*SQRT(Data!F160/20)</f>
        <v>25.750889574646692</v>
      </c>
      <c r="L153" s="33">
        <f>IF(Data!H160="A",Data!G$5,IF(Data!H160="B",Data!G$6,Data!G$7))</f>
        <v>1.6</v>
      </c>
      <c r="M153" s="33">
        <f>IF(Data!I160="A",Data!G$5,IF(Data!I160="B",Data!G$6,Data!G$7))</f>
        <v>3.5</v>
      </c>
      <c r="N153" s="33">
        <f>IF(Data!J160="A",Data!G$5,IF(Data!J160="B",Data!G$6,Data!G$7))</f>
        <v>1.6</v>
      </c>
      <c r="O153" s="45">
        <f>IF(Data!C$6=1,L153,IF(Data!C$6=2,M153,N153))</f>
        <v>3.5</v>
      </c>
      <c r="P153" s="47">
        <f>Data!B160*O153/Data!G$9/Data!E160/SQRT(Data!F160/21)</f>
        <v>2.1581687216809979</v>
      </c>
      <c r="Q153">
        <f t="shared" si="18"/>
        <v>3.8860156100581564E-2</v>
      </c>
      <c r="R153">
        <f t="shared" si="19"/>
        <v>5.5005692284445656E-3</v>
      </c>
      <c r="S153" s="67">
        <f>(1-K153*R153/Data!G160)*100</f>
        <v>99.968869329494652</v>
      </c>
      <c r="T153" s="45">
        <f t="shared" si="20"/>
        <v>472.85275192850969</v>
      </c>
      <c r="U153" s="47">
        <f>Data!B160*Data!J$5/Data!G$9/Data!E160/SQRT(Data!F160/21)</f>
        <v>1.8190279225596986</v>
      </c>
      <c r="V153">
        <f t="shared" si="21"/>
        <v>7.627797893502207E-2</v>
      </c>
      <c r="W153">
        <f t="shared" si="22"/>
        <v>1.3605945594355351E-2</v>
      </c>
      <c r="X153" s="67">
        <f>(1-K153*W153/Data!G160)*100</f>
        <v>99.92299665877826</v>
      </c>
      <c r="Y153" s="45">
        <f t="shared" si="23"/>
        <v>472.63577419602115</v>
      </c>
      <c r="Z153" s="71">
        <f>IF(Data!C$6=1,L153,IF(Data!C$6=2,M153,N153))*Data!B160/Data!G$9</f>
        <v>54.235416666666666</v>
      </c>
      <c r="AA153" s="72">
        <f>Data!C160*Z153</f>
        <v>1952.4749999999999</v>
      </c>
      <c r="AB153" s="71">
        <f>Data!J$5*Data!B160/Data!G$9</f>
        <v>45.712708333333339</v>
      </c>
      <c r="AC153" s="72">
        <f>Data!C160*AB153</f>
        <v>1645.6575000000003</v>
      </c>
      <c r="AD153" s="5"/>
      <c r="AE153" s="47"/>
      <c r="AF153" s="5"/>
      <c r="AG153" s="5"/>
    </row>
    <row r="154" spans="1:33">
      <c r="A154" s="11">
        <v>149</v>
      </c>
      <c r="B154" s="22">
        <f t="shared" si="16"/>
        <v>46.069166666666668</v>
      </c>
      <c r="C154" s="16">
        <f t="shared" si="17"/>
        <v>40.603333333333339</v>
      </c>
      <c r="I154" s="23">
        <f>Data!B161*Data!C161</f>
        <v>599680</v>
      </c>
      <c r="J154" s="23">
        <f>IF(Data!C$7=1,Data!D161,IF(Data!C$7=2,I154,Data!B161))</f>
        <v>475</v>
      </c>
      <c r="K154" s="33">
        <f>Data!E161*SQRT(Data!F161/20)</f>
        <v>41.590314160000567</v>
      </c>
      <c r="L154" s="33">
        <f>IF(Data!H161="A",Data!G$5,IF(Data!H161="B",Data!G$6,Data!G$7))</f>
        <v>1.6</v>
      </c>
      <c r="M154" s="33">
        <f>IF(Data!I161="A",Data!G$5,IF(Data!I161="B",Data!G$6,Data!G$7))</f>
        <v>2.6</v>
      </c>
      <c r="N154" s="33">
        <f>IF(Data!J161="A",Data!G$5,IF(Data!J161="B",Data!G$6,Data!G$7))</f>
        <v>1.6</v>
      </c>
      <c r="O154" s="45">
        <f>IF(Data!C$6=1,L154,IF(Data!C$6=2,M154,N154))</f>
        <v>2.6</v>
      </c>
      <c r="P154" s="47">
        <f>Data!B161*O154/Data!G$9/Data!E161/SQRT(Data!F161/21)</f>
        <v>1.0003780110914826</v>
      </c>
      <c r="Q154">
        <f t="shared" si="18"/>
        <v>0.24187897409685363</v>
      </c>
      <c r="R154">
        <f t="shared" si="19"/>
        <v>8.3255231618723086E-2</v>
      </c>
      <c r="S154" s="67">
        <f>(1-K154*R154/Data!G161)*100</f>
        <v>98.39693924144153</v>
      </c>
      <c r="T154" s="45">
        <f t="shared" si="20"/>
        <v>467.38546139684723</v>
      </c>
      <c r="U154" s="47">
        <f>Data!B161*Data!J$5/Data!G$9/Data!E161/SQRT(Data!F161/21)</f>
        <v>1.1350442818153361</v>
      </c>
      <c r="V154">
        <f t="shared" si="21"/>
        <v>0.20948514202395979</v>
      </c>
      <c r="W154">
        <f t="shared" si="22"/>
        <v>6.3997001844224161E-2</v>
      </c>
      <c r="X154" s="67">
        <f>(1-K154*W154/Data!G161)*100</f>
        <v>98.767752124074349</v>
      </c>
      <c r="Y154" s="45">
        <f t="shared" si="23"/>
        <v>469.14682258935318</v>
      </c>
      <c r="Z154" s="71">
        <f>IF(Data!C$6=1,L154,IF(Data!C$6=2,M154,N154))*Data!B161/Data!G$9</f>
        <v>40.603333333333339</v>
      </c>
      <c r="AA154" s="72">
        <f>Data!C161*Z154</f>
        <v>6496.5333333333347</v>
      </c>
      <c r="AB154" s="71">
        <f>Data!J$5*Data!B161/Data!G$9</f>
        <v>46.069166666666668</v>
      </c>
      <c r="AC154" s="72">
        <f>Data!C161*AB154</f>
        <v>7371.0666666666666</v>
      </c>
      <c r="AD154" s="5"/>
      <c r="AE154" s="47"/>
      <c r="AF154" s="5"/>
      <c r="AG154" s="5"/>
    </row>
    <row r="155" spans="1:33">
      <c r="A155" s="11">
        <v>150</v>
      </c>
      <c r="B155" s="22">
        <f t="shared" si="16"/>
        <v>12.451458333333335</v>
      </c>
      <c r="C155" s="16">
        <f t="shared" si="17"/>
        <v>6.7533333333333339</v>
      </c>
      <c r="I155" s="23">
        <f>Data!B162*Data!C162</f>
        <v>290731</v>
      </c>
      <c r="J155" s="23">
        <f>IF(Data!C$7=1,Data!D162,IF(Data!C$7=2,I155,Data!B162))</f>
        <v>323</v>
      </c>
      <c r="K155" s="33">
        <f>Data!E162*SQRT(Data!F162/20)</f>
        <v>26.123621786980681</v>
      </c>
      <c r="L155" s="33">
        <f>IF(Data!H162="A",Data!G$5,IF(Data!H162="B",Data!G$6,Data!G$7))</f>
        <v>1.6</v>
      </c>
      <c r="M155" s="33">
        <f>IF(Data!I162="A",Data!G$5,IF(Data!I162="B",Data!G$6,Data!G$7))</f>
        <v>1.6</v>
      </c>
      <c r="N155" s="33">
        <f>IF(Data!J162="A",Data!G$5,IF(Data!J162="B",Data!G$6,Data!G$7))</f>
        <v>1.6</v>
      </c>
      <c r="O155" s="45">
        <f>IF(Data!C$6=1,L155,IF(Data!C$6=2,M155,N155))</f>
        <v>1.6</v>
      </c>
      <c r="P155" s="47">
        <f>Data!B162*O155/Data!G$9/Data!E162/SQRT(Data!F162/21)</f>
        <v>0.26489846904485681</v>
      </c>
      <c r="Q155">
        <f t="shared" si="18"/>
        <v>0.38518740308210575</v>
      </c>
      <c r="R155">
        <f t="shared" si="19"/>
        <v>0.28040844572475176</v>
      </c>
      <c r="S155" s="67">
        <f>(1-K155*R155/Data!G162)*100</f>
        <v>91.279423592870813</v>
      </c>
      <c r="T155" s="45">
        <f t="shared" si="20"/>
        <v>294.83253820497271</v>
      </c>
      <c r="U155" s="47">
        <f>Data!B162*Data!J$5/Data!G$9/Data!E162/SQRT(Data!F162/21)</f>
        <v>0.4884065523014548</v>
      </c>
      <c r="V155">
        <f t="shared" si="21"/>
        <v>0.35408786777797474</v>
      </c>
      <c r="W155">
        <f t="shared" si="22"/>
        <v>0.20139686293511561</v>
      </c>
      <c r="X155" s="67">
        <f>(1-K155*W155/Data!G162)*100</f>
        <v>93.736648242379346</v>
      </c>
      <c r="Y155" s="45">
        <f t="shared" si="23"/>
        <v>302.76937382288526</v>
      </c>
      <c r="Z155" s="71">
        <f>IF(Data!C$6=1,L155,IF(Data!C$6=2,M155,N155))*Data!B162/Data!G$9</f>
        <v>6.7533333333333339</v>
      </c>
      <c r="AA155" s="72">
        <f>Data!C162*Z155</f>
        <v>1938.2066666666667</v>
      </c>
      <c r="AB155" s="71">
        <f>Data!J$5*Data!B162/Data!G$9</f>
        <v>12.451458333333335</v>
      </c>
      <c r="AC155" s="72">
        <f>Data!C162*AB155</f>
        <v>3573.568541666667</v>
      </c>
      <c r="AD155" s="5"/>
      <c r="AE155" s="47"/>
      <c r="AF155" s="5"/>
      <c r="AG155" s="5"/>
    </row>
    <row r="157" spans="1:33">
      <c r="I157" t="s">
        <v>38</v>
      </c>
      <c r="J157">
        <f>SUM(J6:J155)</f>
        <v>15550</v>
      </c>
      <c r="S157" t="s">
        <v>48</v>
      </c>
      <c r="T157" s="33">
        <f>SUM(T6:T155)*100/$J157</f>
        <v>96.994846096629516</v>
      </c>
      <c r="U157" s="33"/>
      <c r="V157" s="33"/>
      <c r="X157" t="s">
        <v>48</v>
      </c>
      <c r="Y157" s="33">
        <f>SUM(Y6:Y155)*100/$J157</f>
        <v>96.993557945923811</v>
      </c>
      <c r="Z157">
        <f>SUM(Z6:Z155)</f>
        <v>2217.2845833333336</v>
      </c>
      <c r="AA157">
        <f>SUM(AA6:AA155)</f>
        <v>102401.34958333336</v>
      </c>
      <c r="AB157">
        <f>SUM(AB6:AB155)</f>
        <v>1975.8116666666674</v>
      </c>
      <c r="AC157">
        <f>SUM(AC6:AC155)</f>
        <v>112164.78937499998</v>
      </c>
    </row>
    <row r="158" spans="1:33">
      <c r="I158" t="s">
        <v>39</v>
      </c>
      <c r="S158" t="s">
        <v>51</v>
      </c>
      <c r="X158" t="s">
        <v>49</v>
      </c>
    </row>
    <row r="159" spans="1:33">
      <c r="I159" t="s">
        <v>35</v>
      </c>
      <c r="J159" s="8"/>
      <c r="S159" t="s">
        <v>50</v>
      </c>
      <c r="X159" t="s">
        <v>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Anvisningar</vt:lpstr>
      <vt:lpstr>Data</vt:lpstr>
      <vt:lpstr>Resultat</vt:lpstr>
    </vt:vector>
  </TitlesOfParts>
  <Company>HP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Stig-Arne</dc:creator>
  <cp:lastModifiedBy>Stig-Arne</cp:lastModifiedBy>
  <cp:lastPrinted>2014-11-03T10:06:12Z</cp:lastPrinted>
  <dcterms:created xsi:type="dcterms:W3CDTF">2010-12-03T15:28:22Z</dcterms:created>
  <dcterms:modified xsi:type="dcterms:W3CDTF">2014-12-16T13:21:20Z</dcterms:modified>
</cp:coreProperties>
</file>