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B7" i="3"/>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6"/>
  <c r="B6"/>
  <c r="C163" i="2"/>
  <c r="D163"/>
  <c r="E163"/>
  <c r="F163"/>
  <c r="G163"/>
  <c r="C164"/>
  <c r="D164"/>
  <c r="E164"/>
  <c r="F164"/>
  <c r="G164"/>
  <c r="B164"/>
  <c r="B163"/>
  <c r="K7" i="3"/>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6"/>
  <c r="J7" l="1"/>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6"/>
  <c r="J157" s="1"/>
  <c r="I7" l="1"/>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6"/>
  <c r="L155"/>
  <c r="M155"/>
  <c r="N155"/>
  <c r="L7"/>
  <c r="M7"/>
  <c r="N7"/>
  <c r="L8"/>
  <c r="M8"/>
  <c r="N8"/>
  <c r="L9"/>
  <c r="M9"/>
  <c r="N9"/>
  <c r="L10"/>
  <c r="M10"/>
  <c r="N10"/>
  <c r="L11"/>
  <c r="M11"/>
  <c r="N11"/>
  <c r="L12"/>
  <c r="M12"/>
  <c r="N12"/>
  <c r="L13"/>
  <c r="M13"/>
  <c r="N13"/>
  <c r="L14"/>
  <c r="M14"/>
  <c r="N14"/>
  <c r="L15"/>
  <c r="M15"/>
  <c r="N15"/>
  <c r="L16"/>
  <c r="M16"/>
  <c r="N16"/>
  <c r="L17"/>
  <c r="M17"/>
  <c r="N17"/>
  <c r="L18"/>
  <c r="M18"/>
  <c r="N18"/>
  <c r="L19"/>
  <c r="M19"/>
  <c r="N19"/>
  <c r="L20"/>
  <c r="M20"/>
  <c r="N20"/>
  <c r="L21"/>
  <c r="M21"/>
  <c r="N21"/>
  <c r="L22"/>
  <c r="M22"/>
  <c r="N22"/>
  <c r="L23"/>
  <c r="M23"/>
  <c r="N23"/>
  <c r="L24"/>
  <c r="M24"/>
  <c r="N24"/>
  <c r="L25"/>
  <c r="M25"/>
  <c r="N25"/>
  <c r="L26"/>
  <c r="M26"/>
  <c r="N26"/>
  <c r="L27"/>
  <c r="M27"/>
  <c r="N27"/>
  <c r="L28"/>
  <c r="M28"/>
  <c r="N28"/>
  <c r="L29"/>
  <c r="M29"/>
  <c r="N29"/>
  <c r="L30"/>
  <c r="M30"/>
  <c r="N30"/>
  <c r="L31"/>
  <c r="M31"/>
  <c r="N31"/>
  <c r="L32"/>
  <c r="M32"/>
  <c r="N32"/>
  <c r="L33"/>
  <c r="M33"/>
  <c r="N33"/>
  <c r="L34"/>
  <c r="M34"/>
  <c r="N34"/>
  <c r="L35"/>
  <c r="M35"/>
  <c r="N35"/>
  <c r="L36"/>
  <c r="M36"/>
  <c r="N36"/>
  <c r="L37"/>
  <c r="M37"/>
  <c r="N37"/>
  <c r="L38"/>
  <c r="M38"/>
  <c r="N38"/>
  <c r="L39"/>
  <c r="M39"/>
  <c r="N39"/>
  <c r="L40"/>
  <c r="M40"/>
  <c r="N40"/>
  <c r="L41"/>
  <c r="M41"/>
  <c r="N41"/>
  <c r="L42"/>
  <c r="M42"/>
  <c r="N42"/>
  <c r="L43"/>
  <c r="M43"/>
  <c r="N43"/>
  <c r="L44"/>
  <c r="M44"/>
  <c r="N44"/>
  <c r="L45"/>
  <c r="M45"/>
  <c r="N45"/>
  <c r="L46"/>
  <c r="M46"/>
  <c r="N46"/>
  <c r="L47"/>
  <c r="M47"/>
  <c r="N47"/>
  <c r="L48"/>
  <c r="M48"/>
  <c r="N48"/>
  <c r="L49"/>
  <c r="M49"/>
  <c r="N49"/>
  <c r="L50"/>
  <c r="M50"/>
  <c r="N50"/>
  <c r="L51"/>
  <c r="M51"/>
  <c r="N51"/>
  <c r="L52"/>
  <c r="M52"/>
  <c r="N52"/>
  <c r="L53"/>
  <c r="M53"/>
  <c r="N53"/>
  <c r="L54"/>
  <c r="M54"/>
  <c r="N54"/>
  <c r="L55"/>
  <c r="M55"/>
  <c r="N55"/>
  <c r="L56"/>
  <c r="M56"/>
  <c r="N56"/>
  <c r="L57"/>
  <c r="M57"/>
  <c r="N57"/>
  <c r="L58"/>
  <c r="M58"/>
  <c r="N58"/>
  <c r="L59"/>
  <c r="M59"/>
  <c r="N59"/>
  <c r="L60"/>
  <c r="M60"/>
  <c r="N60"/>
  <c r="L61"/>
  <c r="M61"/>
  <c r="N61"/>
  <c r="L62"/>
  <c r="M62"/>
  <c r="N62"/>
  <c r="L63"/>
  <c r="M63"/>
  <c r="N63"/>
  <c r="L64"/>
  <c r="M64"/>
  <c r="N64"/>
  <c r="L65"/>
  <c r="M65"/>
  <c r="N65"/>
  <c r="L66"/>
  <c r="M66"/>
  <c r="N66"/>
  <c r="L67"/>
  <c r="M67"/>
  <c r="N67"/>
  <c r="L68"/>
  <c r="M68"/>
  <c r="N68"/>
  <c r="L69"/>
  <c r="M69"/>
  <c r="N69"/>
  <c r="L70"/>
  <c r="M70"/>
  <c r="N70"/>
  <c r="L71"/>
  <c r="M71"/>
  <c r="N71"/>
  <c r="L72"/>
  <c r="M72"/>
  <c r="N72"/>
  <c r="L73"/>
  <c r="M73"/>
  <c r="N73"/>
  <c r="L74"/>
  <c r="M74"/>
  <c r="N74"/>
  <c r="L75"/>
  <c r="M75"/>
  <c r="N75"/>
  <c r="L76"/>
  <c r="M76"/>
  <c r="N76"/>
  <c r="L77"/>
  <c r="M77"/>
  <c r="N77"/>
  <c r="L78"/>
  <c r="M78"/>
  <c r="N78"/>
  <c r="L79"/>
  <c r="M79"/>
  <c r="N79"/>
  <c r="L80"/>
  <c r="M80"/>
  <c r="N80"/>
  <c r="L81"/>
  <c r="M81"/>
  <c r="N81"/>
  <c r="L82"/>
  <c r="M82"/>
  <c r="N82"/>
  <c r="L83"/>
  <c r="M83"/>
  <c r="N83"/>
  <c r="L84"/>
  <c r="M84"/>
  <c r="N84"/>
  <c r="L85"/>
  <c r="M85"/>
  <c r="N85"/>
  <c r="L86"/>
  <c r="M86"/>
  <c r="N86"/>
  <c r="L87"/>
  <c r="M87"/>
  <c r="N87"/>
  <c r="L88"/>
  <c r="M88"/>
  <c r="N88"/>
  <c r="L89"/>
  <c r="M89"/>
  <c r="N89"/>
  <c r="L90"/>
  <c r="M90"/>
  <c r="N90"/>
  <c r="L91"/>
  <c r="M91"/>
  <c r="N91"/>
  <c r="L92"/>
  <c r="M92"/>
  <c r="N92"/>
  <c r="L93"/>
  <c r="M93"/>
  <c r="N93"/>
  <c r="L94"/>
  <c r="M94"/>
  <c r="N94"/>
  <c r="L95"/>
  <c r="M95"/>
  <c r="N95"/>
  <c r="L96"/>
  <c r="M96"/>
  <c r="N96"/>
  <c r="L97"/>
  <c r="M97"/>
  <c r="N97"/>
  <c r="L98"/>
  <c r="M98"/>
  <c r="N98"/>
  <c r="L99"/>
  <c r="M99"/>
  <c r="N99"/>
  <c r="L100"/>
  <c r="M100"/>
  <c r="N100"/>
  <c r="L101"/>
  <c r="M101"/>
  <c r="N101"/>
  <c r="L102"/>
  <c r="M102"/>
  <c r="N102"/>
  <c r="L103"/>
  <c r="M103"/>
  <c r="N103"/>
  <c r="L104"/>
  <c r="M104"/>
  <c r="N104"/>
  <c r="L105"/>
  <c r="M105"/>
  <c r="N105"/>
  <c r="L106"/>
  <c r="M106"/>
  <c r="N106"/>
  <c r="L107"/>
  <c r="M107"/>
  <c r="N107"/>
  <c r="L108"/>
  <c r="M108"/>
  <c r="N108"/>
  <c r="L109"/>
  <c r="M109"/>
  <c r="N109"/>
  <c r="L110"/>
  <c r="M110"/>
  <c r="N110"/>
  <c r="L111"/>
  <c r="M111"/>
  <c r="N111"/>
  <c r="L112"/>
  <c r="M112"/>
  <c r="N112"/>
  <c r="L113"/>
  <c r="M113"/>
  <c r="N113"/>
  <c r="L114"/>
  <c r="M114"/>
  <c r="N114"/>
  <c r="L115"/>
  <c r="M115"/>
  <c r="N115"/>
  <c r="L116"/>
  <c r="M116"/>
  <c r="N116"/>
  <c r="L117"/>
  <c r="M117"/>
  <c r="N117"/>
  <c r="L118"/>
  <c r="M118"/>
  <c r="N118"/>
  <c r="L119"/>
  <c r="M119"/>
  <c r="N119"/>
  <c r="L120"/>
  <c r="M120"/>
  <c r="N120"/>
  <c r="L121"/>
  <c r="M121"/>
  <c r="N121"/>
  <c r="L122"/>
  <c r="M122"/>
  <c r="N122"/>
  <c r="L123"/>
  <c r="M123"/>
  <c r="N123"/>
  <c r="L124"/>
  <c r="M124"/>
  <c r="N124"/>
  <c r="L125"/>
  <c r="M125"/>
  <c r="N125"/>
  <c r="L126"/>
  <c r="M126"/>
  <c r="N126"/>
  <c r="L127"/>
  <c r="M127"/>
  <c r="N127"/>
  <c r="L128"/>
  <c r="M128"/>
  <c r="N128"/>
  <c r="L129"/>
  <c r="M129"/>
  <c r="N129"/>
  <c r="L130"/>
  <c r="M130"/>
  <c r="N130"/>
  <c r="L131"/>
  <c r="M131"/>
  <c r="N131"/>
  <c r="L132"/>
  <c r="M132"/>
  <c r="N132"/>
  <c r="L133"/>
  <c r="M133"/>
  <c r="N133"/>
  <c r="L134"/>
  <c r="M134"/>
  <c r="N134"/>
  <c r="L135"/>
  <c r="M135"/>
  <c r="N135"/>
  <c r="L136"/>
  <c r="M136"/>
  <c r="N136"/>
  <c r="L137"/>
  <c r="M137"/>
  <c r="N137"/>
  <c r="L138"/>
  <c r="M138"/>
  <c r="N138"/>
  <c r="L139"/>
  <c r="M139"/>
  <c r="N139"/>
  <c r="L140"/>
  <c r="M140"/>
  <c r="N140"/>
  <c r="L141"/>
  <c r="M141"/>
  <c r="N141"/>
  <c r="L142"/>
  <c r="M142"/>
  <c r="N142"/>
  <c r="L143"/>
  <c r="M143"/>
  <c r="N143"/>
  <c r="L144"/>
  <c r="M144"/>
  <c r="N144"/>
  <c r="L145"/>
  <c r="M145"/>
  <c r="N145"/>
  <c r="L146"/>
  <c r="M146"/>
  <c r="N146"/>
  <c r="L147"/>
  <c r="M147"/>
  <c r="N147"/>
  <c r="L148"/>
  <c r="M148"/>
  <c r="N148"/>
  <c r="L149"/>
  <c r="M149"/>
  <c r="N149"/>
  <c r="L150"/>
  <c r="M150"/>
  <c r="N150"/>
  <c r="L151"/>
  <c r="M151"/>
  <c r="N151"/>
  <c r="L152"/>
  <c r="M152"/>
  <c r="N152"/>
  <c r="L153"/>
  <c r="M153"/>
  <c r="N153"/>
  <c r="L154"/>
  <c r="M154"/>
  <c r="N154"/>
  <c r="N6"/>
  <c r="M6"/>
  <c r="L6"/>
  <c r="O20" l="1"/>
  <c r="O18"/>
  <c r="O16"/>
  <c r="O14"/>
  <c r="O12"/>
  <c r="O10"/>
  <c r="O8"/>
  <c r="O155"/>
  <c r="O153"/>
  <c r="O151"/>
  <c r="O149"/>
  <c r="O147"/>
  <c r="O145"/>
  <c r="O143"/>
  <c r="O141"/>
  <c r="O139"/>
  <c r="O137"/>
  <c r="O135"/>
  <c r="O133"/>
  <c r="O131"/>
  <c r="O129"/>
  <c r="O127"/>
  <c r="O125"/>
  <c r="O123"/>
  <c r="O121"/>
  <c r="O119"/>
  <c r="O117"/>
  <c r="O115"/>
  <c r="O113"/>
  <c r="O111"/>
  <c r="O109"/>
  <c r="O107"/>
  <c r="O105"/>
  <c r="O103"/>
  <c r="O101"/>
  <c r="O99"/>
  <c r="O97"/>
  <c r="O95"/>
  <c r="O93"/>
  <c r="AA93" s="1"/>
  <c r="AB93" s="1"/>
  <c r="AC93" s="1"/>
  <c r="AD93" s="1"/>
  <c r="O91"/>
  <c r="AA91" s="1"/>
  <c r="AB91" s="1"/>
  <c r="AC91" s="1"/>
  <c r="AD91" s="1"/>
  <c r="O89"/>
  <c r="O87"/>
  <c r="O85"/>
  <c r="O83"/>
  <c r="O81"/>
  <c r="O79"/>
  <c r="O77"/>
  <c r="O75"/>
  <c r="O73"/>
  <c r="O71"/>
  <c r="O69"/>
  <c r="O67"/>
  <c r="AA67" s="1"/>
  <c r="AB67" s="1"/>
  <c r="AC67" s="1"/>
  <c r="AD67" s="1"/>
  <c r="O65"/>
  <c r="O63"/>
  <c r="O61"/>
  <c r="O59"/>
  <c r="O57"/>
  <c r="O55"/>
  <c r="O53"/>
  <c r="O51"/>
  <c r="O49"/>
  <c r="O47"/>
  <c r="O45"/>
  <c r="O43"/>
  <c r="O41"/>
  <c r="O39"/>
  <c r="O37"/>
  <c r="O35"/>
  <c r="AA35" s="1"/>
  <c r="AB35" s="1"/>
  <c r="AC35" s="1"/>
  <c r="AD35" s="1"/>
  <c r="O33"/>
  <c r="O31"/>
  <c r="O29"/>
  <c r="O27"/>
  <c r="AA27" s="1"/>
  <c r="AB27" s="1"/>
  <c r="AC27" s="1"/>
  <c r="AD27" s="1"/>
  <c r="O25"/>
  <c r="O21"/>
  <c r="O19"/>
  <c r="O17"/>
  <c r="O15"/>
  <c r="O13"/>
  <c r="O11"/>
  <c r="O9"/>
  <c r="O7"/>
  <c r="O154"/>
  <c r="O152"/>
  <c r="O150"/>
  <c r="O146"/>
  <c r="O124"/>
  <c r="O118"/>
  <c r="O116"/>
  <c r="O110"/>
  <c r="O108"/>
  <c r="O106"/>
  <c r="O104"/>
  <c r="O100"/>
  <c r="O98"/>
  <c r="O96"/>
  <c r="O94"/>
  <c r="O92"/>
  <c r="O90"/>
  <c r="O88"/>
  <c r="O86"/>
  <c r="O84"/>
  <c r="O82"/>
  <c r="O80"/>
  <c r="O6"/>
  <c r="O23"/>
  <c r="O148"/>
  <c r="O144"/>
  <c r="O142"/>
  <c r="O140"/>
  <c r="O138"/>
  <c r="O136"/>
  <c r="O134"/>
  <c r="O132"/>
  <c r="O130"/>
  <c r="O128"/>
  <c r="O126"/>
  <c r="O122"/>
  <c r="O120"/>
  <c r="O114"/>
  <c r="O112"/>
  <c r="O102"/>
  <c r="O78"/>
  <c r="O76"/>
  <c r="O74"/>
  <c r="O72"/>
  <c r="O70"/>
  <c r="O68"/>
  <c r="O66"/>
  <c r="O64"/>
  <c r="O62"/>
  <c r="O60"/>
  <c r="O58"/>
  <c r="O56"/>
  <c r="O54"/>
  <c r="O52"/>
  <c r="O50"/>
  <c r="O48"/>
  <c r="O46"/>
  <c r="O44"/>
  <c r="O42"/>
  <c r="O40"/>
  <c r="O38"/>
  <c r="O36"/>
  <c r="O34"/>
  <c r="O32"/>
  <c r="O30"/>
  <c r="O28"/>
  <c r="O26"/>
  <c r="O24"/>
  <c r="O22"/>
  <c r="P93"/>
  <c r="P91"/>
  <c r="P67"/>
  <c r="P35" l="1"/>
  <c r="P27"/>
  <c r="P22"/>
  <c r="AA22"/>
  <c r="AB22" s="1"/>
  <c r="AC22" s="1"/>
  <c r="AD22" s="1"/>
  <c r="P38"/>
  <c r="AA38"/>
  <c r="AB38" s="1"/>
  <c r="AC38" s="1"/>
  <c r="AD38" s="1"/>
  <c r="P54"/>
  <c r="AA54"/>
  <c r="AB54" s="1"/>
  <c r="AC54" s="1"/>
  <c r="AD54" s="1"/>
  <c r="P70"/>
  <c r="AA70"/>
  <c r="AB70" s="1"/>
  <c r="AC70" s="1"/>
  <c r="AD70" s="1"/>
  <c r="P120"/>
  <c r="AA120"/>
  <c r="AB120" s="1"/>
  <c r="AC120" s="1"/>
  <c r="AD120" s="1"/>
  <c r="P130"/>
  <c r="AA130"/>
  <c r="AB130" s="1"/>
  <c r="AC130" s="1"/>
  <c r="AD130" s="1"/>
  <c r="P148"/>
  <c r="AA148"/>
  <c r="AB148" s="1"/>
  <c r="AC148" s="1"/>
  <c r="AD148" s="1"/>
  <c r="P90"/>
  <c r="AA90"/>
  <c r="AB90" s="1"/>
  <c r="AC90" s="1"/>
  <c r="AD90" s="1"/>
  <c r="P108"/>
  <c r="AA108"/>
  <c r="AB108" s="1"/>
  <c r="AC108" s="1"/>
  <c r="AD108" s="1"/>
  <c r="P154"/>
  <c r="AA154"/>
  <c r="AB154" s="1"/>
  <c r="AC154" s="1"/>
  <c r="AD154" s="1"/>
  <c r="P21"/>
  <c r="AA21"/>
  <c r="AB21" s="1"/>
  <c r="AC21" s="1"/>
  <c r="AD21" s="1"/>
  <c r="P39"/>
  <c r="AA39"/>
  <c r="AB39" s="1"/>
  <c r="AC39" s="1"/>
  <c r="AD39" s="1"/>
  <c r="P55"/>
  <c r="AA55"/>
  <c r="AB55" s="1"/>
  <c r="AC55" s="1"/>
  <c r="AD55" s="1"/>
  <c r="P71"/>
  <c r="AA71"/>
  <c r="AB71" s="1"/>
  <c r="AC71" s="1"/>
  <c r="AD71" s="1"/>
  <c r="P87"/>
  <c r="AA87"/>
  <c r="AB87" s="1"/>
  <c r="AC87" s="1"/>
  <c r="AD87" s="1"/>
  <c r="P103"/>
  <c r="AA103"/>
  <c r="AB103" s="1"/>
  <c r="AC103" s="1"/>
  <c r="AD103" s="1"/>
  <c r="P119"/>
  <c r="AA119"/>
  <c r="AB119" s="1"/>
  <c r="AC119" s="1"/>
  <c r="AD119" s="1"/>
  <c r="P135"/>
  <c r="AA135"/>
  <c r="AB135" s="1"/>
  <c r="AC135" s="1"/>
  <c r="AD135" s="1"/>
  <c r="P151"/>
  <c r="AA151"/>
  <c r="AB151" s="1"/>
  <c r="AC151" s="1"/>
  <c r="AD151" s="1"/>
  <c r="P18"/>
  <c r="AA18"/>
  <c r="AB18" s="1"/>
  <c r="AC18" s="1"/>
  <c r="AD18" s="1"/>
  <c r="P36"/>
  <c r="AA36"/>
  <c r="AB36" s="1"/>
  <c r="AC36" s="1"/>
  <c r="AD36" s="1"/>
  <c r="P52"/>
  <c r="AA52"/>
  <c r="AB52" s="1"/>
  <c r="AC52" s="1"/>
  <c r="AD52" s="1"/>
  <c r="P68"/>
  <c r="AA68"/>
  <c r="AB68" s="1"/>
  <c r="AC68" s="1"/>
  <c r="AD68" s="1"/>
  <c r="P114"/>
  <c r="AA114"/>
  <c r="AB114" s="1"/>
  <c r="AC114" s="1"/>
  <c r="AD114" s="1"/>
  <c r="P136"/>
  <c r="AA136"/>
  <c r="AB136" s="1"/>
  <c r="AC136" s="1"/>
  <c r="AD136" s="1"/>
  <c r="P80"/>
  <c r="AA80"/>
  <c r="AB80" s="1"/>
  <c r="AC80" s="1"/>
  <c r="AD80" s="1"/>
  <c r="P96"/>
  <c r="AA96"/>
  <c r="AB96" s="1"/>
  <c r="AC96" s="1"/>
  <c r="AD96" s="1"/>
  <c r="P118"/>
  <c r="AA118"/>
  <c r="AB118" s="1"/>
  <c r="AC118" s="1"/>
  <c r="AD118" s="1"/>
  <c r="P11"/>
  <c r="AA11"/>
  <c r="AB11" s="1"/>
  <c r="AC11" s="1"/>
  <c r="AD11" s="1"/>
  <c r="P29"/>
  <c r="AA29"/>
  <c r="AB29" s="1"/>
  <c r="AC29" s="1"/>
  <c r="AD29" s="1"/>
  <c r="P53"/>
  <c r="AA53"/>
  <c r="AB53" s="1"/>
  <c r="AC53" s="1"/>
  <c r="AD53" s="1"/>
  <c r="P109"/>
  <c r="AA109"/>
  <c r="AB109" s="1"/>
  <c r="AC109" s="1"/>
  <c r="AD109" s="1"/>
  <c r="P125"/>
  <c r="AA125"/>
  <c r="AB125" s="1"/>
  <c r="AC125" s="1"/>
  <c r="AD125" s="1"/>
  <c r="P141"/>
  <c r="AA141"/>
  <c r="AB141" s="1"/>
  <c r="AC141" s="1"/>
  <c r="AD141" s="1"/>
  <c r="P16"/>
  <c r="AA16"/>
  <c r="AB16" s="1"/>
  <c r="AC16" s="1"/>
  <c r="AD16" s="1"/>
  <c r="P34"/>
  <c r="AA34"/>
  <c r="AB34" s="1"/>
  <c r="AC34" s="1"/>
  <c r="AD34" s="1"/>
  <c r="P50"/>
  <c r="AA50"/>
  <c r="AB50" s="1"/>
  <c r="AC50" s="1"/>
  <c r="AD50" s="1"/>
  <c r="P24"/>
  <c r="AA24"/>
  <c r="AB24" s="1"/>
  <c r="AC24" s="1"/>
  <c r="AD24" s="1"/>
  <c r="P32"/>
  <c r="AA32"/>
  <c r="AB32" s="1"/>
  <c r="AC32" s="1"/>
  <c r="AD32" s="1"/>
  <c r="P40"/>
  <c r="AA40"/>
  <c r="AB40" s="1"/>
  <c r="AC40" s="1"/>
  <c r="AD40" s="1"/>
  <c r="P48"/>
  <c r="AA48"/>
  <c r="AB48" s="1"/>
  <c r="AC48" s="1"/>
  <c r="AD48" s="1"/>
  <c r="P56"/>
  <c r="AA56"/>
  <c r="AB56" s="1"/>
  <c r="AC56" s="1"/>
  <c r="AD56" s="1"/>
  <c r="P64"/>
  <c r="AA64"/>
  <c r="AB64" s="1"/>
  <c r="AC64" s="1"/>
  <c r="AD64" s="1"/>
  <c r="P72"/>
  <c r="AA72"/>
  <c r="AB72" s="1"/>
  <c r="AC72" s="1"/>
  <c r="AD72" s="1"/>
  <c r="P102"/>
  <c r="AA102"/>
  <c r="AB102" s="1"/>
  <c r="AC102" s="1"/>
  <c r="AD102" s="1"/>
  <c r="P122"/>
  <c r="AA122"/>
  <c r="AB122" s="1"/>
  <c r="AC122" s="1"/>
  <c r="AD122" s="1"/>
  <c r="P132"/>
  <c r="AA132"/>
  <c r="AB132" s="1"/>
  <c r="AC132" s="1"/>
  <c r="AD132" s="1"/>
  <c r="P140"/>
  <c r="AA140"/>
  <c r="AB140" s="1"/>
  <c r="AC140" s="1"/>
  <c r="AD140" s="1"/>
  <c r="P23"/>
  <c r="AA23"/>
  <c r="AB23" s="1"/>
  <c r="AC23" s="1"/>
  <c r="AD23" s="1"/>
  <c r="P84"/>
  <c r="AA84"/>
  <c r="AB84" s="1"/>
  <c r="AC84" s="1"/>
  <c r="AD84" s="1"/>
  <c r="P92"/>
  <c r="AA92"/>
  <c r="AB92" s="1"/>
  <c r="AC92" s="1"/>
  <c r="AD92" s="1"/>
  <c r="P100"/>
  <c r="AA100"/>
  <c r="AB100" s="1"/>
  <c r="AC100" s="1"/>
  <c r="AD100" s="1"/>
  <c r="P110"/>
  <c r="AA110"/>
  <c r="AB110" s="1"/>
  <c r="AC110" s="1"/>
  <c r="AD110" s="1"/>
  <c r="P146"/>
  <c r="AA146"/>
  <c r="AB146" s="1"/>
  <c r="AC146" s="1"/>
  <c r="AD146" s="1"/>
  <c r="P7"/>
  <c r="AA7"/>
  <c r="AB7" s="1"/>
  <c r="AC7" s="1"/>
  <c r="AD7" s="1"/>
  <c r="P15"/>
  <c r="AA15"/>
  <c r="AB15" s="1"/>
  <c r="AC15" s="1"/>
  <c r="AD15" s="1"/>
  <c r="P25"/>
  <c r="AA25"/>
  <c r="AB25" s="1"/>
  <c r="AC25" s="1"/>
  <c r="AD25" s="1"/>
  <c r="P33"/>
  <c r="AA33"/>
  <c r="AB33" s="1"/>
  <c r="AC33" s="1"/>
  <c r="AD33" s="1"/>
  <c r="P41"/>
  <c r="AA41"/>
  <c r="AB41" s="1"/>
  <c r="AC41" s="1"/>
  <c r="AD41" s="1"/>
  <c r="P49"/>
  <c r="AA49"/>
  <c r="AB49" s="1"/>
  <c r="AC49" s="1"/>
  <c r="AD49" s="1"/>
  <c r="P57"/>
  <c r="AA57"/>
  <c r="AB57" s="1"/>
  <c r="AC57" s="1"/>
  <c r="AD57" s="1"/>
  <c r="P65"/>
  <c r="AA65"/>
  <c r="AB65" s="1"/>
  <c r="AC65" s="1"/>
  <c r="AD65" s="1"/>
  <c r="P73"/>
  <c r="AA73"/>
  <c r="AB73" s="1"/>
  <c r="AC73" s="1"/>
  <c r="AD73" s="1"/>
  <c r="P81"/>
  <c r="AA81"/>
  <c r="AB81" s="1"/>
  <c r="AC81" s="1"/>
  <c r="AD81" s="1"/>
  <c r="P89"/>
  <c r="AA89"/>
  <c r="AB89" s="1"/>
  <c r="AC89" s="1"/>
  <c r="AD89" s="1"/>
  <c r="P97"/>
  <c r="AA97"/>
  <c r="AB97" s="1"/>
  <c r="AC97" s="1"/>
  <c r="AD97" s="1"/>
  <c r="P105"/>
  <c r="AA105"/>
  <c r="AB105" s="1"/>
  <c r="AC105" s="1"/>
  <c r="AD105" s="1"/>
  <c r="P113"/>
  <c r="AA113"/>
  <c r="AB113" s="1"/>
  <c r="AC113" s="1"/>
  <c r="AD113" s="1"/>
  <c r="P121"/>
  <c r="AA121"/>
  <c r="AB121" s="1"/>
  <c r="AC121" s="1"/>
  <c r="AD121" s="1"/>
  <c r="P129"/>
  <c r="AA129"/>
  <c r="AB129" s="1"/>
  <c r="AC129" s="1"/>
  <c r="AD129" s="1"/>
  <c r="P137"/>
  <c r="AA137"/>
  <c r="AB137" s="1"/>
  <c r="AC137" s="1"/>
  <c r="AD137" s="1"/>
  <c r="P145"/>
  <c r="AA145"/>
  <c r="AB145" s="1"/>
  <c r="AC145" s="1"/>
  <c r="AD145" s="1"/>
  <c r="P153"/>
  <c r="AA153"/>
  <c r="AB153" s="1"/>
  <c r="AC153" s="1"/>
  <c r="AD153" s="1"/>
  <c r="P12"/>
  <c r="AA12"/>
  <c r="AB12" s="1"/>
  <c r="AC12" s="1"/>
  <c r="AD12" s="1"/>
  <c r="P20"/>
  <c r="AA20"/>
  <c r="AB20" s="1"/>
  <c r="AC20" s="1"/>
  <c r="AD20" s="1"/>
  <c r="P30"/>
  <c r="AA30"/>
  <c r="AB30" s="1"/>
  <c r="AC30" s="1"/>
  <c r="AD30" s="1"/>
  <c r="P46"/>
  <c r="AA46"/>
  <c r="AB46" s="1"/>
  <c r="AC46" s="1"/>
  <c r="AD46" s="1"/>
  <c r="P62"/>
  <c r="AA62"/>
  <c r="AB62" s="1"/>
  <c r="AC62" s="1"/>
  <c r="AD62" s="1"/>
  <c r="P78"/>
  <c r="AA78"/>
  <c r="AB78" s="1"/>
  <c r="AC78" s="1"/>
  <c r="AD78" s="1"/>
  <c r="P138"/>
  <c r="AA138"/>
  <c r="AB138" s="1"/>
  <c r="AC138" s="1"/>
  <c r="AD138" s="1"/>
  <c r="P82"/>
  <c r="AA82"/>
  <c r="AB82" s="1"/>
  <c r="AC82" s="1"/>
  <c r="AD82" s="1"/>
  <c r="P98"/>
  <c r="AA98"/>
  <c r="AB98" s="1"/>
  <c r="AC98" s="1"/>
  <c r="AD98" s="1"/>
  <c r="P124"/>
  <c r="AA124"/>
  <c r="AB124" s="1"/>
  <c r="AC124" s="1"/>
  <c r="AD124" s="1"/>
  <c r="P13"/>
  <c r="AA13"/>
  <c r="AB13" s="1"/>
  <c r="AC13" s="1"/>
  <c r="AD13" s="1"/>
  <c r="P31"/>
  <c r="AA31"/>
  <c r="AB31" s="1"/>
  <c r="AC31" s="1"/>
  <c r="AD31" s="1"/>
  <c r="P47"/>
  <c r="AA47"/>
  <c r="AB47" s="1"/>
  <c r="AC47" s="1"/>
  <c r="AD47" s="1"/>
  <c r="P63"/>
  <c r="AA63"/>
  <c r="AB63" s="1"/>
  <c r="AC63" s="1"/>
  <c r="AD63" s="1"/>
  <c r="P79"/>
  <c r="AA79"/>
  <c r="AB79" s="1"/>
  <c r="AC79" s="1"/>
  <c r="AD79" s="1"/>
  <c r="P95"/>
  <c r="AA95"/>
  <c r="AB95" s="1"/>
  <c r="AC95" s="1"/>
  <c r="AD95" s="1"/>
  <c r="P111"/>
  <c r="AA111"/>
  <c r="AB111" s="1"/>
  <c r="AC111" s="1"/>
  <c r="AD111" s="1"/>
  <c r="P127"/>
  <c r="AA127"/>
  <c r="AB127" s="1"/>
  <c r="AC127" s="1"/>
  <c r="AD127" s="1"/>
  <c r="P143"/>
  <c r="AA143"/>
  <c r="AB143" s="1"/>
  <c r="AC143" s="1"/>
  <c r="AD143" s="1"/>
  <c r="P10"/>
  <c r="AA10"/>
  <c r="AB10" s="1"/>
  <c r="AC10" s="1"/>
  <c r="AD10" s="1"/>
  <c r="P28"/>
  <c r="AA28"/>
  <c r="AB28" s="1"/>
  <c r="AC28" s="1"/>
  <c r="AD28" s="1"/>
  <c r="P44"/>
  <c r="AA44"/>
  <c r="AB44" s="1"/>
  <c r="AC44" s="1"/>
  <c r="AD44" s="1"/>
  <c r="P60"/>
  <c r="AA60"/>
  <c r="AB60" s="1"/>
  <c r="AC60" s="1"/>
  <c r="AD60" s="1"/>
  <c r="P76"/>
  <c r="AA76"/>
  <c r="AB76" s="1"/>
  <c r="AC76" s="1"/>
  <c r="AD76" s="1"/>
  <c r="P128"/>
  <c r="AA128"/>
  <c r="AB128" s="1"/>
  <c r="AC128" s="1"/>
  <c r="AD128" s="1"/>
  <c r="P144"/>
  <c r="AA144"/>
  <c r="AB144" s="1"/>
  <c r="AC144" s="1"/>
  <c r="AD144" s="1"/>
  <c r="P88"/>
  <c r="AA88"/>
  <c r="AB88" s="1"/>
  <c r="AC88" s="1"/>
  <c r="AD88" s="1"/>
  <c r="P106"/>
  <c r="AA106"/>
  <c r="AB106" s="1"/>
  <c r="AC106" s="1"/>
  <c r="AD106" s="1"/>
  <c r="P152"/>
  <c r="AA152"/>
  <c r="AB152" s="1"/>
  <c r="AC152" s="1"/>
  <c r="AD152" s="1"/>
  <c r="P19"/>
  <c r="AA19"/>
  <c r="AB19" s="1"/>
  <c r="AC19" s="1"/>
  <c r="AD19" s="1"/>
  <c r="P37"/>
  <c r="AA37"/>
  <c r="AB37" s="1"/>
  <c r="AC37" s="1"/>
  <c r="AD37" s="1"/>
  <c r="P45"/>
  <c r="AA45"/>
  <c r="AB45" s="1"/>
  <c r="AC45" s="1"/>
  <c r="AD45" s="1"/>
  <c r="P61"/>
  <c r="AA61"/>
  <c r="AB61" s="1"/>
  <c r="AC61" s="1"/>
  <c r="AD61" s="1"/>
  <c r="P69"/>
  <c r="AA69"/>
  <c r="AB69" s="1"/>
  <c r="AC69" s="1"/>
  <c r="AD69" s="1"/>
  <c r="P77"/>
  <c r="AA77"/>
  <c r="AB77" s="1"/>
  <c r="AC77" s="1"/>
  <c r="AD77" s="1"/>
  <c r="P85"/>
  <c r="AA85"/>
  <c r="AB85" s="1"/>
  <c r="AC85" s="1"/>
  <c r="AD85" s="1"/>
  <c r="P101"/>
  <c r="AA101"/>
  <c r="AB101" s="1"/>
  <c r="AC101" s="1"/>
  <c r="AD101" s="1"/>
  <c r="P117"/>
  <c r="AA117"/>
  <c r="AB117" s="1"/>
  <c r="AC117" s="1"/>
  <c r="AD117" s="1"/>
  <c r="P133"/>
  <c r="AA133"/>
  <c r="AB133" s="1"/>
  <c r="AC133" s="1"/>
  <c r="AD133" s="1"/>
  <c r="P149"/>
  <c r="AA149"/>
  <c r="AB149" s="1"/>
  <c r="AC149" s="1"/>
  <c r="AD149" s="1"/>
  <c r="P8"/>
  <c r="AA8"/>
  <c r="AB8" s="1"/>
  <c r="AC8" s="1"/>
  <c r="AD8" s="1"/>
  <c r="P26"/>
  <c r="AA26"/>
  <c r="AB26" s="1"/>
  <c r="AC26" s="1"/>
  <c r="AD26" s="1"/>
  <c r="P42"/>
  <c r="AA42"/>
  <c r="AB42" s="1"/>
  <c r="AC42" s="1"/>
  <c r="AD42" s="1"/>
  <c r="P58"/>
  <c r="AA58"/>
  <c r="AB58" s="1"/>
  <c r="AC58" s="1"/>
  <c r="AD58" s="1"/>
  <c r="P66"/>
  <c r="AA66"/>
  <c r="AB66" s="1"/>
  <c r="AC66" s="1"/>
  <c r="AD66" s="1"/>
  <c r="P74"/>
  <c r="AA74"/>
  <c r="AB74" s="1"/>
  <c r="AC74" s="1"/>
  <c r="AD74" s="1"/>
  <c r="P112"/>
  <c r="AA112"/>
  <c r="AB112" s="1"/>
  <c r="AC112" s="1"/>
  <c r="AD112" s="1"/>
  <c r="P126"/>
  <c r="AA126"/>
  <c r="AB126" s="1"/>
  <c r="AC126" s="1"/>
  <c r="AD126" s="1"/>
  <c r="P134"/>
  <c r="AA134"/>
  <c r="AB134" s="1"/>
  <c r="AC134" s="1"/>
  <c r="AD134" s="1"/>
  <c r="P142"/>
  <c r="AA142"/>
  <c r="AB142" s="1"/>
  <c r="AC142" s="1"/>
  <c r="AD142" s="1"/>
  <c r="P6"/>
  <c r="AA6"/>
  <c r="AB6" s="1"/>
  <c r="AC6" s="1"/>
  <c r="AD6" s="1"/>
  <c r="P86"/>
  <c r="AA86"/>
  <c r="AB86" s="1"/>
  <c r="AC86" s="1"/>
  <c r="AD86" s="1"/>
  <c r="P94"/>
  <c r="AA94"/>
  <c r="AB94" s="1"/>
  <c r="AC94" s="1"/>
  <c r="AD94" s="1"/>
  <c r="P104"/>
  <c r="AA104"/>
  <c r="AB104" s="1"/>
  <c r="AC104" s="1"/>
  <c r="AD104" s="1"/>
  <c r="P116"/>
  <c r="AA116"/>
  <c r="AB116" s="1"/>
  <c r="AC116" s="1"/>
  <c r="AD116" s="1"/>
  <c r="P150"/>
  <c r="AA150"/>
  <c r="AB150" s="1"/>
  <c r="AC150" s="1"/>
  <c r="AD150" s="1"/>
  <c r="P9"/>
  <c r="AA9"/>
  <c r="AB9" s="1"/>
  <c r="AC9" s="1"/>
  <c r="AD9" s="1"/>
  <c r="P17"/>
  <c r="AA17"/>
  <c r="AB17" s="1"/>
  <c r="AC17" s="1"/>
  <c r="AD17" s="1"/>
  <c r="P43"/>
  <c r="AA43"/>
  <c r="AB43" s="1"/>
  <c r="AC43" s="1"/>
  <c r="AD43" s="1"/>
  <c r="P51"/>
  <c r="AA51"/>
  <c r="AB51" s="1"/>
  <c r="AC51" s="1"/>
  <c r="AD51" s="1"/>
  <c r="P59"/>
  <c r="AA59"/>
  <c r="AB59" s="1"/>
  <c r="AC59" s="1"/>
  <c r="AD59" s="1"/>
  <c r="P75"/>
  <c r="AA75"/>
  <c r="AB75" s="1"/>
  <c r="AC75" s="1"/>
  <c r="AD75" s="1"/>
  <c r="P83"/>
  <c r="AA83"/>
  <c r="AB83" s="1"/>
  <c r="AC83" s="1"/>
  <c r="AD83" s="1"/>
  <c r="P99"/>
  <c r="AA99"/>
  <c r="AB99" s="1"/>
  <c r="AC99" s="1"/>
  <c r="AD99" s="1"/>
  <c r="P107"/>
  <c r="AA107"/>
  <c r="AB107" s="1"/>
  <c r="AC107" s="1"/>
  <c r="AD107" s="1"/>
  <c r="P115"/>
  <c r="AA115"/>
  <c r="AB115" s="1"/>
  <c r="AC115" s="1"/>
  <c r="AD115" s="1"/>
  <c r="P123"/>
  <c r="AA123"/>
  <c r="AB123" s="1"/>
  <c r="AC123" s="1"/>
  <c r="AD123" s="1"/>
  <c r="P131"/>
  <c r="AA131"/>
  <c r="AB131" s="1"/>
  <c r="AC131" s="1"/>
  <c r="AD131" s="1"/>
  <c r="P139"/>
  <c r="AA139"/>
  <c r="AB139" s="1"/>
  <c r="AC139" s="1"/>
  <c r="AD139" s="1"/>
  <c r="P147"/>
  <c r="AA147"/>
  <c r="AB147" s="1"/>
  <c r="AC147" s="1"/>
  <c r="AD147" s="1"/>
  <c r="P155"/>
  <c r="AA155"/>
  <c r="AB155" s="1"/>
  <c r="AC155" s="1"/>
  <c r="AD155" s="1"/>
  <c r="P14"/>
  <c r="AA14"/>
  <c r="AB14" s="1"/>
  <c r="AC14" s="1"/>
  <c r="AD14" s="1"/>
  <c r="P157" l="1"/>
  <c r="AD157"/>
  <c r="Q29"/>
  <c r="R29" s="1"/>
  <c r="S29" s="1"/>
  <c r="T29" s="1"/>
  <c r="U29" s="1"/>
  <c r="Q30"/>
  <c r="R30" s="1"/>
  <c r="S30" s="1"/>
  <c r="T30" s="1"/>
  <c r="U30" s="1"/>
  <c r="Q31"/>
  <c r="R31" s="1"/>
  <c r="S31" s="1"/>
  <c r="T31" s="1"/>
  <c r="U31" s="1"/>
  <c r="Q32"/>
  <c r="R32" s="1"/>
  <c r="S32" s="1"/>
  <c r="T32" s="1"/>
  <c r="U32" s="1"/>
  <c r="Q33"/>
  <c r="R33" s="1"/>
  <c r="S33" s="1"/>
  <c r="T33" s="1"/>
  <c r="U33" s="1"/>
  <c r="Q34"/>
  <c r="R34" s="1"/>
  <c r="S34" s="1"/>
  <c r="T34" s="1"/>
  <c r="U34" s="1"/>
  <c r="Q35"/>
  <c r="R35" s="1"/>
  <c r="S35" s="1"/>
  <c r="T35" s="1"/>
  <c r="U35" s="1"/>
  <c r="Q36"/>
  <c r="R36" s="1"/>
  <c r="S36" s="1"/>
  <c r="T36" s="1"/>
  <c r="U36" s="1"/>
  <c r="Q37"/>
  <c r="R37" s="1"/>
  <c r="S37" s="1"/>
  <c r="T37" s="1"/>
  <c r="U37" s="1"/>
  <c r="Q38"/>
  <c r="R38" s="1"/>
  <c r="S38" s="1"/>
  <c r="T38" s="1"/>
  <c r="U38" s="1"/>
  <c r="Q39"/>
  <c r="R39" s="1"/>
  <c r="S39" s="1"/>
  <c r="T39" s="1"/>
  <c r="U39" s="1"/>
  <c r="Q40"/>
  <c r="R40" s="1"/>
  <c r="S40" s="1"/>
  <c r="T40" s="1"/>
  <c r="U40" s="1"/>
  <c r="Q41"/>
  <c r="R41" s="1"/>
  <c r="S41" s="1"/>
  <c r="T41" s="1"/>
  <c r="U41" s="1"/>
  <c r="Q42"/>
  <c r="R42" s="1"/>
  <c r="S42" s="1"/>
  <c r="T42" s="1"/>
  <c r="U42" s="1"/>
  <c r="Q43"/>
  <c r="R43" s="1"/>
  <c r="S43" s="1"/>
  <c r="T43" s="1"/>
  <c r="U43" s="1"/>
  <c r="Q44"/>
  <c r="R44" s="1"/>
  <c r="S44" s="1"/>
  <c r="T44" s="1"/>
  <c r="U44" s="1"/>
  <c r="Q45"/>
  <c r="R45" s="1"/>
  <c r="S45" s="1"/>
  <c r="T45" s="1"/>
  <c r="U45" s="1"/>
  <c r="Q46"/>
  <c r="R46" s="1"/>
  <c r="S46" s="1"/>
  <c r="T46" s="1"/>
  <c r="U46" s="1"/>
  <c r="Q47"/>
  <c r="R47" s="1"/>
  <c r="S47" s="1"/>
  <c r="T47" s="1"/>
  <c r="U47" s="1"/>
  <c r="Q48"/>
  <c r="R48" s="1"/>
  <c r="S48" s="1"/>
  <c r="T48" s="1"/>
  <c r="U48" s="1"/>
  <c r="Q49"/>
  <c r="R49" s="1"/>
  <c r="S49" s="1"/>
  <c r="T49" s="1"/>
  <c r="U49" s="1"/>
  <c r="Q50"/>
  <c r="R50" s="1"/>
  <c r="S50" s="1"/>
  <c r="T50" s="1"/>
  <c r="U50" s="1"/>
  <c r="Q51"/>
  <c r="R51" s="1"/>
  <c r="S51" s="1"/>
  <c r="T51" s="1"/>
  <c r="U51" s="1"/>
  <c r="Q52"/>
  <c r="R52" s="1"/>
  <c r="S52" s="1"/>
  <c r="T52" s="1"/>
  <c r="U52" s="1"/>
  <c r="Q53"/>
  <c r="R53" s="1"/>
  <c r="S53" s="1"/>
  <c r="T53" s="1"/>
  <c r="U53" s="1"/>
  <c r="Q54"/>
  <c r="R54" s="1"/>
  <c r="S54" s="1"/>
  <c r="T54" s="1"/>
  <c r="U54" s="1"/>
  <c r="Q55"/>
  <c r="R55" s="1"/>
  <c r="S55" s="1"/>
  <c r="T55" s="1"/>
  <c r="U55" s="1"/>
  <c r="Q56"/>
  <c r="R56" s="1"/>
  <c r="S56" s="1"/>
  <c r="T56" s="1"/>
  <c r="U56" s="1"/>
  <c r="Q57"/>
  <c r="R57" s="1"/>
  <c r="S57" s="1"/>
  <c r="T57" s="1"/>
  <c r="U57" s="1"/>
  <c r="Q58"/>
  <c r="R58" s="1"/>
  <c r="S58" s="1"/>
  <c r="T58" s="1"/>
  <c r="U58" s="1"/>
  <c r="Q59"/>
  <c r="R59" s="1"/>
  <c r="S59" s="1"/>
  <c r="T59" s="1"/>
  <c r="U59" s="1"/>
  <c r="Q60"/>
  <c r="R60" s="1"/>
  <c r="S60" s="1"/>
  <c r="T60" s="1"/>
  <c r="U60" s="1"/>
  <c r="Q61"/>
  <c r="R61" s="1"/>
  <c r="S61" s="1"/>
  <c r="T61" s="1"/>
  <c r="U61" s="1"/>
  <c r="Q62"/>
  <c r="R62" s="1"/>
  <c r="S62" s="1"/>
  <c r="T62" s="1"/>
  <c r="U62" s="1"/>
  <c r="Q63"/>
  <c r="R63" s="1"/>
  <c r="S63" s="1"/>
  <c r="T63" s="1"/>
  <c r="U63" s="1"/>
  <c r="Q64"/>
  <c r="R64" s="1"/>
  <c r="S64" s="1"/>
  <c r="T64" s="1"/>
  <c r="U64" s="1"/>
  <c r="Q65"/>
  <c r="R65" s="1"/>
  <c r="S65" s="1"/>
  <c r="T65" s="1"/>
  <c r="U65" s="1"/>
  <c r="Q66"/>
  <c r="R66" s="1"/>
  <c r="S66" s="1"/>
  <c r="T66" s="1"/>
  <c r="U66" s="1"/>
  <c r="Q67"/>
  <c r="R67" s="1"/>
  <c r="S67" s="1"/>
  <c r="T67" s="1"/>
  <c r="U67" s="1"/>
  <c r="Q68"/>
  <c r="R68" s="1"/>
  <c r="S68" s="1"/>
  <c r="T68" s="1"/>
  <c r="U68" s="1"/>
  <c r="Q69"/>
  <c r="R69" s="1"/>
  <c r="S69" s="1"/>
  <c r="T69" s="1"/>
  <c r="U69" s="1"/>
  <c r="Q70"/>
  <c r="R70" s="1"/>
  <c r="S70" s="1"/>
  <c r="T70" s="1"/>
  <c r="U70" s="1"/>
  <c r="Q71"/>
  <c r="R71" s="1"/>
  <c r="S71" s="1"/>
  <c r="T71" s="1"/>
  <c r="U71" s="1"/>
  <c r="Q72"/>
  <c r="R72" s="1"/>
  <c r="S72" s="1"/>
  <c r="T72" s="1"/>
  <c r="U72" s="1"/>
  <c r="Q73"/>
  <c r="R73" s="1"/>
  <c r="S73" s="1"/>
  <c r="T73" s="1"/>
  <c r="U73" s="1"/>
  <c r="Q74"/>
  <c r="R74" s="1"/>
  <c r="S74" s="1"/>
  <c r="T74" s="1"/>
  <c r="U74" s="1"/>
  <c r="Q75"/>
  <c r="R75" s="1"/>
  <c r="S75" s="1"/>
  <c r="T75" s="1"/>
  <c r="U75" s="1"/>
  <c r="Q76"/>
  <c r="R76" s="1"/>
  <c r="S76" s="1"/>
  <c r="T76" s="1"/>
  <c r="U76" s="1"/>
  <c r="Q77"/>
  <c r="R77" s="1"/>
  <c r="S77" s="1"/>
  <c r="T77" s="1"/>
  <c r="U77" s="1"/>
  <c r="Q78"/>
  <c r="R78" s="1"/>
  <c r="S78" s="1"/>
  <c r="T78" s="1"/>
  <c r="U78" s="1"/>
  <c r="Q79"/>
  <c r="R79" s="1"/>
  <c r="S79" s="1"/>
  <c r="T79" s="1"/>
  <c r="U79" s="1"/>
  <c r="Q80"/>
  <c r="R80" s="1"/>
  <c r="S80" s="1"/>
  <c r="T80" s="1"/>
  <c r="U80" s="1"/>
  <c r="Q81"/>
  <c r="R81" s="1"/>
  <c r="S81" s="1"/>
  <c r="T81" s="1"/>
  <c r="U81" s="1"/>
  <c r="Q82"/>
  <c r="R82" s="1"/>
  <c r="S82" s="1"/>
  <c r="T82" s="1"/>
  <c r="U82" s="1"/>
  <c r="Q83"/>
  <c r="R83" s="1"/>
  <c r="S83" s="1"/>
  <c r="T83" s="1"/>
  <c r="U83" s="1"/>
  <c r="Q84"/>
  <c r="R84" s="1"/>
  <c r="S84" s="1"/>
  <c r="T84" s="1"/>
  <c r="U84" s="1"/>
  <c r="Q85"/>
  <c r="R85" s="1"/>
  <c r="S85" s="1"/>
  <c r="T85" s="1"/>
  <c r="U85" s="1"/>
  <c r="Q86"/>
  <c r="R86" s="1"/>
  <c r="S86" s="1"/>
  <c r="T86" s="1"/>
  <c r="U86" s="1"/>
  <c r="Q87"/>
  <c r="R87" s="1"/>
  <c r="S87" s="1"/>
  <c r="T87" s="1"/>
  <c r="U87" s="1"/>
  <c r="Q88"/>
  <c r="R88" s="1"/>
  <c r="S88" s="1"/>
  <c r="T88" s="1"/>
  <c r="U88" s="1"/>
  <c r="Q89"/>
  <c r="R89" s="1"/>
  <c r="S89" s="1"/>
  <c r="T89" s="1"/>
  <c r="U89" s="1"/>
  <c r="Q90"/>
  <c r="R90" s="1"/>
  <c r="S90" s="1"/>
  <c r="T90" s="1"/>
  <c r="U90" s="1"/>
  <c r="Q91"/>
  <c r="R91" s="1"/>
  <c r="S91" s="1"/>
  <c r="T91" s="1"/>
  <c r="U91" s="1"/>
  <c r="Q92"/>
  <c r="R92" s="1"/>
  <c r="S92" s="1"/>
  <c r="T92" s="1"/>
  <c r="U92" s="1"/>
  <c r="Q93"/>
  <c r="R93" s="1"/>
  <c r="S93" s="1"/>
  <c r="T93" s="1"/>
  <c r="U93" s="1"/>
  <c r="Q94"/>
  <c r="R94" s="1"/>
  <c r="S94" s="1"/>
  <c r="T94" s="1"/>
  <c r="U94" s="1"/>
  <c r="Q95"/>
  <c r="R95" s="1"/>
  <c r="S95" s="1"/>
  <c r="T95" s="1"/>
  <c r="U95" s="1"/>
  <c r="Q96"/>
  <c r="R96" s="1"/>
  <c r="S96" s="1"/>
  <c r="T96" s="1"/>
  <c r="U96" s="1"/>
  <c r="Q97"/>
  <c r="R97" s="1"/>
  <c r="S97" s="1"/>
  <c r="T97" s="1"/>
  <c r="U97" s="1"/>
  <c r="Q98"/>
  <c r="R98" s="1"/>
  <c r="S98" s="1"/>
  <c r="T98" s="1"/>
  <c r="U98" s="1"/>
  <c r="Q99"/>
  <c r="R99" s="1"/>
  <c r="S99" s="1"/>
  <c r="T99" s="1"/>
  <c r="U99" s="1"/>
  <c r="Q100"/>
  <c r="R100" s="1"/>
  <c r="S100" s="1"/>
  <c r="T100" s="1"/>
  <c r="U100" s="1"/>
  <c r="Q101"/>
  <c r="R101" s="1"/>
  <c r="S101" s="1"/>
  <c r="T101" s="1"/>
  <c r="U101" s="1"/>
  <c r="Q102"/>
  <c r="R102" s="1"/>
  <c r="S102" s="1"/>
  <c r="T102" s="1"/>
  <c r="U102" s="1"/>
  <c r="Q103"/>
  <c r="R103" s="1"/>
  <c r="S103" s="1"/>
  <c r="T103" s="1"/>
  <c r="U103" s="1"/>
  <c r="Q104"/>
  <c r="R104" s="1"/>
  <c r="S104" s="1"/>
  <c r="T104" s="1"/>
  <c r="U104" s="1"/>
  <c r="Q105"/>
  <c r="R105" s="1"/>
  <c r="S105" s="1"/>
  <c r="T105" s="1"/>
  <c r="U105" s="1"/>
  <c r="Q106"/>
  <c r="R106" s="1"/>
  <c r="S106" s="1"/>
  <c r="T106" s="1"/>
  <c r="U106" s="1"/>
  <c r="Q107"/>
  <c r="R107" s="1"/>
  <c r="S107" s="1"/>
  <c r="T107" s="1"/>
  <c r="U107" s="1"/>
  <c r="Q108"/>
  <c r="R108" s="1"/>
  <c r="S108" s="1"/>
  <c r="T108" s="1"/>
  <c r="U108" s="1"/>
  <c r="Q109"/>
  <c r="R109" s="1"/>
  <c r="S109" s="1"/>
  <c r="T109" s="1"/>
  <c r="U109" s="1"/>
  <c r="Q110"/>
  <c r="R110" s="1"/>
  <c r="S110" s="1"/>
  <c r="T110" s="1"/>
  <c r="U110" s="1"/>
  <c r="Q111"/>
  <c r="R111" s="1"/>
  <c r="S111" s="1"/>
  <c r="T111" s="1"/>
  <c r="U111" s="1"/>
  <c r="Q112"/>
  <c r="R112" s="1"/>
  <c r="S112" s="1"/>
  <c r="T112" s="1"/>
  <c r="U112" s="1"/>
  <c r="Q113"/>
  <c r="R113" s="1"/>
  <c r="S113" s="1"/>
  <c r="T113" s="1"/>
  <c r="U113" s="1"/>
  <c r="Q114"/>
  <c r="R114" s="1"/>
  <c r="S114" s="1"/>
  <c r="T114" s="1"/>
  <c r="U114" s="1"/>
  <c r="Q115"/>
  <c r="R115" s="1"/>
  <c r="S115" s="1"/>
  <c r="T115" s="1"/>
  <c r="U115" s="1"/>
  <c r="Q116"/>
  <c r="R116" s="1"/>
  <c r="S116" s="1"/>
  <c r="T116" s="1"/>
  <c r="U116" s="1"/>
  <c r="Q117"/>
  <c r="R117" s="1"/>
  <c r="S117" s="1"/>
  <c r="T117" s="1"/>
  <c r="U117" s="1"/>
  <c r="Q118"/>
  <c r="R118" s="1"/>
  <c r="S118" s="1"/>
  <c r="T118" s="1"/>
  <c r="U118" s="1"/>
  <c r="Q119"/>
  <c r="R119" s="1"/>
  <c r="S119" s="1"/>
  <c r="T119" s="1"/>
  <c r="U119" s="1"/>
  <c r="Q120"/>
  <c r="R120" s="1"/>
  <c r="S120" s="1"/>
  <c r="T120" s="1"/>
  <c r="U120" s="1"/>
  <c r="Q121"/>
  <c r="R121" s="1"/>
  <c r="S121" s="1"/>
  <c r="T121" s="1"/>
  <c r="U121" s="1"/>
  <c r="Q122"/>
  <c r="R122" s="1"/>
  <c r="S122" s="1"/>
  <c r="T122" s="1"/>
  <c r="U122" s="1"/>
  <c r="Q123"/>
  <c r="R123" s="1"/>
  <c r="S123" s="1"/>
  <c r="T123" s="1"/>
  <c r="U123" s="1"/>
  <c r="Q124"/>
  <c r="R124" s="1"/>
  <c r="S124" s="1"/>
  <c r="T124" s="1"/>
  <c r="U124" s="1"/>
  <c r="Q125"/>
  <c r="R125" s="1"/>
  <c r="S125" s="1"/>
  <c r="T125" s="1"/>
  <c r="U125" s="1"/>
  <c r="Q126"/>
  <c r="R126" s="1"/>
  <c r="S126" s="1"/>
  <c r="T126" s="1"/>
  <c r="U126" s="1"/>
  <c r="Q127"/>
  <c r="R127" s="1"/>
  <c r="S127" s="1"/>
  <c r="T127" s="1"/>
  <c r="U127" s="1"/>
  <c r="Q128"/>
  <c r="R128" s="1"/>
  <c r="S128" s="1"/>
  <c r="T128" s="1"/>
  <c r="U128" s="1"/>
  <c r="Q129"/>
  <c r="R129" s="1"/>
  <c r="S129" s="1"/>
  <c r="T129" s="1"/>
  <c r="U129" s="1"/>
  <c r="Q130"/>
  <c r="R130" s="1"/>
  <c r="S130" s="1"/>
  <c r="T130" s="1"/>
  <c r="U130" s="1"/>
  <c r="Q131"/>
  <c r="R131" s="1"/>
  <c r="S131" s="1"/>
  <c r="T131" s="1"/>
  <c r="U131" s="1"/>
  <c r="Q132"/>
  <c r="R132" s="1"/>
  <c r="S132" s="1"/>
  <c r="T132" s="1"/>
  <c r="U132" s="1"/>
  <c r="Q133"/>
  <c r="R133" s="1"/>
  <c r="S133" s="1"/>
  <c r="T133" s="1"/>
  <c r="U133" s="1"/>
  <c r="Q134"/>
  <c r="R134" s="1"/>
  <c r="S134" s="1"/>
  <c r="T134" s="1"/>
  <c r="U134" s="1"/>
  <c r="Q135"/>
  <c r="R135" s="1"/>
  <c r="S135" s="1"/>
  <c r="T135" s="1"/>
  <c r="U135" s="1"/>
  <c r="Q136"/>
  <c r="R136" s="1"/>
  <c r="S136" s="1"/>
  <c r="T136" s="1"/>
  <c r="U136" s="1"/>
  <c r="Q137"/>
  <c r="R137" s="1"/>
  <c r="S137" s="1"/>
  <c r="T137" s="1"/>
  <c r="U137" s="1"/>
  <c r="Q138"/>
  <c r="R138" s="1"/>
  <c r="S138" s="1"/>
  <c r="T138" s="1"/>
  <c r="U138" s="1"/>
  <c r="Q139"/>
  <c r="R139" s="1"/>
  <c r="S139" s="1"/>
  <c r="T139" s="1"/>
  <c r="U139" s="1"/>
  <c r="Q140"/>
  <c r="R140" s="1"/>
  <c r="S140" s="1"/>
  <c r="T140" s="1"/>
  <c r="U140" s="1"/>
  <c r="Q141"/>
  <c r="R141" s="1"/>
  <c r="S141" s="1"/>
  <c r="T141" s="1"/>
  <c r="U141" s="1"/>
  <c r="Q142"/>
  <c r="R142" s="1"/>
  <c r="S142" s="1"/>
  <c r="T142" s="1"/>
  <c r="U142" s="1"/>
  <c r="Q143"/>
  <c r="R143" s="1"/>
  <c r="S143" s="1"/>
  <c r="T143" s="1"/>
  <c r="U143" s="1"/>
  <c r="Q144"/>
  <c r="R144" s="1"/>
  <c r="S144" s="1"/>
  <c r="T144" s="1"/>
  <c r="U144" s="1"/>
  <c r="Q145"/>
  <c r="R145" s="1"/>
  <c r="S145" s="1"/>
  <c r="T145" s="1"/>
  <c r="U145" s="1"/>
  <c r="Q146"/>
  <c r="R146" s="1"/>
  <c r="S146" s="1"/>
  <c r="T146" s="1"/>
  <c r="U146" s="1"/>
  <c r="Q147"/>
  <c r="R147" s="1"/>
  <c r="S147" s="1"/>
  <c r="T147" s="1"/>
  <c r="U147" s="1"/>
  <c r="Q148"/>
  <c r="R148" s="1"/>
  <c r="S148" s="1"/>
  <c r="T148" s="1"/>
  <c r="U148" s="1"/>
  <c r="Q149"/>
  <c r="R149" s="1"/>
  <c r="S149" s="1"/>
  <c r="T149" s="1"/>
  <c r="U149" s="1"/>
  <c r="Q150"/>
  <c r="R150" s="1"/>
  <c r="S150" s="1"/>
  <c r="T150" s="1"/>
  <c r="U150" s="1"/>
  <c r="Q151"/>
  <c r="R151" s="1"/>
  <c r="S151" s="1"/>
  <c r="T151" s="1"/>
  <c r="U151" s="1"/>
  <c r="Q152"/>
  <c r="R152" s="1"/>
  <c r="S152" s="1"/>
  <c r="T152" s="1"/>
  <c r="U152" s="1"/>
  <c r="Q153"/>
  <c r="R153" s="1"/>
  <c r="S153" s="1"/>
  <c r="T153" s="1"/>
  <c r="U153" s="1"/>
  <c r="Q154"/>
  <c r="R154" s="1"/>
  <c r="S154" s="1"/>
  <c r="T154" s="1"/>
  <c r="U154" s="1"/>
  <c r="Q155"/>
  <c r="R155" s="1"/>
  <c r="S155" s="1"/>
  <c r="T155" s="1"/>
  <c r="U155" s="1"/>
  <c r="AD159" l="1"/>
  <c r="C8" i="2" s="1"/>
  <c r="V153" i="3"/>
  <c r="W153" s="1"/>
  <c r="X153" s="1"/>
  <c r="Y153" s="1"/>
  <c r="V149"/>
  <c r="W149" s="1"/>
  <c r="X149" s="1"/>
  <c r="Y149" s="1"/>
  <c r="V147"/>
  <c r="W147" s="1"/>
  <c r="X147" s="1"/>
  <c r="Y147" s="1"/>
  <c r="V145"/>
  <c r="W145" s="1"/>
  <c r="X145" s="1"/>
  <c r="Y145" s="1"/>
  <c r="V143"/>
  <c r="W143" s="1"/>
  <c r="X143" s="1"/>
  <c r="Y143" s="1"/>
  <c r="V141"/>
  <c r="W141" s="1"/>
  <c r="X141" s="1"/>
  <c r="Y141" s="1"/>
  <c r="V139"/>
  <c r="W139" s="1"/>
  <c r="X139" s="1"/>
  <c r="Y139" s="1"/>
  <c r="V137"/>
  <c r="W137" s="1"/>
  <c r="X137" s="1"/>
  <c r="Y137" s="1"/>
  <c r="V135"/>
  <c r="W135" s="1"/>
  <c r="X135" s="1"/>
  <c r="Y135" s="1"/>
  <c r="V133"/>
  <c r="W133" s="1"/>
  <c r="X133" s="1"/>
  <c r="Y133" s="1"/>
  <c r="V131"/>
  <c r="W131" s="1"/>
  <c r="X131" s="1"/>
  <c r="Y131" s="1"/>
  <c r="V129"/>
  <c r="W129" s="1"/>
  <c r="X129" s="1"/>
  <c r="Y129" s="1"/>
  <c r="V127"/>
  <c r="W127" s="1"/>
  <c r="X127" s="1"/>
  <c r="Y127" s="1"/>
  <c r="V125"/>
  <c r="W125" s="1"/>
  <c r="X125" s="1"/>
  <c r="Y125" s="1"/>
  <c r="V123"/>
  <c r="W123" s="1"/>
  <c r="X123" s="1"/>
  <c r="Y123" s="1"/>
  <c r="V121"/>
  <c r="W121" s="1"/>
  <c r="X121" s="1"/>
  <c r="Y121" s="1"/>
  <c r="V119"/>
  <c r="W119" s="1"/>
  <c r="X119" s="1"/>
  <c r="Y119" s="1"/>
  <c r="V117"/>
  <c r="W117" s="1"/>
  <c r="X117" s="1"/>
  <c r="Y117" s="1"/>
  <c r="V115"/>
  <c r="W115" s="1"/>
  <c r="X115" s="1"/>
  <c r="Y115" s="1"/>
  <c r="V113"/>
  <c r="W113" s="1"/>
  <c r="X113" s="1"/>
  <c r="Y113" s="1"/>
  <c r="V111"/>
  <c r="W111" s="1"/>
  <c r="X111" s="1"/>
  <c r="Y111" s="1"/>
  <c r="V109"/>
  <c r="W109" s="1"/>
  <c r="X109" s="1"/>
  <c r="Y109" s="1"/>
  <c r="V107"/>
  <c r="W107" s="1"/>
  <c r="X107" s="1"/>
  <c r="Y107" s="1"/>
  <c r="V105"/>
  <c r="W105" s="1"/>
  <c r="X105" s="1"/>
  <c r="Y105" s="1"/>
  <c r="V103"/>
  <c r="W103" s="1"/>
  <c r="X103" s="1"/>
  <c r="Y103" s="1"/>
  <c r="V101"/>
  <c r="W101" s="1"/>
  <c r="X101" s="1"/>
  <c r="Y101" s="1"/>
  <c r="V99"/>
  <c r="W99" s="1"/>
  <c r="X99" s="1"/>
  <c r="Y99" s="1"/>
  <c r="V97"/>
  <c r="W97" s="1"/>
  <c r="X97" s="1"/>
  <c r="Y97" s="1"/>
  <c r="V95"/>
  <c r="W95" s="1"/>
  <c r="X95" s="1"/>
  <c r="Y95" s="1"/>
  <c r="V93"/>
  <c r="W93" s="1"/>
  <c r="X93" s="1"/>
  <c r="Y93" s="1"/>
  <c r="V91"/>
  <c r="W91" s="1"/>
  <c r="X91" s="1"/>
  <c r="Y91" s="1"/>
  <c r="V89"/>
  <c r="W89" s="1"/>
  <c r="X89" s="1"/>
  <c r="Y89" s="1"/>
  <c r="V87"/>
  <c r="W87" s="1"/>
  <c r="X87" s="1"/>
  <c r="Y87" s="1"/>
  <c r="V85"/>
  <c r="W85" s="1"/>
  <c r="X85" s="1"/>
  <c r="Y85" s="1"/>
  <c r="V83"/>
  <c r="W83" s="1"/>
  <c r="X83" s="1"/>
  <c r="Y83" s="1"/>
  <c r="V81"/>
  <c r="W81" s="1"/>
  <c r="X81" s="1"/>
  <c r="Y81" s="1"/>
  <c r="V79"/>
  <c r="W79" s="1"/>
  <c r="X79" s="1"/>
  <c r="Y79" s="1"/>
  <c r="V77"/>
  <c r="W77" s="1"/>
  <c r="X77" s="1"/>
  <c r="Y77" s="1"/>
  <c r="V75"/>
  <c r="W75" s="1"/>
  <c r="X75" s="1"/>
  <c r="Y75" s="1"/>
  <c r="V73"/>
  <c r="W73" s="1"/>
  <c r="X73" s="1"/>
  <c r="Y73" s="1"/>
  <c r="V71"/>
  <c r="W71" s="1"/>
  <c r="X71" s="1"/>
  <c r="Y71" s="1"/>
  <c r="V69"/>
  <c r="W69" s="1"/>
  <c r="X69" s="1"/>
  <c r="Y69" s="1"/>
  <c r="V67"/>
  <c r="W67" s="1"/>
  <c r="X67" s="1"/>
  <c r="Y67" s="1"/>
  <c r="V65"/>
  <c r="W65" s="1"/>
  <c r="X65" s="1"/>
  <c r="Y65" s="1"/>
  <c r="V63"/>
  <c r="W63" s="1"/>
  <c r="X63" s="1"/>
  <c r="Y63" s="1"/>
  <c r="V61"/>
  <c r="W61" s="1"/>
  <c r="X61" s="1"/>
  <c r="Y61" s="1"/>
  <c r="V59"/>
  <c r="W59" s="1"/>
  <c r="X59" s="1"/>
  <c r="Y59" s="1"/>
  <c r="V57"/>
  <c r="W57" s="1"/>
  <c r="X57" s="1"/>
  <c r="Y57" s="1"/>
  <c r="V55"/>
  <c r="W55" s="1"/>
  <c r="X55" s="1"/>
  <c r="Y55" s="1"/>
  <c r="V53"/>
  <c r="W53" s="1"/>
  <c r="X53" s="1"/>
  <c r="Y53" s="1"/>
  <c r="V51"/>
  <c r="W51" s="1"/>
  <c r="X51" s="1"/>
  <c r="Y51" s="1"/>
  <c r="V49"/>
  <c r="W49" s="1"/>
  <c r="X49" s="1"/>
  <c r="Y49" s="1"/>
  <c r="V47"/>
  <c r="W47" s="1"/>
  <c r="X47" s="1"/>
  <c r="Y47" s="1"/>
  <c r="V45"/>
  <c r="W45" s="1"/>
  <c r="X45" s="1"/>
  <c r="Y45" s="1"/>
  <c r="V43"/>
  <c r="W43" s="1"/>
  <c r="X43" s="1"/>
  <c r="Y43" s="1"/>
  <c r="V41"/>
  <c r="W41" s="1"/>
  <c r="X41" s="1"/>
  <c r="Y41" s="1"/>
  <c r="V39"/>
  <c r="W39" s="1"/>
  <c r="X39" s="1"/>
  <c r="Y39" s="1"/>
  <c r="V37"/>
  <c r="W37" s="1"/>
  <c r="X37" s="1"/>
  <c r="Y37" s="1"/>
  <c r="V35"/>
  <c r="W35" s="1"/>
  <c r="X35" s="1"/>
  <c r="Y35" s="1"/>
  <c r="V33"/>
  <c r="W33" s="1"/>
  <c r="X33" s="1"/>
  <c r="Y33" s="1"/>
  <c r="V31"/>
  <c r="W31" s="1"/>
  <c r="X31" s="1"/>
  <c r="Y31" s="1"/>
  <c r="V29"/>
  <c r="W29" s="1"/>
  <c r="X29" s="1"/>
  <c r="Y29" s="1"/>
  <c r="V155"/>
  <c r="W155" s="1"/>
  <c r="X155" s="1"/>
  <c r="Y155" s="1"/>
  <c r="V151"/>
  <c r="W151" s="1"/>
  <c r="X151" s="1"/>
  <c r="Y151" s="1"/>
  <c r="V154"/>
  <c r="W154" s="1"/>
  <c r="X154" s="1"/>
  <c r="Y154" s="1"/>
  <c r="V152"/>
  <c r="W152" s="1"/>
  <c r="X152" s="1"/>
  <c r="Y152" s="1"/>
  <c r="V150"/>
  <c r="W150" s="1"/>
  <c r="X150" s="1"/>
  <c r="Y150" s="1"/>
  <c r="V148"/>
  <c r="W148" s="1"/>
  <c r="X148" s="1"/>
  <c r="Y148" s="1"/>
  <c r="V146"/>
  <c r="W146" s="1"/>
  <c r="X146" s="1"/>
  <c r="Y146" s="1"/>
  <c r="V144"/>
  <c r="W144" s="1"/>
  <c r="X144" s="1"/>
  <c r="Y144" s="1"/>
  <c r="V142"/>
  <c r="W142" s="1"/>
  <c r="X142" s="1"/>
  <c r="Y142" s="1"/>
  <c r="V140"/>
  <c r="W140" s="1"/>
  <c r="X140" s="1"/>
  <c r="Y140" s="1"/>
  <c r="V138"/>
  <c r="W138" s="1"/>
  <c r="X138" s="1"/>
  <c r="Y138" s="1"/>
  <c r="V136"/>
  <c r="W136" s="1"/>
  <c r="X136" s="1"/>
  <c r="Y136" s="1"/>
  <c r="V134"/>
  <c r="W134" s="1"/>
  <c r="X134" s="1"/>
  <c r="Y134" s="1"/>
  <c r="V132"/>
  <c r="W132" s="1"/>
  <c r="X132" s="1"/>
  <c r="Y132" s="1"/>
  <c r="V130"/>
  <c r="W130" s="1"/>
  <c r="X130" s="1"/>
  <c r="Y130" s="1"/>
  <c r="V128"/>
  <c r="W128" s="1"/>
  <c r="X128" s="1"/>
  <c r="Y128" s="1"/>
  <c r="V126"/>
  <c r="W126" s="1"/>
  <c r="X126" s="1"/>
  <c r="Y126" s="1"/>
  <c r="V124"/>
  <c r="W124" s="1"/>
  <c r="X124" s="1"/>
  <c r="Y124" s="1"/>
  <c r="V122"/>
  <c r="W122" s="1"/>
  <c r="X122" s="1"/>
  <c r="Y122" s="1"/>
  <c r="V120"/>
  <c r="W120" s="1"/>
  <c r="X120" s="1"/>
  <c r="Y120" s="1"/>
  <c r="V118"/>
  <c r="W118" s="1"/>
  <c r="X118" s="1"/>
  <c r="Y118" s="1"/>
  <c r="V116"/>
  <c r="W116" s="1"/>
  <c r="X116" s="1"/>
  <c r="Y116" s="1"/>
  <c r="V114"/>
  <c r="W114" s="1"/>
  <c r="X114" s="1"/>
  <c r="Y114" s="1"/>
  <c r="V112"/>
  <c r="W112" s="1"/>
  <c r="X112" s="1"/>
  <c r="Y112" s="1"/>
  <c r="V110"/>
  <c r="W110" s="1"/>
  <c r="X110" s="1"/>
  <c r="Y110" s="1"/>
  <c r="V108"/>
  <c r="W108" s="1"/>
  <c r="X108" s="1"/>
  <c r="Y108" s="1"/>
  <c r="V106"/>
  <c r="W106" s="1"/>
  <c r="X106" s="1"/>
  <c r="Y106" s="1"/>
  <c r="V104"/>
  <c r="W104" s="1"/>
  <c r="X104" s="1"/>
  <c r="Y104" s="1"/>
  <c r="V102"/>
  <c r="W102" s="1"/>
  <c r="X102" s="1"/>
  <c r="Y102" s="1"/>
  <c r="V100"/>
  <c r="W100" s="1"/>
  <c r="X100" s="1"/>
  <c r="Y100" s="1"/>
  <c r="V98"/>
  <c r="W98" s="1"/>
  <c r="X98" s="1"/>
  <c r="Y98" s="1"/>
  <c r="V96"/>
  <c r="W96" s="1"/>
  <c r="X96" s="1"/>
  <c r="Y96" s="1"/>
  <c r="V94"/>
  <c r="W94" s="1"/>
  <c r="X94" s="1"/>
  <c r="Y94" s="1"/>
  <c r="V92"/>
  <c r="W92" s="1"/>
  <c r="X92" s="1"/>
  <c r="Y92" s="1"/>
  <c r="V90"/>
  <c r="W90" s="1"/>
  <c r="X90" s="1"/>
  <c r="Y90" s="1"/>
  <c r="V88"/>
  <c r="W88" s="1"/>
  <c r="X88" s="1"/>
  <c r="Y88" s="1"/>
  <c r="V86"/>
  <c r="W86" s="1"/>
  <c r="X86" s="1"/>
  <c r="Y86" s="1"/>
  <c r="V84"/>
  <c r="W84" s="1"/>
  <c r="X84" s="1"/>
  <c r="Y84" s="1"/>
  <c r="V82"/>
  <c r="W82" s="1"/>
  <c r="X82" s="1"/>
  <c r="Y82" s="1"/>
  <c r="V80"/>
  <c r="W80" s="1"/>
  <c r="X80" s="1"/>
  <c r="Y80" s="1"/>
  <c r="V78"/>
  <c r="W78" s="1"/>
  <c r="X78" s="1"/>
  <c r="Y78" s="1"/>
  <c r="V76"/>
  <c r="W76" s="1"/>
  <c r="X76" s="1"/>
  <c r="Y76" s="1"/>
  <c r="V74"/>
  <c r="W74" s="1"/>
  <c r="X74" s="1"/>
  <c r="Y74" s="1"/>
  <c r="V72"/>
  <c r="W72" s="1"/>
  <c r="X72" s="1"/>
  <c r="Y72" s="1"/>
  <c r="V70"/>
  <c r="W70" s="1"/>
  <c r="X70" s="1"/>
  <c r="Y70" s="1"/>
  <c r="V68"/>
  <c r="W68" s="1"/>
  <c r="X68" s="1"/>
  <c r="Y68" s="1"/>
  <c r="V66"/>
  <c r="W66" s="1"/>
  <c r="X66" s="1"/>
  <c r="Y66" s="1"/>
  <c r="V64"/>
  <c r="W64" s="1"/>
  <c r="X64" s="1"/>
  <c r="Y64" s="1"/>
  <c r="V62"/>
  <c r="W62" s="1"/>
  <c r="X62" s="1"/>
  <c r="Y62" s="1"/>
  <c r="V60"/>
  <c r="W60" s="1"/>
  <c r="X60" s="1"/>
  <c r="Y60" s="1"/>
  <c r="V58"/>
  <c r="W58" s="1"/>
  <c r="X58" s="1"/>
  <c r="Y58" s="1"/>
  <c r="V56"/>
  <c r="W56" s="1"/>
  <c r="X56" s="1"/>
  <c r="Y56" s="1"/>
  <c r="V54"/>
  <c r="W54" s="1"/>
  <c r="X54" s="1"/>
  <c r="Y54" s="1"/>
  <c r="V52"/>
  <c r="W52" s="1"/>
  <c r="X52" s="1"/>
  <c r="Y52" s="1"/>
  <c r="V50"/>
  <c r="W50" s="1"/>
  <c r="X50" s="1"/>
  <c r="Y50" s="1"/>
  <c r="V48"/>
  <c r="W48" s="1"/>
  <c r="X48" s="1"/>
  <c r="Y48" s="1"/>
  <c r="V46"/>
  <c r="W46" s="1"/>
  <c r="X46" s="1"/>
  <c r="Y46" s="1"/>
  <c r="V44"/>
  <c r="W44" s="1"/>
  <c r="X44" s="1"/>
  <c r="Y44" s="1"/>
  <c r="V42"/>
  <c r="W42" s="1"/>
  <c r="X42" s="1"/>
  <c r="Y42" s="1"/>
  <c r="V40"/>
  <c r="W40" s="1"/>
  <c r="X40" s="1"/>
  <c r="Y40" s="1"/>
  <c r="V38"/>
  <c r="W38" s="1"/>
  <c r="X38" s="1"/>
  <c r="Y38" s="1"/>
  <c r="V36"/>
  <c r="W36" s="1"/>
  <c r="X36" s="1"/>
  <c r="Y36" s="1"/>
  <c r="V34"/>
  <c r="W34" s="1"/>
  <c r="X34" s="1"/>
  <c r="Y34" s="1"/>
  <c r="V32"/>
  <c r="W32" s="1"/>
  <c r="X32" s="1"/>
  <c r="Y32" s="1"/>
  <c r="V30"/>
  <c r="W30" s="1"/>
  <c r="X30" s="1"/>
  <c r="Y30" s="1"/>
  <c r="Q7"/>
  <c r="R7" s="1"/>
  <c r="S7" s="1"/>
  <c r="T7" s="1"/>
  <c r="U7" s="1"/>
  <c r="Q8"/>
  <c r="R8" s="1"/>
  <c r="S8" s="1"/>
  <c r="T8" s="1"/>
  <c r="U8" s="1"/>
  <c r="Q9"/>
  <c r="R9" s="1"/>
  <c r="S9" s="1"/>
  <c r="T9" s="1"/>
  <c r="U9" s="1"/>
  <c r="Q10"/>
  <c r="R10" s="1"/>
  <c r="S10" s="1"/>
  <c r="T10" s="1"/>
  <c r="U10" s="1"/>
  <c r="Q11"/>
  <c r="R11" s="1"/>
  <c r="S11" s="1"/>
  <c r="T11" s="1"/>
  <c r="U11" s="1"/>
  <c r="Q12"/>
  <c r="R12" s="1"/>
  <c r="S12" s="1"/>
  <c r="T12" s="1"/>
  <c r="U12" s="1"/>
  <c r="Q13"/>
  <c r="R13" s="1"/>
  <c r="S13" s="1"/>
  <c r="T13" s="1"/>
  <c r="U13" s="1"/>
  <c r="Q14"/>
  <c r="R14" s="1"/>
  <c r="S14" s="1"/>
  <c r="T14" s="1"/>
  <c r="U14" s="1"/>
  <c r="Q15"/>
  <c r="R15" s="1"/>
  <c r="S15" s="1"/>
  <c r="T15" s="1"/>
  <c r="U15" s="1"/>
  <c r="Q16"/>
  <c r="R16" s="1"/>
  <c r="S16" s="1"/>
  <c r="T16" s="1"/>
  <c r="U16" s="1"/>
  <c r="Q17"/>
  <c r="R17" s="1"/>
  <c r="S17" s="1"/>
  <c r="T17" s="1"/>
  <c r="U17" s="1"/>
  <c r="Q18"/>
  <c r="R18" s="1"/>
  <c r="S18" s="1"/>
  <c r="T18" s="1"/>
  <c r="U18" s="1"/>
  <c r="Q19"/>
  <c r="R19" s="1"/>
  <c r="S19" s="1"/>
  <c r="T19" s="1"/>
  <c r="U19" s="1"/>
  <c r="Q20"/>
  <c r="R20" s="1"/>
  <c r="S20" s="1"/>
  <c r="T20" s="1"/>
  <c r="U20" s="1"/>
  <c r="Q21"/>
  <c r="R21" s="1"/>
  <c r="S21" s="1"/>
  <c r="T21" s="1"/>
  <c r="U21" s="1"/>
  <c r="Q22"/>
  <c r="R22" s="1"/>
  <c r="S22" s="1"/>
  <c r="T22" s="1"/>
  <c r="U22" s="1"/>
  <c r="Q23"/>
  <c r="R23" s="1"/>
  <c r="S23" s="1"/>
  <c r="T23" s="1"/>
  <c r="U23" s="1"/>
  <c r="Q24"/>
  <c r="R24" s="1"/>
  <c r="S24" s="1"/>
  <c r="T24" s="1"/>
  <c r="U24" s="1"/>
  <c r="Q25"/>
  <c r="R25" s="1"/>
  <c r="S25" s="1"/>
  <c r="T25" s="1"/>
  <c r="U25" s="1"/>
  <c r="Q26"/>
  <c r="R26" s="1"/>
  <c r="S26" s="1"/>
  <c r="T26" s="1"/>
  <c r="U26" s="1"/>
  <c r="Q27"/>
  <c r="R27" s="1"/>
  <c r="S27" s="1"/>
  <c r="T27" s="1"/>
  <c r="U27" s="1"/>
  <c r="Q28"/>
  <c r="R28" s="1"/>
  <c r="S28" s="1"/>
  <c r="T28" s="1"/>
  <c r="U28" s="1"/>
  <c r="Q6"/>
  <c r="R6" s="1"/>
  <c r="S6" s="1"/>
  <c r="T6" s="1"/>
  <c r="Z30" l="1"/>
  <c r="Z32"/>
  <c r="Z34"/>
  <c r="Z36"/>
  <c r="Z38"/>
  <c r="Z40"/>
  <c r="Z42"/>
  <c r="Z44"/>
  <c r="Z46"/>
  <c r="Z48"/>
  <c r="Z50"/>
  <c r="Z52"/>
  <c r="Z54"/>
  <c r="Z56"/>
  <c r="Z58"/>
  <c r="Z60"/>
  <c r="Z62"/>
  <c r="Z64"/>
  <c r="Z66"/>
  <c r="Z68"/>
  <c r="Z70"/>
  <c r="Z72"/>
  <c r="Z74"/>
  <c r="Z76"/>
  <c r="Z78"/>
  <c r="Z80"/>
  <c r="Z82"/>
  <c r="Z84"/>
  <c r="Z86"/>
  <c r="Z88"/>
  <c r="Z90"/>
  <c r="Z92"/>
  <c r="Z94"/>
  <c r="Z96"/>
  <c r="Z98"/>
  <c r="Z100"/>
  <c r="Z102"/>
  <c r="Z104"/>
  <c r="Z106"/>
  <c r="Z108"/>
  <c r="Z110"/>
  <c r="Z112"/>
  <c r="Z114"/>
  <c r="Z116"/>
  <c r="Z118"/>
  <c r="Z120"/>
  <c r="Z122"/>
  <c r="Z124"/>
  <c r="Z126"/>
  <c r="Z128"/>
  <c r="Z130"/>
  <c r="Z132"/>
  <c r="Z134"/>
  <c r="Z136"/>
  <c r="Z138"/>
  <c r="Z140"/>
  <c r="Z142"/>
  <c r="Z144"/>
  <c r="Z146"/>
  <c r="Z148"/>
  <c r="Z150"/>
  <c r="Z152"/>
  <c r="Z154"/>
  <c r="Z151"/>
  <c r="Z155"/>
  <c r="Z29"/>
  <c r="Z31"/>
  <c r="Z33"/>
  <c r="Z35"/>
  <c r="Z37"/>
  <c r="Z39"/>
  <c r="Z41"/>
  <c r="Z43"/>
  <c r="Z45"/>
  <c r="Z47"/>
  <c r="Z49"/>
  <c r="Z51"/>
  <c r="Z53"/>
  <c r="Z55"/>
  <c r="Z57"/>
  <c r="Z59"/>
  <c r="Z61"/>
  <c r="Z63"/>
  <c r="Z65"/>
  <c r="Z67"/>
  <c r="Z69"/>
  <c r="Z71"/>
  <c r="Z73"/>
  <c r="Z75"/>
  <c r="Z77"/>
  <c r="Z79"/>
  <c r="Z81"/>
  <c r="Z83"/>
  <c r="Z85"/>
  <c r="Z87"/>
  <c r="Z89"/>
  <c r="Z91"/>
  <c r="Z93"/>
  <c r="Z95"/>
  <c r="Z97"/>
  <c r="Z99"/>
  <c r="Z101"/>
  <c r="Z103"/>
  <c r="Z105"/>
  <c r="Z107"/>
  <c r="Z109"/>
  <c r="Z111"/>
  <c r="Z113"/>
  <c r="Z115"/>
  <c r="Z117"/>
  <c r="Z119"/>
  <c r="Z121"/>
  <c r="Z123"/>
  <c r="Z125"/>
  <c r="Z127"/>
  <c r="Z129"/>
  <c r="Z131"/>
  <c r="Z133"/>
  <c r="Z135"/>
  <c r="Z137"/>
  <c r="Z139"/>
  <c r="Z141"/>
  <c r="Z143"/>
  <c r="Z145"/>
  <c r="Z147"/>
  <c r="Z149"/>
  <c r="Z153"/>
  <c r="V6"/>
  <c r="W6" s="1"/>
  <c r="X6" s="1"/>
  <c r="Y6" s="1"/>
  <c r="V25"/>
  <c r="W25" s="1"/>
  <c r="X25" s="1"/>
  <c r="Y25" s="1"/>
  <c r="V21"/>
  <c r="W21" s="1"/>
  <c r="X21" s="1"/>
  <c r="Y21" s="1"/>
  <c r="V17"/>
  <c r="W17" s="1"/>
  <c r="X17" s="1"/>
  <c r="Y17" s="1"/>
  <c r="V28"/>
  <c r="W28" s="1"/>
  <c r="X28" s="1"/>
  <c r="Y28" s="1"/>
  <c r="V26"/>
  <c r="W26" s="1"/>
  <c r="X26" s="1"/>
  <c r="Y26" s="1"/>
  <c r="V24"/>
  <c r="W24" s="1"/>
  <c r="X24" s="1"/>
  <c r="Y24" s="1"/>
  <c r="V22"/>
  <c r="W22" s="1"/>
  <c r="X22" s="1"/>
  <c r="Y22" s="1"/>
  <c r="V20"/>
  <c r="W20" s="1"/>
  <c r="X20" s="1"/>
  <c r="Y20" s="1"/>
  <c r="V18"/>
  <c r="W18" s="1"/>
  <c r="X18" s="1"/>
  <c r="Y18" s="1"/>
  <c r="V16"/>
  <c r="W16" s="1"/>
  <c r="X16" s="1"/>
  <c r="Y16" s="1"/>
  <c r="V14"/>
  <c r="W14" s="1"/>
  <c r="X14" s="1"/>
  <c r="Y14" s="1"/>
  <c r="V12"/>
  <c r="W12" s="1"/>
  <c r="X12" s="1"/>
  <c r="Y12" s="1"/>
  <c r="V10"/>
  <c r="W10" s="1"/>
  <c r="X10" s="1"/>
  <c r="Y10" s="1"/>
  <c r="V8"/>
  <c r="W8" s="1"/>
  <c r="X8" s="1"/>
  <c r="Y8" s="1"/>
  <c r="V27"/>
  <c r="W27" s="1"/>
  <c r="X27" s="1"/>
  <c r="Y27" s="1"/>
  <c r="V23"/>
  <c r="W23" s="1"/>
  <c r="X23" s="1"/>
  <c r="Y23" s="1"/>
  <c r="V19"/>
  <c r="W19" s="1"/>
  <c r="X19" s="1"/>
  <c r="Y19" s="1"/>
  <c r="V15"/>
  <c r="W15" s="1"/>
  <c r="X15" s="1"/>
  <c r="Y15" s="1"/>
  <c r="V13"/>
  <c r="W13" s="1"/>
  <c r="X13" s="1"/>
  <c r="Y13" s="1"/>
  <c r="V11"/>
  <c r="W11" s="1"/>
  <c r="X11" s="1"/>
  <c r="Y11" s="1"/>
  <c r="V9"/>
  <c r="W9" s="1"/>
  <c r="X9" s="1"/>
  <c r="Y9" s="1"/>
  <c r="V7"/>
  <c r="W7" s="1"/>
  <c r="X7" s="1"/>
  <c r="Y7" s="1"/>
  <c r="Z7" l="1"/>
  <c r="Y157"/>
  <c r="Z6"/>
  <c r="Z9"/>
  <c r="Z11"/>
  <c r="Z13"/>
  <c r="Z15"/>
  <c r="Z19"/>
  <c r="Z23"/>
  <c r="Z27"/>
  <c r="Z8"/>
  <c r="Z10"/>
  <c r="Z12"/>
  <c r="Z14"/>
  <c r="Z16"/>
  <c r="Z18"/>
  <c r="Z20"/>
  <c r="Z22"/>
  <c r="Z24"/>
  <c r="Z26"/>
  <c r="Z28"/>
  <c r="Z17"/>
  <c r="Z21"/>
  <c r="Z25"/>
  <c r="U6"/>
  <c r="T157"/>
  <c r="Z157" l="1"/>
  <c r="F6" s="1"/>
  <c r="U157"/>
  <c r="F9" s="1"/>
  <c r="F12" l="1"/>
</calcChain>
</file>

<file path=xl/sharedStrings.xml><?xml version="1.0" encoding="utf-8"?>
<sst xmlns="http://schemas.openxmlformats.org/spreadsheetml/2006/main" count="538" uniqueCount="81">
  <si>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</si>
  <si>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</si>
  <si>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</si>
  <si>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</si>
  <si>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</si>
  <si>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</si>
  <si>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</si>
  <si>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</si>
  <si>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</si>
  <si>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</si>
  <si>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</si>
  <si>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</si>
  <si>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Volymvärdeklass</t>
  </si>
  <si>
    <t>Rörlighetsklass</t>
  </si>
  <si>
    <t>Prisklass</t>
  </si>
  <si>
    <t>C</t>
  </si>
  <si>
    <t>B</t>
  </si>
  <si>
    <t>A</t>
  </si>
  <si>
    <t>Differentieringsalternativ</t>
  </si>
  <si>
    <t>Differentierade</t>
  </si>
  <si>
    <t>servicenivåer</t>
  </si>
  <si>
    <t>Klass</t>
  </si>
  <si>
    <t>Nivå</t>
  </si>
  <si>
    <t>Standardavvikelse under ledtid</t>
  </si>
  <si>
    <t>Servicenivå volymvärdeklass</t>
  </si>
  <si>
    <t>Servicenivå rörlighetsklass</t>
  </si>
  <si>
    <t>Volymvärde</t>
  </si>
  <si>
    <t>Servicefunk-tionen</t>
  </si>
  <si>
    <t>Hjälp-funktion</t>
  </si>
  <si>
    <t>Säkerhets-faktor</t>
  </si>
  <si>
    <t>Säkerhetslager i styck</t>
  </si>
  <si>
    <t>Säkerhetslager i kronor</t>
  </si>
  <si>
    <t>S-nivå - Vald klassificering</t>
  </si>
  <si>
    <t>Utan differentiering: Säkerhetslager i styck</t>
  </si>
  <si>
    <t>Med differentiering: Säkerhetslager i styck</t>
  </si>
  <si>
    <t>Utan differentiering:</t>
  </si>
  <si>
    <t>Med differentiering:</t>
  </si>
  <si>
    <t>Skillnad i procent</t>
  </si>
  <si>
    <t>Servicenivå prisklass</t>
  </si>
  <si>
    <t>Använd orderkvantitet</t>
  </si>
  <si>
    <t xml:space="preserve">Kolumn C:  Pris per styck </t>
  </si>
  <si>
    <t>Kolumn F:  Ledtid i dagar</t>
  </si>
  <si>
    <t>Kolumn G:  Använd orderkvantitet (för inleveranser till lager)</t>
  </si>
  <si>
    <t>Kolumn H:  Volymvärdeklass. Behövs endast om volymvärdeklass används för differentiering</t>
  </si>
  <si>
    <t>Kolumn J:  Rörlighetsklass. Behövs endast om antal uttag per år används för differentiering</t>
  </si>
  <si>
    <t>Kolumn I:  Prisklass. Behövs endast om pris per styck används för differentiering</t>
  </si>
  <si>
    <t xml:space="preserve">                                                                     </t>
  </si>
  <si>
    <t>Vägd medel-</t>
  </si>
  <si>
    <t>servicenivå</t>
  </si>
  <si>
    <t>av servicenivå</t>
  </si>
  <si>
    <t>Typ av erhållen servicenivå</t>
  </si>
  <si>
    <t>Värde på viktnings-variabel</t>
  </si>
  <si>
    <t xml:space="preserve">Summa för vald </t>
  </si>
  <si>
    <t>erhållen typ</t>
  </si>
  <si>
    <t>Beräknad medelservicenivå</t>
  </si>
  <si>
    <t>Målsatt medelservicenivå</t>
  </si>
  <si>
    <t>Kolumn D:  Antal uttag per år (antal kundorder eller tillverkningsorder per år). Behövs endast om man använder orderradsservice och differentierar m a p antal uttag per år</t>
  </si>
  <si>
    <t>Cell G5 - G7: Valda värden på fyllnadsgradsservicenivåer för respektive differentieringsklass. Dessa värden varieras tills den erhållna medelservicenivån i cell C8 blir lika med den målsatta servicenivån i cell C5</t>
  </si>
  <si>
    <t>fyllnadsgrads-</t>
  </si>
  <si>
    <t>Beräkningar vid differentierad fyllnadsgradsservice</t>
  </si>
  <si>
    <t>Beräkningar utan differentierad fyllnadsgradsservice</t>
  </si>
  <si>
    <t>Kolumn E:  Standardavvikelse för efterfrågevariationer per månad</t>
  </si>
  <si>
    <t>Cell C5:  Målsatt leveransförmåga, dvs den genomsnittliga servicenivå man vill ha för artikelgruppen. Anges som en procentsats</t>
  </si>
  <si>
    <t xml:space="preserve">I blad 'Resultat'  visas hur stora säkerhetslagerkvantiteterna blir för de olika artiklarna i stickprovet utan (kolumn B) respektive med (kolumn C) differentiering av fyllnadsgradsservice enligt cellerna G5 - G7 i blad 'Data'. </t>
  </si>
  <si>
    <t>Av blad 'Resultat' framgår också hur stor kapitalbindningen blir i säkerhetslagret utan respektive med differentiering av fyllnadsgradsservice samt hur stor skillnaden blir i procent av säkerhetslagret utan differentiering.</t>
  </si>
  <si>
    <t>Cell C6:  Differentieringsalternativ, dvs med avseende på vad man vill differentiera. 1 = Volymvärde, 2 = Pris per styck, 3 = Antal uttag per år</t>
  </si>
  <si>
    <t xml:space="preserve">                                   servicenivåer - Fyllnadsgradsservice</t>
  </si>
  <si>
    <t>Cell C7:  Typ av erhållen leveransförmåga. 1 = Orderradsservice, 2 = Volymvärdeservice, 3 = Volymservice</t>
  </si>
  <si>
    <t>Säkerhets-lager i styck</t>
  </si>
  <si>
    <t>Cell C8: Beräknad erhållen vägd medelservicenivå för hela stickprovet</t>
  </si>
  <si>
    <t>Bristkvantitet per år</t>
  </si>
  <si>
    <t>Antal bristorder</t>
  </si>
  <si>
    <t>Orderrads-servicenivå</t>
  </si>
  <si>
    <t>Vägd orderrads-service</t>
  </si>
  <si>
    <t xml:space="preserve">Differentieringen kan göras med avseende på vilken typ av erhållen leveransförmåga som eftersträvas dvs på orderradsservice som avser andel orderrader som kunnat levereras direkt från lager, på volymvärdeservice som avser andel omsättning i kronor som kunnat levereras direkt från lager samt på volymservice som avser andel av efterfrågan i styck som kunnat levereras direkt från lager. Erhållen medelservicenivå för samtliga artiklar i stickprovet beräknas teoretiskt som ett vägt medelvärde av de olika artiklarnas individuella orderradsservice genom viktning med hjälp av antalet lageruttag per år, som ett vägt medelvärde av de olika artiklarnas individuella andel direktlevererad omsättning per år genom viktning med hjälp av volymvärden respektive som ett vägt medelvärde av de olika artiklarnas individuella andel direktlevererade efterfrågevolymer per år genom viktning med hjälp av efterfrågade volymer. Motsvarande säkerhetslager beräknas teoretiskt från de valda servicenivåerna. </t>
  </si>
  <si>
    <t>Vägd servicenivå</t>
  </si>
  <si>
    <t xml:space="preserve">                                   Analysera kapitalbindningseffekter av att differentiera</t>
  </si>
  <si>
    <t>Analysera kapitalbindningseffekter av att differentiera servicenivåer-Fyllnadsgradsservice  -  Dataunderlag</t>
  </si>
  <si>
    <t>Analysera kapitalbindningseffekter av att differentiera servicenivåer-Fyllnadsgradsservice  -  Resultat</t>
  </si>
  <si>
    <t>Det säkerhetslager som krävs för att uppnå en viss önskad servicenivå för en grupp artiklar eller ett helt artikelsortiment kan reduceras genom att låta olika artiklar få olika höga servicenivåer, dvs genom att differentiera de servicenivåer som man låter varje artikel få vid bestämning av säkerhetslager. Genom att använda "Analysera kaptalbindningseffekter av att differentiera servicenivåer - Fyllnadsgradsservice" på ett stickprov från artikelsortimentet kan du få en uppfattning om hur mycket kapitalbindningen kan minskas med hjälp av sådan differentiering. Du kan också analysera med avseende på vilken variabel differentieringen bör göras och hur olika servicenivåerna bör vara för att få så stor minskning som möjligt. Differentieringen avser fallet att säkerhetslager dimensioneras med hjälp av fyllnadsgradsservice (Serv2). Den kan alternativt göras med avseende på volymvärde, pris per styck eller antal uttag per år. I samtliga fall kan artiklarna delas in i tre klasser, A, B och C, som vardera ges olika höga servicenivåer. Klass A avser högst värde på volymvärde, pris respektive antal uttag per år och C lägst värde.</t>
  </si>
  <si>
    <t xml:space="preserve">Nedan beskrivs hur du kan använda Excelmodellen på ett stickprov på 150 artiklar. Mer detaljerade anvisningar om vad fyllnadsgradsservice är och hur säkerhetslager beräknas från en given servicenivå finns i Handbok i materialstyrning, avsnitt E27 och E84, som kan laddas ner på den här hemsidan. </t>
  </si>
</sst>
</file>

<file path=xl/styles.xml><?xml version="1.0" encoding="utf-8"?>
<styleSheet xmlns="http://schemas.openxmlformats.org/spreadsheetml/2006/main">
  <numFmts count="2">
    <numFmt numFmtId="164" formatCode="0.0"/>
    <numFmt numFmtId="165" formatCode="0.00000"/>
  </numFmts>
  <fonts count="8">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
      <u/>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67">
    <xf numFmtId="0" fontId="0" fillId="0" borderId="0" xfId="0"/>
    <xf numFmtId="0" fontId="1" fillId="0" borderId="0" xfId="0" applyFont="1"/>
    <xf numFmtId="0" fontId="0" fillId="3" borderId="0" xfId="0" applyFill="1" applyAlignment="1">
      <alignment wrapText="1"/>
    </xf>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164"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Alignment="1"/>
    <xf numFmtId="0" fontId="0" fillId="0" borderId="0" xfId="0" applyFont="1" applyFill="1" applyAlignment="1"/>
    <xf numFmtId="1"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0" fontId="0" fillId="3" borderId="0" xfId="0" applyFont="1" applyFill="1" applyAlignment="1">
      <alignment wrapText="1"/>
    </xf>
    <xf numFmtId="3" fontId="0" fillId="0" borderId="0" xfId="0" applyNumberFormat="1"/>
    <xf numFmtId="0" fontId="0" fillId="0" borderId="0" xfId="0" applyAlignment="1"/>
    <xf numFmtId="3" fontId="0" fillId="0" borderId="0" xfId="0" applyNumberFormat="1" applyFont="1"/>
    <xf numFmtId="2" fontId="0" fillId="0" borderId="0" xfId="0" applyNumberFormat="1" applyFont="1"/>
    <xf numFmtId="0" fontId="0" fillId="0" borderId="0" xfId="0" applyAlignment="1">
      <alignment horizontal="right"/>
    </xf>
    <xf numFmtId="1" fontId="0" fillId="0" borderId="0" xfId="0" applyNumberFormat="1" applyFill="1"/>
    <xf numFmtId="2" fontId="0" fillId="0" borderId="0" xfId="0" applyNumberFormat="1" applyFill="1" applyAlignment="1">
      <alignment horizontal="right"/>
    </xf>
    <xf numFmtId="1" fontId="0" fillId="0" borderId="0" xfId="0" applyNumberFormat="1" applyFill="1" applyAlignment="1">
      <alignment horizontal="right"/>
    </xf>
    <xf numFmtId="0" fontId="0" fillId="0" borderId="0" xfId="0" applyFill="1" applyAlignment="1"/>
    <xf numFmtId="0" fontId="0" fillId="0" borderId="0" xfId="0"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6" fillId="0" borderId="0" xfId="1" applyNumberFormat="1" applyFont="1"/>
    <xf numFmtId="2" fontId="0" fillId="0" borderId="0" xfId="0" applyNumberFormat="1" applyFill="1" applyAlignment="1">
      <alignment wrapText="1"/>
    </xf>
    <xf numFmtId="165" fontId="2" fillId="0" borderId="0" xfId="1" applyNumberFormat="1"/>
    <xf numFmtId="2" fontId="2" fillId="0" borderId="0" xfId="1" applyNumberFormat="1"/>
    <xf numFmtId="2" fontId="0" fillId="4" borderId="0" xfId="0" applyNumberFormat="1" applyFont="1" applyFill="1"/>
    <xf numFmtId="2" fontId="0" fillId="0" borderId="0" xfId="0" applyNumberFormat="1" applyFont="1" applyFill="1"/>
    <xf numFmtId="3" fontId="0" fillId="0" borderId="0" xfId="0" applyNumberFormat="1" applyFont="1" applyFill="1"/>
    <xf numFmtId="164"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1" fontId="0" fillId="4" borderId="0" xfId="0" applyNumberForma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4" borderId="0" xfId="0" applyNumberFormat="1" applyFont="1" applyFill="1" applyAlignment="1">
      <alignment horizontal="right"/>
    </xf>
    <xf numFmtId="2" fontId="0" fillId="3" borderId="0" xfId="0" applyNumberFormat="1" applyFont="1" applyFill="1"/>
    <xf numFmtId="2" fontId="6" fillId="0" borderId="0" xfId="0" applyNumberFormat="1" applyFont="1" applyFill="1" applyAlignment="1">
      <alignment horizontal="right"/>
    </xf>
    <xf numFmtId="0" fontId="0" fillId="0" borderId="0" xfId="0" applyFill="1"/>
    <xf numFmtId="2" fontId="6" fillId="0" borderId="0" xfId="1" applyNumberFormat="1" applyFont="1" applyFill="1"/>
    <xf numFmtId="0" fontId="7" fillId="0" borderId="0" xfId="0" applyFon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B39"/>
  <sheetViews>
    <sheetView showGridLines="0" tabSelected="1" zoomScaleNormal="100" workbookViewId="0"/>
  </sheetViews>
  <sheetFormatPr defaultRowHeight="15"/>
  <cols>
    <col min="1" max="1" width="4.5703125" customWidth="1"/>
    <col min="2" max="2" width="98" customWidth="1"/>
  </cols>
  <sheetData>
    <row r="1" spans="2:2">
      <c r="B1" s="66"/>
    </row>
    <row r="2" spans="2:2">
      <c r="B2" t="s">
        <v>46</v>
      </c>
    </row>
    <row r="3" spans="2:2" ht="26.25">
      <c r="B3" s="4" t="s">
        <v>76</v>
      </c>
    </row>
    <row r="4" spans="2:2" s="1" customFormat="1" ht="26.25">
      <c r="B4" s="1" t="s">
        <v>66</v>
      </c>
    </row>
    <row r="5" spans="2:2" ht="18.75">
      <c r="B5" s="6" t="s">
        <v>2</v>
      </c>
    </row>
    <row r="6" spans="2:2" ht="18.75">
      <c r="B6" s="6"/>
    </row>
    <row r="8" spans="2:2" ht="165">
      <c r="B8" s="3" t="s">
        <v>79</v>
      </c>
    </row>
    <row r="9" spans="2:2">
      <c r="B9" s="3"/>
    </row>
    <row r="10" spans="2:2" ht="150">
      <c r="B10" s="3" t="s">
        <v>74</v>
      </c>
    </row>
    <row r="12" spans="2:2" ht="45">
      <c r="B12" s="3" t="s">
        <v>80</v>
      </c>
    </row>
    <row r="13" spans="2:2">
      <c r="B13" s="3"/>
    </row>
    <row r="14" spans="2:2" ht="30">
      <c r="B14" s="3" t="s">
        <v>4</v>
      </c>
    </row>
    <row r="15" spans="2:2">
      <c r="B15" s="3"/>
    </row>
    <row r="16" spans="2:2" ht="30">
      <c r="B16" s="3" t="s">
        <v>62</v>
      </c>
    </row>
    <row r="17" spans="2:2" ht="30">
      <c r="B17" s="3" t="s">
        <v>65</v>
      </c>
    </row>
    <row r="18" spans="2:2">
      <c r="B18" s="36" t="s">
        <v>67</v>
      </c>
    </row>
    <row r="19" spans="2:2">
      <c r="B19" s="3" t="s">
        <v>69</v>
      </c>
    </row>
    <row r="20" spans="2:2" ht="30">
      <c r="B20" s="3" t="s">
        <v>57</v>
      </c>
    </row>
    <row r="21" spans="2:2">
      <c r="B21" s="3"/>
    </row>
    <row r="22" spans="2:2">
      <c r="B22" s="3"/>
    </row>
    <row r="23" spans="2:2">
      <c r="B23" s="3" t="s">
        <v>7</v>
      </c>
    </row>
    <row r="24" spans="2:2">
      <c r="B24" s="3" t="s">
        <v>40</v>
      </c>
    </row>
    <row r="25" spans="2:2" ht="30">
      <c r="B25" s="3" t="s">
        <v>56</v>
      </c>
    </row>
    <row r="26" spans="2:2">
      <c r="B26" s="3" t="s">
        <v>61</v>
      </c>
    </row>
    <row r="27" spans="2:2">
      <c r="B27" s="3" t="s">
        <v>41</v>
      </c>
    </row>
    <row r="28" spans="2:2">
      <c r="B28" s="3" t="s">
        <v>42</v>
      </c>
    </row>
    <row r="29" spans="2:2">
      <c r="B29" s="3" t="s">
        <v>43</v>
      </c>
    </row>
    <row r="30" spans="2:2">
      <c r="B30" s="3" t="s">
        <v>45</v>
      </c>
    </row>
    <row r="31" spans="2:2">
      <c r="B31" s="3" t="s">
        <v>44</v>
      </c>
    </row>
    <row r="32" spans="2:2">
      <c r="B32" s="3"/>
    </row>
    <row r="33" spans="2:2" ht="45">
      <c r="B33" s="3" t="s">
        <v>63</v>
      </c>
    </row>
    <row r="34" spans="2:2">
      <c r="B34" s="3"/>
    </row>
    <row r="35" spans="2:2" ht="45">
      <c r="B35" s="3" t="s">
        <v>64</v>
      </c>
    </row>
    <row r="36" spans="2:2">
      <c r="B36" s="3"/>
    </row>
    <row r="37" spans="2:2">
      <c r="B37" s="3" t="s">
        <v>1</v>
      </c>
    </row>
    <row r="39" spans="2:2">
      <c r="B39" s="7"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Q211"/>
  <sheetViews>
    <sheetView workbookViewId="0">
      <selection activeCell="H2" sqref="H2"/>
    </sheetView>
  </sheetViews>
  <sheetFormatPr defaultRowHeight="15"/>
  <cols>
    <col min="1" max="1" width="15.140625" customWidth="1"/>
    <col min="2" max="2" width="11.28515625" customWidth="1"/>
    <col min="3" max="3" width="8.28515625" customWidth="1"/>
    <col min="4" max="4" width="11.140625" customWidth="1"/>
    <col min="5" max="5" width="15.5703125" customWidth="1"/>
    <col min="6" max="6" width="8.5703125" customWidth="1"/>
    <col min="7" max="7" width="14" style="27" customWidth="1"/>
    <col min="8" max="8" width="11.5703125" style="27" customWidth="1"/>
    <col min="9" max="9" width="8.85546875" customWidth="1"/>
    <col min="10" max="10" width="9.7109375" customWidth="1"/>
    <col min="11" max="11" width="10.7109375" customWidth="1"/>
    <col min="12" max="12" width="13.42578125" customWidth="1"/>
    <col min="13" max="13" width="21.42578125" customWidth="1"/>
    <col min="14" max="14" width="7.5703125" customWidth="1"/>
  </cols>
  <sheetData>
    <row r="1" spans="1:17" s="11" customFormat="1">
      <c r="E1" s="12"/>
      <c r="F1" s="12"/>
      <c r="G1" s="27"/>
      <c r="H1" s="27"/>
    </row>
    <row r="2" spans="1:17" s="11" customFormat="1">
      <c r="A2" s="17" t="s">
        <v>77</v>
      </c>
      <c r="B2" s="13"/>
      <c r="C2" s="13"/>
      <c r="D2" s="13"/>
      <c r="E2" s="13"/>
      <c r="F2" s="13"/>
      <c r="G2" s="17"/>
      <c r="H2" s="17"/>
      <c r="O2" s="10"/>
    </row>
    <row r="3" spans="1:17" s="11" customFormat="1">
      <c r="E3" s="12"/>
      <c r="H3" s="27"/>
      <c r="I3" s="14" t="s">
        <v>5</v>
      </c>
      <c r="J3" s="14"/>
      <c r="K3" s="14"/>
    </row>
    <row r="4" spans="1:17" s="11" customFormat="1">
      <c r="F4" t="s">
        <v>21</v>
      </c>
      <c r="G4" t="s">
        <v>22</v>
      </c>
      <c r="H4" s="27"/>
    </row>
    <row r="5" spans="1:17" s="11" customFormat="1">
      <c r="A5" t="s">
        <v>55</v>
      </c>
      <c r="C5" s="51">
        <v>97</v>
      </c>
      <c r="E5" t="s">
        <v>19</v>
      </c>
      <c r="F5" s="44" t="s">
        <v>17</v>
      </c>
      <c r="G5" s="61">
        <v>98</v>
      </c>
      <c r="H5" s="27"/>
    </row>
    <row r="6" spans="1:17" s="11" customFormat="1">
      <c r="A6" t="s">
        <v>18</v>
      </c>
      <c r="C6" s="14">
        <v>3</v>
      </c>
      <c r="E6" t="s">
        <v>58</v>
      </c>
      <c r="F6" s="39" t="s">
        <v>16</v>
      </c>
      <c r="G6" s="61">
        <v>95.76</v>
      </c>
      <c r="H6" s="27"/>
    </row>
    <row r="7" spans="1:17" s="11" customFormat="1">
      <c r="A7" t="s">
        <v>50</v>
      </c>
      <c r="C7" s="14">
        <v>1</v>
      </c>
      <c r="E7" t="s">
        <v>20</v>
      </c>
      <c r="F7" s="39" t="s">
        <v>15</v>
      </c>
      <c r="G7" s="61">
        <v>94</v>
      </c>
      <c r="H7" s="27"/>
    </row>
    <row r="8" spans="1:17" s="11" customFormat="1">
      <c r="A8" t="s">
        <v>54</v>
      </c>
      <c r="C8" s="62">
        <f>IF(C7=1,Resultat!AD159,IF(C7=2,Resultat!P157,Resultat!P157))</f>
        <v>96.998122186495195</v>
      </c>
      <c r="E8"/>
      <c r="F8" s="39"/>
      <c r="G8" s="63"/>
      <c r="H8" s="27"/>
    </row>
    <row r="9" spans="1:17" s="12" customFormat="1">
      <c r="A9" s="25"/>
      <c r="B9" s="25"/>
      <c r="C9" s="25"/>
      <c r="D9" s="25"/>
      <c r="E9" s="25"/>
      <c r="F9" s="25"/>
      <c r="G9" s="18"/>
      <c r="H9" s="18"/>
      <c r="I9" s="18"/>
      <c r="J9" s="18"/>
      <c r="K9" s="18"/>
      <c r="L9" s="18"/>
      <c r="M9" s="18"/>
    </row>
    <row r="10" spans="1:17" s="60" customFormat="1" ht="30">
      <c r="A10" s="26" t="s">
        <v>0</v>
      </c>
      <c r="B10" s="56" t="s">
        <v>6</v>
      </c>
      <c r="C10" s="56" t="s">
        <v>8</v>
      </c>
      <c r="D10" s="56" t="s">
        <v>9</v>
      </c>
      <c r="E10" s="57" t="s">
        <v>10</v>
      </c>
      <c r="F10" s="56" t="s">
        <v>11</v>
      </c>
      <c r="G10" s="56" t="s">
        <v>39</v>
      </c>
      <c r="H10" s="58" t="s">
        <v>12</v>
      </c>
      <c r="I10" s="56" t="s">
        <v>14</v>
      </c>
      <c r="J10" s="56" t="s">
        <v>13</v>
      </c>
      <c r="K10" s="32"/>
      <c r="L10" s="32"/>
      <c r="M10" s="32"/>
      <c r="N10" s="32"/>
      <c r="O10" s="59"/>
      <c r="P10" s="59"/>
      <c r="Q10" s="59"/>
    </row>
    <row r="11" spans="1:17" s="11" customFormat="1">
      <c r="F11" s="12"/>
      <c r="G11" s="28"/>
      <c r="H11" s="28"/>
      <c r="I11" s="12"/>
      <c r="J11" s="12"/>
      <c r="K11" s="12"/>
      <c r="L11" s="12"/>
      <c r="M11" s="12"/>
      <c r="N11" s="12"/>
      <c r="O11" s="12"/>
      <c r="P11" s="12"/>
      <c r="Q11" s="12"/>
    </row>
    <row r="12" spans="1:17" s="11" customFormat="1">
      <c r="A12" s="19">
        <v>1</v>
      </c>
      <c r="B12" s="40">
        <v>699</v>
      </c>
      <c r="C12" s="40">
        <v>7</v>
      </c>
      <c r="D12" s="40">
        <v>12</v>
      </c>
      <c r="E12" s="41">
        <v>78.892545803823225</v>
      </c>
      <c r="F12" s="42">
        <v>18</v>
      </c>
      <c r="G12" s="43">
        <v>447</v>
      </c>
      <c r="H12" s="42" t="s">
        <v>15</v>
      </c>
      <c r="I12" s="44" t="s">
        <v>15</v>
      </c>
      <c r="J12" s="42" t="s">
        <v>15</v>
      </c>
      <c r="K12" s="18"/>
      <c r="L12" s="18"/>
      <c r="M12" s="18"/>
      <c r="N12" s="18"/>
      <c r="O12" s="12"/>
      <c r="P12" s="12"/>
      <c r="Q12" s="12"/>
    </row>
    <row r="13" spans="1:17" s="11" customFormat="1">
      <c r="A13" s="11">
        <v>2</v>
      </c>
      <c r="B13" s="8">
        <v>69</v>
      </c>
      <c r="C13" s="8">
        <v>18</v>
      </c>
      <c r="D13" s="8">
        <v>10</v>
      </c>
      <c r="E13" s="41">
        <v>9.0882571952814857</v>
      </c>
      <c r="F13" s="45">
        <v>9</v>
      </c>
      <c r="G13" s="36">
        <v>69</v>
      </c>
      <c r="H13" s="42" t="s">
        <v>15</v>
      </c>
      <c r="I13" s="39" t="s">
        <v>15</v>
      </c>
      <c r="J13" s="45" t="s">
        <v>15</v>
      </c>
      <c r="K13" s="18"/>
      <c r="L13" s="18"/>
      <c r="M13" s="18"/>
      <c r="N13" s="18"/>
      <c r="O13" s="12"/>
      <c r="P13" s="12"/>
      <c r="Q13" s="12"/>
    </row>
    <row r="14" spans="1:17" s="11" customFormat="1">
      <c r="A14" s="19">
        <v>3</v>
      </c>
      <c r="B14" s="8">
        <v>22</v>
      </c>
      <c r="C14" s="8">
        <v>51</v>
      </c>
      <c r="D14" s="8">
        <v>11</v>
      </c>
      <c r="E14" s="41">
        <v>1.9839158495580063</v>
      </c>
      <c r="F14" s="45">
        <v>17</v>
      </c>
      <c r="G14" s="36">
        <v>22</v>
      </c>
      <c r="H14" s="42" t="s">
        <v>15</v>
      </c>
      <c r="I14" s="39" t="s">
        <v>15</v>
      </c>
      <c r="J14" s="45" t="s">
        <v>15</v>
      </c>
      <c r="K14" s="12"/>
      <c r="L14" s="12"/>
      <c r="M14" s="18"/>
      <c r="N14" s="12"/>
      <c r="O14" s="12"/>
      <c r="P14" s="12"/>
      <c r="Q14" s="12"/>
    </row>
    <row r="15" spans="1:17" s="11" customFormat="1">
      <c r="A15" s="11">
        <v>4</v>
      </c>
      <c r="B15" s="8">
        <v>11</v>
      </c>
      <c r="C15" s="8">
        <v>40</v>
      </c>
      <c r="D15" s="8">
        <v>7</v>
      </c>
      <c r="E15" s="41">
        <v>1.4792754376432111</v>
      </c>
      <c r="F15" s="45">
        <v>29</v>
      </c>
      <c r="G15" s="36">
        <v>11</v>
      </c>
      <c r="H15" s="42" t="s">
        <v>15</v>
      </c>
      <c r="I15" s="39" t="s">
        <v>15</v>
      </c>
      <c r="J15" s="45" t="s">
        <v>15</v>
      </c>
      <c r="K15" s="12"/>
      <c r="L15" s="12"/>
      <c r="M15" s="18"/>
      <c r="N15" s="12"/>
      <c r="O15" s="12"/>
      <c r="P15" s="12"/>
      <c r="Q15" s="12"/>
    </row>
    <row r="16" spans="1:17" s="11" customFormat="1">
      <c r="A16" s="19">
        <v>5</v>
      </c>
      <c r="B16" s="8">
        <v>21</v>
      </c>
      <c r="C16" s="8">
        <v>50</v>
      </c>
      <c r="D16" s="8">
        <v>7</v>
      </c>
      <c r="E16" s="41">
        <v>2.5343685283135557</v>
      </c>
      <c r="F16" s="45">
        <v>9</v>
      </c>
      <c r="G16" s="36">
        <v>21</v>
      </c>
      <c r="H16" s="42" t="s">
        <v>15</v>
      </c>
      <c r="I16" s="39" t="s">
        <v>15</v>
      </c>
      <c r="J16" s="45" t="s">
        <v>15</v>
      </c>
      <c r="K16" s="12"/>
      <c r="L16" s="12"/>
      <c r="M16" s="18"/>
      <c r="N16" s="12"/>
      <c r="O16" s="12"/>
      <c r="P16" s="12"/>
      <c r="Q16" s="12"/>
    </row>
    <row r="17" spans="1:17" s="11" customFormat="1">
      <c r="A17" s="11">
        <v>6</v>
      </c>
      <c r="B17" s="8">
        <v>40</v>
      </c>
      <c r="C17" s="8">
        <v>21</v>
      </c>
      <c r="D17" s="8">
        <v>10</v>
      </c>
      <c r="E17" s="41">
        <v>3.5748996856422202</v>
      </c>
      <c r="F17" s="45">
        <v>7</v>
      </c>
      <c r="G17" s="36">
        <v>40</v>
      </c>
      <c r="H17" s="42" t="s">
        <v>15</v>
      </c>
      <c r="I17" s="39" t="s">
        <v>15</v>
      </c>
      <c r="J17" s="45" t="s">
        <v>15</v>
      </c>
      <c r="K17" s="16"/>
      <c r="L17" s="16"/>
      <c r="M17" s="18"/>
      <c r="N17" s="16"/>
      <c r="O17" s="16"/>
      <c r="P17" s="16"/>
      <c r="Q17" s="12"/>
    </row>
    <row r="18" spans="1:17" s="11" customFormat="1">
      <c r="A18" s="19">
        <v>7</v>
      </c>
      <c r="B18" s="8">
        <v>45</v>
      </c>
      <c r="C18" s="8">
        <v>83</v>
      </c>
      <c r="D18" s="8">
        <v>14</v>
      </c>
      <c r="E18" s="41">
        <v>4.3082732017334484</v>
      </c>
      <c r="F18" s="45">
        <v>4</v>
      </c>
      <c r="G18" s="36">
        <v>33</v>
      </c>
      <c r="H18" s="42" t="s">
        <v>15</v>
      </c>
      <c r="I18" s="39" t="s">
        <v>16</v>
      </c>
      <c r="J18" s="45" t="s">
        <v>15</v>
      </c>
      <c r="K18" s="15"/>
      <c r="L18" s="15"/>
      <c r="M18" s="18"/>
      <c r="N18" s="15"/>
      <c r="O18" s="15"/>
      <c r="P18" s="15"/>
    </row>
    <row r="19" spans="1:17" s="11" customFormat="1">
      <c r="A19" s="11">
        <v>8</v>
      </c>
      <c r="B19" s="8">
        <v>23</v>
      </c>
      <c r="C19" s="8">
        <v>30</v>
      </c>
      <c r="D19" s="8">
        <v>7</v>
      </c>
      <c r="E19" s="41">
        <v>3.2147987218181537</v>
      </c>
      <c r="F19" s="45">
        <v>9</v>
      </c>
      <c r="G19" s="36">
        <v>23</v>
      </c>
      <c r="H19" s="42" t="s">
        <v>15</v>
      </c>
      <c r="I19" s="39" t="s">
        <v>15</v>
      </c>
      <c r="J19" s="45" t="s">
        <v>15</v>
      </c>
      <c r="K19" s="15"/>
      <c r="L19" s="15"/>
      <c r="M19" s="18"/>
      <c r="N19" s="15"/>
      <c r="O19" s="15"/>
      <c r="P19" s="15"/>
    </row>
    <row r="20" spans="1:17" s="11" customFormat="1">
      <c r="A20" s="19">
        <v>9</v>
      </c>
      <c r="B20" s="8">
        <v>125</v>
      </c>
      <c r="C20" s="8">
        <v>22</v>
      </c>
      <c r="D20" s="8">
        <v>10</v>
      </c>
      <c r="E20" s="41">
        <v>14.475662303783855</v>
      </c>
      <c r="F20" s="45">
        <v>19</v>
      </c>
      <c r="G20" s="36">
        <v>107</v>
      </c>
      <c r="H20" s="42" t="s">
        <v>15</v>
      </c>
      <c r="I20" s="39" t="s">
        <v>15</v>
      </c>
      <c r="J20" s="45" t="s">
        <v>15</v>
      </c>
      <c r="K20" s="15"/>
      <c r="L20" s="15"/>
      <c r="M20" s="18"/>
      <c r="N20" s="15"/>
      <c r="O20" s="15"/>
      <c r="P20" s="15"/>
    </row>
    <row r="21" spans="1:17" s="11" customFormat="1">
      <c r="A21" s="11">
        <v>10</v>
      </c>
      <c r="B21" s="8">
        <v>50</v>
      </c>
      <c r="C21" s="8">
        <v>20</v>
      </c>
      <c r="D21" s="8">
        <v>5</v>
      </c>
      <c r="E21" s="41">
        <v>6.9783436901522293</v>
      </c>
      <c r="F21" s="45">
        <v>9</v>
      </c>
      <c r="G21" s="36">
        <v>50</v>
      </c>
      <c r="H21" s="42" t="s">
        <v>15</v>
      </c>
      <c r="I21" s="39" t="s">
        <v>15</v>
      </c>
      <c r="J21" s="45" t="s">
        <v>15</v>
      </c>
      <c r="K21" s="18"/>
      <c r="L21" s="18"/>
      <c r="M21" s="18"/>
      <c r="N21" s="18"/>
      <c r="O21" s="15"/>
      <c r="P21" s="15"/>
    </row>
    <row r="22" spans="1:17" s="11" customFormat="1">
      <c r="A22" s="19">
        <v>11</v>
      </c>
      <c r="B22" s="8">
        <v>22</v>
      </c>
      <c r="C22" s="8">
        <v>37</v>
      </c>
      <c r="D22" s="8">
        <v>5</v>
      </c>
      <c r="E22" s="41">
        <v>3.4731460140603949</v>
      </c>
      <c r="F22" s="45">
        <v>4</v>
      </c>
      <c r="G22" s="36">
        <v>22</v>
      </c>
      <c r="H22" s="42" t="s">
        <v>15</v>
      </c>
      <c r="I22" s="39" t="s">
        <v>15</v>
      </c>
      <c r="J22" s="45" t="s">
        <v>15</v>
      </c>
      <c r="M22" s="18"/>
      <c r="O22" s="15"/>
      <c r="P22" s="15"/>
    </row>
    <row r="23" spans="1:17" s="11" customFormat="1">
      <c r="A23" s="11">
        <v>12</v>
      </c>
      <c r="B23" s="8">
        <v>4</v>
      </c>
      <c r="C23" s="8">
        <v>35</v>
      </c>
      <c r="D23" s="8">
        <v>4</v>
      </c>
      <c r="E23" s="41">
        <v>0.58919349052128589</v>
      </c>
      <c r="F23" s="45">
        <v>30</v>
      </c>
      <c r="G23" s="36">
        <v>4</v>
      </c>
      <c r="H23" s="42" t="s">
        <v>15</v>
      </c>
      <c r="I23" s="39" t="s">
        <v>15</v>
      </c>
      <c r="J23" s="45" t="s">
        <v>15</v>
      </c>
      <c r="K23" s="15"/>
      <c r="L23" s="15"/>
      <c r="M23" s="18"/>
      <c r="N23" s="15"/>
      <c r="O23" s="15"/>
      <c r="P23" s="15"/>
    </row>
    <row r="24" spans="1:17" s="11" customFormat="1">
      <c r="A24" s="19">
        <v>13</v>
      </c>
      <c r="B24" s="8">
        <v>20</v>
      </c>
      <c r="C24" s="8">
        <v>11</v>
      </c>
      <c r="D24" s="8">
        <v>7</v>
      </c>
      <c r="E24" s="41">
        <v>2.4718114090561856</v>
      </c>
      <c r="F24" s="45">
        <v>15</v>
      </c>
      <c r="G24" s="36">
        <v>20</v>
      </c>
      <c r="H24" s="42" t="s">
        <v>15</v>
      </c>
      <c r="I24" s="39" t="s">
        <v>15</v>
      </c>
      <c r="J24" s="45" t="s">
        <v>15</v>
      </c>
      <c r="K24" s="15"/>
      <c r="L24" s="15"/>
      <c r="M24" s="18"/>
      <c r="N24" s="15"/>
      <c r="O24" s="15"/>
      <c r="P24" s="15"/>
    </row>
    <row r="25" spans="1:17" s="11" customFormat="1">
      <c r="A25" s="11">
        <v>14</v>
      </c>
      <c r="B25" s="8">
        <v>59</v>
      </c>
      <c r="C25" s="8">
        <v>33</v>
      </c>
      <c r="D25" s="8">
        <v>4</v>
      </c>
      <c r="E25" s="41">
        <v>8.5036199306719311</v>
      </c>
      <c r="F25" s="45">
        <v>11</v>
      </c>
      <c r="G25" s="36">
        <v>59</v>
      </c>
      <c r="H25" s="42" t="s">
        <v>15</v>
      </c>
      <c r="I25" s="39" t="s">
        <v>15</v>
      </c>
      <c r="J25" s="45" t="s">
        <v>15</v>
      </c>
      <c r="K25" s="15"/>
      <c r="L25" s="15"/>
      <c r="M25" s="18"/>
      <c r="N25" s="15"/>
      <c r="O25" s="15"/>
      <c r="P25" s="15"/>
    </row>
    <row r="26" spans="1:17" s="11" customFormat="1">
      <c r="A26" s="19">
        <v>15</v>
      </c>
      <c r="B26" s="8">
        <v>19</v>
      </c>
      <c r="C26" s="8">
        <v>49</v>
      </c>
      <c r="D26" s="8">
        <v>4</v>
      </c>
      <c r="E26" s="41">
        <v>3.1275739191536247</v>
      </c>
      <c r="F26" s="45">
        <v>30</v>
      </c>
      <c r="G26" s="36">
        <v>19</v>
      </c>
      <c r="H26" s="42" t="s">
        <v>15</v>
      </c>
      <c r="I26" s="39" t="s">
        <v>15</v>
      </c>
      <c r="J26" s="45" t="s">
        <v>15</v>
      </c>
      <c r="K26" s="15"/>
      <c r="L26" s="15"/>
      <c r="M26" s="18"/>
      <c r="N26" s="15"/>
      <c r="O26" s="15"/>
      <c r="P26" s="15"/>
    </row>
    <row r="27" spans="1:17" s="11" customFormat="1">
      <c r="A27" s="11">
        <v>16</v>
      </c>
      <c r="B27" s="8">
        <v>40</v>
      </c>
      <c r="C27" s="8">
        <v>83</v>
      </c>
      <c r="D27" s="8">
        <v>11</v>
      </c>
      <c r="E27" s="41">
        <v>3.9688166058505581</v>
      </c>
      <c r="F27" s="45">
        <v>4</v>
      </c>
      <c r="G27" s="36">
        <v>31</v>
      </c>
      <c r="H27" s="42" t="s">
        <v>15</v>
      </c>
      <c r="I27" s="39" t="s">
        <v>16</v>
      </c>
      <c r="J27" s="45" t="s">
        <v>15</v>
      </c>
      <c r="K27" s="15"/>
      <c r="L27" s="15"/>
      <c r="M27" s="18"/>
      <c r="N27" s="15"/>
      <c r="O27" s="15"/>
      <c r="P27" s="15"/>
    </row>
    <row r="28" spans="1:17" s="11" customFormat="1">
      <c r="A28" s="19">
        <v>17</v>
      </c>
      <c r="B28" s="8">
        <v>200</v>
      </c>
      <c r="C28" s="8">
        <v>26</v>
      </c>
      <c r="D28" s="8">
        <v>8</v>
      </c>
      <c r="E28" s="41">
        <v>18.75268007368819</v>
      </c>
      <c r="F28" s="45">
        <v>28</v>
      </c>
      <c r="G28" s="36">
        <v>124</v>
      </c>
      <c r="H28" s="42" t="s">
        <v>15</v>
      </c>
      <c r="I28" s="39" t="s">
        <v>15</v>
      </c>
      <c r="J28" s="45" t="s">
        <v>15</v>
      </c>
      <c r="K28" s="15"/>
      <c r="L28" s="15"/>
      <c r="M28" s="18"/>
      <c r="N28" s="15"/>
      <c r="O28" s="15"/>
      <c r="P28" s="15"/>
    </row>
    <row r="29" spans="1:17" s="11" customFormat="1">
      <c r="A29" s="11">
        <v>18</v>
      </c>
      <c r="B29" s="8">
        <v>56</v>
      </c>
      <c r="C29" s="8">
        <v>72</v>
      </c>
      <c r="D29" s="8">
        <v>15</v>
      </c>
      <c r="E29" s="41">
        <v>6.7300936202849915</v>
      </c>
      <c r="F29" s="45">
        <v>30</v>
      </c>
      <c r="G29" s="36">
        <v>39</v>
      </c>
      <c r="H29" s="42" t="s">
        <v>15</v>
      </c>
      <c r="I29" s="39" t="s">
        <v>16</v>
      </c>
      <c r="J29" s="45" t="s">
        <v>15</v>
      </c>
      <c r="K29" s="15"/>
      <c r="L29" s="15"/>
      <c r="M29" s="18"/>
      <c r="N29" s="15"/>
      <c r="O29" s="15"/>
      <c r="P29" s="15"/>
    </row>
    <row r="30" spans="1:17" s="11" customFormat="1">
      <c r="A30" s="19">
        <v>19</v>
      </c>
      <c r="B30" s="8">
        <v>218</v>
      </c>
      <c r="C30" s="8">
        <v>30</v>
      </c>
      <c r="D30" s="8">
        <v>13</v>
      </c>
      <c r="E30" s="41">
        <v>21.210451157801838</v>
      </c>
      <c r="F30" s="45">
        <v>15</v>
      </c>
      <c r="G30" s="36">
        <v>120</v>
      </c>
      <c r="H30" s="42" t="s">
        <v>15</v>
      </c>
      <c r="I30" s="39" t="s">
        <v>15</v>
      </c>
      <c r="J30" s="45" t="s">
        <v>15</v>
      </c>
      <c r="K30" s="15"/>
      <c r="L30" s="15"/>
      <c r="M30" s="18"/>
      <c r="N30" s="15"/>
      <c r="O30" s="15"/>
      <c r="P30" s="15"/>
    </row>
    <row r="31" spans="1:17" s="11" customFormat="1">
      <c r="A31" s="11">
        <v>20</v>
      </c>
      <c r="B31" s="8">
        <v>273</v>
      </c>
      <c r="C31" s="8">
        <v>29</v>
      </c>
      <c r="D31" s="8">
        <v>14</v>
      </c>
      <c r="E31" s="41">
        <v>22.323063804969021</v>
      </c>
      <c r="F31" s="45">
        <v>20</v>
      </c>
      <c r="G31" s="36">
        <v>137</v>
      </c>
      <c r="H31" s="42" t="s">
        <v>15</v>
      </c>
      <c r="I31" s="39" t="s">
        <v>15</v>
      </c>
      <c r="J31" s="45" t="s">
        <v>15</v>
      </c>
      <c r="K31" s="15"/>
      <c r="L31" s="15"/>
      <c r="M31" s="18"/>
      <c r="N31" s="15"/>
      <c r="O31" s="15"/>
      <c r="P31" s="15"/>
    </row>
    <row r="32" spans="1:17" s="11" customFormat="1">
      <c r="A32" s="19">
        <v>21</v>
      </c>
      <c r="B32" s="8">
        <v>31</v>
      </c>
      <c r="C32" s="8">
        <v>247</v>
      </c>
      <c r="D32" s="8">
        <v>12</v>
      </c>
      <c r="E32" s="41">
        <v>3.0703032811354003</v>
      </c>
      <c r="F32" s="45">
        <v>9</v>
      </c>
      <c r="G32" s="36">
        <v>16</v>
      </c>
      <c r="H32" s="42" t="s">
        <v>15</v>
      </c>
      <c r="I32" s="39" t="s">
        <v>17</v>
      </c>
      <c r="J32" s="45" t="s">
        <v>15</v>
      </c>
      <c r="K32" s="15"/>
      <c r="L32" s="15"/>
      <c r="M32" s="18"/>
      <c r="N32" s="15"/>
      <c r="O32" s="15"/>
      <c r="P32" s="15"/>
    </row>
    <row r="33" spans="1:16" s="11" customFormat="1">
      <c r="A33" s="11">
        <v>22</v>
      </c>
      <c r="B33" s="8">
        <v>218</v>
      </c>
      <c r="C33" s="8">
        <v>244</v>
      </c>
      <c r="D33" s="8">
        <v>11</v>
      </c>
      <c r="E33" s="41">
        <v>19.123256778722887</v>
      </c>
      <c r="F33" s="45">
        <v>10</v>
      </c>
      <c r="G33" s="36">
        <v>42</v>
      </c>
      <c r="H33" s="42" t="s">
        <v>16</v>
      </c>
      <c r="I33" s="39" t="s">
        <v>17</v>
      </c>
      <c r="J33" s="45" t="s">
        <v>15</v>
      </c>
      <c r="K33" s="15"/>
      <c r="L33" s="15"/>
      <c r="M33" s="18"/>
      <c r="N33" s="15"/>
      <c r="O33" s="15"/>
      <c r="P33" s="15"/>
    </row>
    <row r="34" spans="1:16" s="11" customFormat="1">
      <c r="A34" s="19">
        <v>23</v>
      </c>
      <c r="B34" s="8">
        <v>11</v>
      </c>
      <c r="C34" s="8">
        <v>632</v>
      </c>
      <c r="D34" s="8">
        <v>8</v>
      </c>
      <c r="E34" s="41">
        <v>1.1532654137839289</v>
      </c>
      <c r="F34" s="45">
        <v>22</v>
      </c>
      <c r="G34" s="36">
        <v>6</v>
      </c>
      <c r="H34" s="42" t="s">
        <v>15</v>
      </c>
      <c r="I34" s="39" t="s">
        <v>17</v>
      </c>
      <c r="J34" s="45" t="s">
        <v>15</v>
      </c>
      <c r="K34" s="15"/>
      <c r="L34" s="15"/>
      <c r="M34" s="18"/>
      <c r="N34" s="15"/>
      <c r="O34" s="15"/>
      <c r="P34" s="15"/>
    </row>
    <row r="35" spans="1:16">
      <c r="A35" s="11">
        <v>24</v>
      </c>
      <c r="B35" s="8">
        <v>19</v>
      </c>
      <c r="C35" s="8">
        <v>144</v>
      </c>
      <c r="D35" s="8">
        <v>8</v>
      </c>
      <c r="E35" s="41">
        <v>2.5726787382854828</v>
      </c>
      <c r="F35" s="45">
        <v>5</v>
      </c>
      <c r="G35" s="36">
        <v>16</v>
      </c>
      <c r="H35" s="42" t="s">
        <v>15</v>
      </c>
      <c r="I35" s="39" t="s">
        <v>16</v>
      </c>
      <c r="J35" s="45" t="s">
        <v>15</v>
      </c>
      <c r="K35" s="8"/>
      <c r="L35" s="8"/>
      <c r="M35" s="18"/>
      <c r="N35" s="8"/>
      <c r="O35" s="8"/>
      <c r="P35" s="8"/>
    </row>
    <row r="36" spans="1:16">
      <c r="A36" s="19">
        <v>25</v>
      </c>
      <c r="B36" s="8">
        <v>26</v>
      </c>
      <c r="C36" s="8">
        <v>519</v>
      </c>
      <c r="D36" s="8">
        <v>12</v>
      </c>
      <c r="E36" s="41">
        <v>2.1722767927708326</v>
      </c>
      <c r="F36" s="45">
        <v>17</v>
      </c>
      <c r="G36" s="36">
        <v>10</v>
      </c>
      <c r="H36" s="42" t="s">
        <v>15</v>
      </c>
      <c r="I36" s="39" t="s">
        <v>17</v>
      </c>
      <c r="J36" s="45" t="s">
        <v>15</v>
      </c>
      <c r="K36" s="8"/>
      <c r="L36" s="8"/>
      <c r="M36" s="18"/>
      <c r="N36" s="8"/>
      <c r="O36" s="8"/>
      <c r="P36" s="8"/>
    </row>
    <row r="37" spans="1:16">
      <c r="A37" s="11">
        <v>26</v>
      </c>
      <c r="B37" s="8">
        <v>9</v>
      </c>
      <c r="C37" s="8">
        <v>113</v>
      </c>
      <c r="D37" s="8">
        <v>6</v>
      </c>
      <c r="E37" s="41">
        <v>1.0332430813757567</v>
      </c>
      <c r="F37" s="45">
        <v>11</v>
      </c>
      <c r="G37" s="36">
        <v>9</v>
      </c>
      <c r="H37" s="42" t="s">
        <v>15</v>
      </c>
      <c r="I37" s="39" t="s">
        <v>16</v>
      </c>
      <c r="J37" s="45" t="s">
        <v>15</v>
      </c>
      <c r="K37" s="8"/>
      <c r="L37" s="8"/>
      <c r="M37" s="18"/>
      <c r="N37" s="8"/>
      <c r="O37" s="8"/>
      <c r="P37" s="8"/>
    </row>
    <row r="38" spans="1:16">
      <c r="A38" s="19">
        <v>27</v>
      </c>
      <c r="B38" s="8">
        <v>11</v>
      </c>
      <c r="C38" s="8">
        <v>208</v>
      </c>
      <c r="D38" s="8">
        <v>6</v>
      </c>
      <c r="E38" s="41">
        <v>1.3167044537163253</v>
      </c>
      <c r="F38" s="45">
        <v>30</v>
      </c>
      <c r="G38" s="36">
        <v>10</v>
      </c>
      <c r="H38" s="42" t="s">
        <v>15</v>
      </c>
      <c r="I38" s="39" t="s">
        <v>16</v>
      </c>
      <c r="J38" s="45" t="s">
        <v>15</v>
      </c>
      <c r="K38" s="8"/>
      <c r="L38" s="8"/>
      <c r="M38" s="18"/>
      <c r="N38" s="8"/>
      <c r="O38" s="8"/>
      <c r="P38" s="8"/>
    </row>
    <row r="39" spans="1:16">
      <c r="A39" s="11">
        <v>28</v>
      </c>
      <c r="B39" s="8">
        <v>18</v>
      </c>
      <c r="C39" s="8">
        <v>347</v>
      </c>
      <c r="D39" s="8">
        <v>8</v>
      </c>
      <c r="E39" s="41">
        <v>2.0421033622553981</v>
      </c>
      <c r="F39" s="45">
        <v>35</v>
      </c>
      <c r="G39" s="36">
        <v>10</v>
      </c>
      <c r="H39" s="42" t="s">
        <v>15</v>
      </c>
      <c r="I39" s="39" t="s">
        <v>17</v>
      </c>
      <c r="J39" s="45" t="s">
        <v>15</v>
      </c>
      <c r="K39" s="8"/>
      <c r="L39" s="8"/>
      <c r="M39" s="18"/>
      <c r="N39" s="8"/>
      <c r="O39" s="8"/>
      <c r="P39" s="8"/>
    </row>
    <row r="40" spans="1:16">
      <c r="A40" s="19">
        <v>29</v>
      </c>
      <c r="B40" s="8">
        <v>12</v>
      </c>
      <c r="C40" s="8">
        <v>996</v>
      </c>
      <c r="D40" s="8">
        <v>11</v>
      </c>
      <c r="E40" s="41">
        <v>1.3980894495768752</v>
      </c>
      <c r="F40" s="45">
        <v>15</v>
      </c>
      <c r="G40" s="36">
        <v>5</v>
      </c>
      <c r="H40" s="42" t="s">
        <v>15</v>
      </c>
      <c r="I40" s="39" t="s">
        <v>17</v>
      </c>
      <c r="J40" s="45" t="s">
        <v>15</v>
      </c>
      <c r="K40" s="8"/>
      <c r="L40" s="8"/>
      <c r="M40" s="18"/>
      <c r="N40" s="8"/>
      <c r="O40" s="8"/>
      <c r="P40" s="8"/>
    </row>
    <row r="41" spans="1:16">
      <c r="A41" s="11">
        <v>30</v>
      </c>
      <c r="B41" s="8">
        <v>185</v>
      </c>
      <c r="C41" s="8">
        <v>75</v>
      </c>
      <c r="D41" s="8">
        <v>22</v>
      </c>
      <c r="E41" s="41">
        <v>14.115139058337936</v>
      </c>
      <c r="F41" s="45">
        <v>4</v>
      </c>
      <c r="G41" s="36">
        <v>70</v>
      </c>
      <c r="H41" s="42" t="s">
        <v>15</v>
      </c>
      <c r="I41" s="39" t="s">
        <v>16</v>
      </c>
      <c r="J41" s="45" t="s">
        <v>15</v>
      </c>
      <c r="K41" s="8"/>
      <c r="L41" s="8"/>
      <c r="M41" s="18"/>
      <c r="N41" s="8"/>
      <c r="O41" s="8"/>
      <c r="P41" s="8"/>
    </row>
    <row r="42" spans="1:16">
      <c r="A42" s="19">
        <v>31</v>
      </c>
      <c r="B42" s="8">
        <v>914</v>
      </c>
      <c r="C42" s="8">
        <v>26</v>
      </c>
      <c r="D42" s="8">
        <v>21</v>
      </c>
      <c r="E42" s="41">
        <v>74.942471685578425</v>
      </c>
      <c r="F42" s="45">
        <v>7</v>
      </c>
      <c r="G42" s="36">
        <v>265</v>
      </c>
      <c r="H42" s="42" t="s">
        <v>16</v>
      </c>
      <c r="I42" s="39" t="s">
        <v>15</v>
      </c>
      <c r="J42" s="45" t="s">
        <v>15</v>
      </c>
      <c r="K42" s="8"/>
      <c r="L42" s="8"/>
      <c r="M42" s="18"/>
      <c r="N42" s="8"/>
      <c r="O42" s="8"/>
      <c r="P42" s="8"/>
    </row>
    <row r="43" spans="1:16">
      <c r="A43" s="11">
        <v>32</v>
      </c>
      <c r="B43" s="8">
        <v>32</v>
      </c>
      <c r="C43" s="8">
        <v>83</v>
      </c>
      <c r="D43" s="8">
        <v>25</v>
      </c>
      <c r="E43" s="41">
        <v>2.4836615635912249</v>
      </c>
      <c r="F43" s="45">
        <v>14</v>
      </c>
      <c r="G43" s="36">
        <v>28</v>
      </c>
      <c r="H43" s="42" t="s">
        <v>15</v>
      </c>
      <c r="I43" s="39" t="s">
        <v>16</v>
      </c>
      <c r="J43" s="45" t="s">
        <v>15</v>
      </c>
      <c r="K43" s="8"/>
      <c r="L43" s="8"/>
      <c r="M43" s="18"/>
      <c r="N43" s="8"/>
      <c r="O43" s="8"/>
      <c r="P43" s="8"/>
    </row>
    <row r="44" spans="1:16">
      <c r="A44" s="19">
        <v>33</v>
      </c>
      <c r="B44" s="8">
        <v>87</v>
      </c>
      <c r="C44" s="8">
        <v>98</v>
      </c>
      <c r="D44" s="8">
        <v>20</v>
      </c>
      <c r="E44" s="41">
        <v>6.9153641616350026</v>
      </c>
      <c r="F44" s="45">
        <v>15</v>
      </c>
      <c r="G44" s="36">
        <v>42</v>
      </c>
      <c r="H44" s="42" t="s">
        <v>15</v>
      </c>
      <c r="I44" s="39" t="s">
        <v>16</v>
      </c>
      <c r="J44" s="45" t="s">
        <v>15</v>
      </c>
      <c r="K44" s="8"/>
      <c r="L44" s="8"/>
      <c r="M44" s="18"/>
      <c r="N44" s="8"/>
      <c r="O44" s="8"/>
      <c r="P44" s="8"/>
    </row>
    <row r="45" spans="1:16">
      <c r="A45" s="11">
        <v>34</v>
      </c>
      <c r="B45" s="8">
        <v>708</v>
      </c>
      <c r="C45" s="8">
        <v>30</v>
      </c>
      <c r="D45" s="8">
        <v>15</v>
      </c>
      <c r="E45" s="41">
        <v>66.615037458038884</v>
      </c>
      <c r="F45" s="45">
        <v>24</v>
      </c>
      <c r="G45" s="36">
        <v>217</v>
      </c>
      <c r="H45" s="42" t="s">
        <v>15</v>
      </c>
      <c r="I45" s="39" t="s">
        <v>15</v>
      </c>
      <c r="J45" s="45" t="s">
        <v>15</v>
      </c>
      <c r="K45" s="8"/>
      <c r="L45" s="8"/>
      <c r="M45" s="18"/>
      <c r="N45" s="8"/>
      <c r="O45" s="8"/>
      <c r="P45" s="8"/>
    </row>
    <row r="46" spans="1:16">
      <c r="A46" s="19">
        <v>35</v>
      </c>
      <c r="B46" s="8">
        <v>208</v>
      </c>
      <c r="C46" s="8">
        <v>86</v>
      </c>
      <c r="D46" s="8">
        <v>23</v>
      </c>
      <c r="E46" s="41">
        <v>22.298548614715521</v>
      </c>
      <c r="F46" s="45">
        <v>16</v>
      </c>
      <c r="G46" s="36">
        <v>70</v>
      </c>
      <c r="H46" s="42" t="s">
        <v>15</v>
      </c>
      <c r="I46" s="39" t="s">
        <v>16</v>
      </c>
      <c r="J46" s="45" t="s">
        <v>15</v>
      </c>
      <c r="K46" s="8"/>
      <c r="L46" s="8"/>
      <c r="M46" s="18"/>
      <c r="N46" s="8"/>
      <c r="O46" s="8"/>
      <c r="P46" s="8"/>
    </row>
    <row r="47" spans="1:16">
      <c r="A47" s="11">
        <v>36</v>
      </c>
      <c r="B47" s="8">
        <v>184</v>
      </c>
      <c r="C47" s="8">
        <v>36</v>
      </c>
      <c r="D47" s="8">
        <v>15</v>
      </c>
      <c r="E47" s="41">
        <v>18.398005583076277</v>
      </c>
      <c r="F47" s="45">
        <v>9</v>
      </c>
      <c r="G47" s="36">
        <v>101</v>
      </c>
      <c r="H47" s="42" t="s">
        <v>15</v>
      </c>
      <c r="I47" s="39" t="s">
        <v>15</v>
      </c>
      <c r="J47" s="45" t="s">
        <v>15</v>
      </c>
      <c r="K47" s="8"/>
      <c r="L47" s="8"/>
      <c r="M47" s="18"/>
      <c r="N47" s="8"/>
      <c r="O47" s="8"/>
      <c r="P47" s="8"/>
    </row>
    <row r="48" spans="1:16">
      <c r="A48" s="19">
        <v>37</v>
      </c>
      <c r="B48" s="8">
        <v>71</v>
      </c>
      <c r="C48" s="8">
        <v>77</v>
      </c>
      <c r="D48" s="8">
        <v>21</v>
      </c>
      <c r="E48" s="41">
        <v>5.6481167641620207</v>
      </c>
      <c r="F48" s="45">
        <v>9</v>
      </c>
      <c r="G48" s="36">
        <v>43</v>
      </c>
      <c r="H48" s="42" t="s">
        <v>15</v>
      </c>
      <c r="I48" s="39" t="s">
        <v>16</v>
      </c>
      <c r="J48" s="45" t="s">
        <v>15</v>
      </c>
      <c r="K48" s="8"/>
      <c r="L48" s="8"/>
      <c r="M48" s="18"/>
      <c r="N48" s="8"/>
      <c r="O48" s="8"/>
      <c r="P48" s="8"/>
    </row>
    <row r="49" spans="1:16">
      <c r="A49" s="11">
        <v>38</v>
      </c>
      <c r="B49" s="8">
        <v>281</v>
      </c>
      <c r="C49" s="8">
        <v>28</v>
      </c>
      <c r="D49" s="8">
        <v>27</v>
      </c>
      <c r="E49" s="41">
        <v>17.763103603864021</v>
      </c>
      <c r="F49" s="45">
        <v>16</v>
      </c>
      <c r="G49" s="36">
        <v>142</v>
      </c>
      <c r="H49" s="42" t="s">
        <v>15</v>
      </c>
      <c r="I49" s="39" t="s">
        <v>15</v>
      </c>
      <c r="J49" s="45" t="s">
        <v>15</v>
      </c>
      <c r="K49" s="8"/>
      <c r="L49" s="8"/>
      <c r="M49" s="18"/>
      <c r="N49" s="8"/>
      <c r="O49" s="8"/>
      <c r="P49" s="8"/>
    </row>
    <row r="50" spans="1:16">
      <c r="A50" s="19">
        <v>39</v>
      </c>
      <c r="B50" s="8">
        <v>319</v>
      </c>
      <c r="C50" s="8">
        <v>15</v>
      </c>
      <c r="D50" s="8">
        <v>17</v>
      </c>
      <c r="E50" s="41">
        <v>26.657940913482715</v>
      </c>
      <c r="F50" s="45">
        <v>10</v>
      </c>
      <c r="G50" s="36">
        <v>206</v>
      </c>
      <c r="H50" s="42" t="s">
        <v>15</v>
      </c>
      <c r="I50" s="39" t="s">
        <v>15</v>
      </c>
      <c r="J50" s="45" t="s">
        <v>15</v>
      </c>
      <c r="K50" s="8"/>
      <c r="L50" s="8"/>
      <c r="M50" s="18"/>
      <c r="N50" s="8"/>
      <c r="O50" s="8"/>
      <c r="P50" s="8"/>
    </row>
    <row r="51" spans="1:16">
      <c r="A51" s="11">
        <v>40</v>
      </c>
      <c r="B51" s="8">
        <v>43</v>
      </c>
      <c r="C51" s="8">
        <v>24</v>
      </c>
      <c r="D51" s="8">
        <v>18</v>
      </c>
      <c r="E51" s="41">
        <v>5.3128621158237053</v>
      </c>
      <c r="F51" s="45">
        <v>21</v>
      </c>
      <c r="G51" s="36">
        <v>43</v>
      </c>
      <c r="H51" s="42" t="s">
        <v>15</v>
      </c>
      <c r="I51" s="39" t="s">
        <v>15</v>
      </c>
      <c r="J51" s="45" t="s">
        <v>15</v>
      </c>
      <c r="K51" s="8"/>
      <c r="L51" s="8"/>
      <c r="M51" s="18"/>
      <c r="N51" s="8"/>
      <c r="O51" s="8"/>
      <c r="P51" s="8"/>
    </row>
    <row r="52" spans="1:16">
      <c r="A52" s="19">
        <v>41</v>
      </c>
      <c r="B52" s="8">
        <v>21</v>
      </c>
      <c r="C52" s="8">
        <v>21</v>
      </c>
      <c r="D52" s="8">
        <v>16</v>
      </c>
      <c r="E52" s="41">
        <v>1.907218195926853</v>
      </c>
      <c r="F52" s="45">
        <v>31</v>
      </c>
      <c r="G52" s="36">
        <v>21</v>
      </c>
      <c r="H52" s="42" t="s">
        <v>15</v>
      </c>
      <c r="I52" s="39" t="s">
        <v>15</v>
      </c>
      <c r="J52" s="45" t="s">
        <v>15</v>
      </c>
      <c r="K52" s="8"/>
      <c r="L52" s="8"/>
      <c r="M52" s="18"/>
      <c r="N52" s="8"/>
      <c r="O52" s="8"/>
      <c r="P52" s="8"/>
    </row>
    <row r="53" spans="1:16">
      <c r="A53" s="11">
        <v>42</v>
      </c>
      <c r="B53" s="8">
        <v>24</v>
      </c>
      <c r="C53" s="8">
        <v>30</v>
      </c>
      <c r="D53" s="8">
        <v>17</v>
      </c>
      <c r="E53" s="41">
        <v>1.9918117372827286</v>
      </c>
      <c r="F53" s="45">
        <v>17</v>
      </c>
      <c r="G53" s="36">
        <v>24</v>
      </c>
      <c r="H53" s="42" t="s">
        <v>15</v>
      </c>
      <c r="I53" s="39" t="s">
        <v>15</v>
      </c>
      <c r="J53" s="45" t="s">
        <v>15</v>
      </c>
      <c r="K53" s="8"/>
      <c r="L53" s="8"/>
      <c r="M53" s="18"/>
      <c r="N53" s="8"/>
      <c r="O53" s="8"/>
      <c r="P53" s="8"/>
    </row>
    <row r="54" spans="1:16">
      <c r="A54" s="19">
        <v>43</v>
      </c>
      <c r="B54" s="8">
        <v>546</v>
      </c>
      <c r="C54" s="8">
        <v>14</v>
      </c>
      <c r="D54" s="8">
        <v>20</v>
      </c>
      <c r="E54" s="41">
        <v>36.23473598808836</v>
      </c>
      <c r="F54" s="45">
        <v>10</v>
      </c>
      <c r="G54" s="36">
        <v>279</v>
      </c>
      <c r="H54" s="42" t="s">
        <v>15</v>
      </c>
      <c r="I54" s="39" t="s">
        <v>15</v>
      </c>
      <c r="J54" s="45" t="s">
        <v>15</v>
      </c>
      <c r="K54" s="8"/>
      <c r="L54" s="8"/>
      <c r="M54" s="18"/>
      <c r="N54" s="8"/>
      <c r="O54" s="8"/>
      <c r="P54" s="8"/>
    </row>
    <row r="55" spans="1:16">
      <c r="A55" s="11">
        <v>44</v>
      </c>
      <c r="B55" s="8">
        <v>45</v>
      </c>
      <c r="C55" s="8">
        <v>234</v>
      </c>
      <c r="D55" s="8">
        <v>27</v>
      </c>
      <c r="E55" s="41">
        <v>2.6759201080632913</v>
      </c>
      <c r="F55" s="45">
        <v>7</v>
      </c>
      <c r="G55" s="36">
        <v>20</v>
      </c>
      <c r="H55" s="42" t="s">
        <v>15</v>
      </c>
      <c r="I55" s="39" t="s">
        <v>16</v>
      </c>
      <c r="J55" s="45" t="s">
        <v>15</v>
      </c>
      <c r="K55" s="8"/>
      <c r="L55" s="8"/>
      <c r="M55" s="18"/>
      <c r="N55" s="8"/>
      <c r="O55" s="8"/>
      <c r="P55" s="8"/>
    </row>
    <row r="56" spans="1:16">
      <c r="A56" s="19">
        <v>45</v>
      </c>
      <c r="B56" s="8">
        <v>20</v>
      </c>
      <c r="C56" s="8">
        <v>120</v>
      </c>
      <c r="D56" s="8">
        <v>17</v>
      </c>
      <c r="E56" s="41">
        <v>1.5557638567514374</v>
      </c>
      <c r="F56" s="45">
        <v>15</v>
      </c>
      <c r="G56" s="36">
        <v>18</v>
      </c>
      <c r="H56" s="42" t="s">
        <v>15</v>
      </c>
      <c r="I56" s="39" t="s">
        <v>16</v>
      </c>
      <c r="J56" s="45" t="s">
        <v>15</v>
      </c>
      <c r="K56" s="8"/>
      <c r="L56" s="8"/>
      <c r="M56" s="18"/>
      <c r="N56" s="8"/>
      <c r="O56" s="8"/>
      <c r="P56" s="8"/>
    </row>
    <row r="57" spans="1:16">
      <c r="A57" s="11">
        <v>46</v>
      </c>
      <c r="B57" s="8">
        <v>102</v>
      </c>
      <c r="C57" s="8">
        <v>234</v>
      </c>
      <c r="D57" s="8">
        <v>22</v>
      </c>
      <c r="E57" s="41">
        <v>7.5281749679123671</v>
      </c>
      <c r="F57" s="45">
        <v>10</v>
      </c>
      <c r="G57" s="36">
        <v>29</v>
      </c>
      <c r="H57" s="42" t="s">
        <v>16</v>
      </c>
      <c r="I57" s="39" t="s">
        <v>16</v>
      </c>
      <c r="J57" s="45" t="s">
        <v>15</v>
      </c>
      <c r="K57" s="8"/>
      <c r="L57" s="8"/>
      <c r="M57" s="18"/>
      <c r="N57" s="8"/>
      <c r="O57" s="8"/>
      <c r="P57" s="8"/>
    </row>
    <row r="58" spans="1:16">
      <c r="A58" s="19">
        <v>47</v>
      </c>
      <c r="B58" s="8">
        <v>235</v>
      </c>
      <c r="C58" s="8">
        <v>148</v>
      </c>
      <c r="D58" s="8">
        <v>29</v>
      </c>
      <c r="E58" s="41">
        <v>16.015153527948272</v>
      </c>
      <c r="F58" s="45">
        <v>14</v>
      </c>
      <c r="G58" s="36">
        <v>56</v>
      </c>
      <c r="H58" s="42" t="s">
        <v>16</v>
      </c>
      <c r="I58" s="39" t="s">
        <v>16</v>
      </c>
      <c r="J58" s="45" t="s">
        <v>15</v>
      </c>
      <c r="K58" s="8"/>
      <c r="L58" s="8"/>
      <c r="M58" s="18"/>
      <c r="N58" s="8"/>
      <c r="O58" s="8"/>
      <c r="P58" s="8"/>
    </row>
    <row r="59" spans="1:16">
      <c r="A59" s="11">
        <v>48</v>
      </c>
      <c r="B59" s="8">
        <v>157</v>
      </c>
      <c r="C59" s="8">
        <v>234</v>
      </c>
      <c r="D59" s="8">
        <v>16</v>
      </c>
      <c r="E59" s="41">
        <v>11.377035228896164</v>
      </c>
      <c r="F59" s="45">
        <v>7</v>
      </c>
      <c r="G59" s="36">
        <v>37</v>
      </c>
      <c r="H59" s="42" t="s">
        <v>16</v>
      </c>
      <c r="I59" s="39" t="s">
        <v>16</v>
      </c>
      <c r="J59" s="45" t="s">
        <v>15</v>
      </c>
      <c r="K59" s="8"/>
      <c r="L59" s="8"/>
      <c r="M59" s="18"/>
      <c r="N59" s="8"/>
      <c r="O59" s="8"/>
      <c r="P59" s="8"/>
    </row>
    <row r="60" spans="1:16">
      <c r="A60" s="19">
        <v>49</v>
      </c>
      <c r="B60" s="8">
        <v>146</v>
      </c>
      <c r="C60" s="8">
        <v>328</v>
      </c>
      <c r="D60" s="8">
        <v>27</v>
      </c>
      <c r="E60" s="41">
        <v>11.223533963021772</v>
      </c>
      <c r="F60" s="45">
        <v>9</v>
      </c>
      <c r="G60" s="36">
        <v>30</v>
      </c>
      <c r="H60" s="42" t="s">
        <v>16</v>
      </c>
      <c r="I60" s="39" t="s">
        <v>17</v>
      </c>
      <c r="J60" s="45" t="s">
        <v>15</v>
      </c>
      <c r="K60" s="8"/>
      <c r="L60" s="8"/>
      <c r="M60" s="18"/>
      <c r="N60" s="8"/>
      <c r="O60" s="8"/>
      <c r="P60" s="8"/>
    </row>
    <row r="61" spans="1:16">
      <c r="A61" s="11">
        <v>50</v>
      </c>
      <c r="B61" s="8">
        <v>69</v>
      </c>
      <c r="C61" s="8">
        <v>206</v>
      </c>
      <c r="D61" s="8">
        <v>15</v>
      </c>
      <c r="E61" s="41">
        <v>5.2058997203797333</v>
      </c>
      <c r="F61" s="45">
        <v>7</v>
      </c>
      <c r="G61" s="36">
        <v>26</v>
      </c>
      <c r="H61" s="42" t="s">
        <v>15</v>
      </c>
      <c r="I61" s="39" t="s">
        <v>16</v>
      </c>
      <c r="J61" s="45" t="s">
        <v>15</v>
      </c>
      <c r="K61" s="8"/>
      <c r="L61" s="8"/>
      <c r="M61" s="18"/>
      <c r="N61" s="8"/>
      <c r="O61" s="8"/>
      <c r="P61" s="8"/>
    </row>
    <row r="62" spans="1:16">
      <c r="A62" s="19">
        <v>51</v>
      </c>
      <c r="B62" s="8">
        <v>49</v>
      </c>
      <c r="C62" s="8">
        <v>156</v>
      </c>
      <c r="D62" s="8">
        <v>16</v>
      </c>
      <c r="E62" s="41">
        <v>4.1920193958934675</v>
      </c>
      <c r="F62" s="45">
        <v>23</v>
      </c>
      <c r="G62" s="36">
        <v>25</v>
      </c>
      <c r="H62" s="42" t="s">
        <v>15</v>
      </c>
      <c r="I62" s="39" t="s">
        <v>16</v>
      </c>
      <c r="J62" s="45" t="s">
        <v>15</v>
      </c>
      <c r="K62" s="8"/>
      <c r="L62" s="8"/>
      <c r="M62" s="18"/>
      <c r="N62" s="8"/>
      <c r="O62" s="8"/>
      <c r="P62" s="8"/>
    </row>
    <row r="63" spans="1:16">
      <c r="A63" s="11">
        <v>52</v>
      </c>
      <c r="B63" s="8">
        <v>83</v>
      </c>
      <c r="C63" s="8">
        <v>508</v>
      </c>
      <c r="D63" s="8">
        <v>20</v>
      </c>
      <c r="E63" s="41">
        <v>5.7296232460376224</v>
      </c>
      <c r="F63" s="45">
        <v>24</v>
      </c>
      <c r="G63" s="36">
        <v>18</v>
      </c>
      <c r="H63" s="42" t="s">
        <v>16</v>
      </c>
      <c r="I63" s="39" t="s">
        <v>17</v>
      </c>
      <c r="J63" s="45" t="s">
        <v>15</v>
      </c>
      <c r="K63" s="8"/>
      <c r="L63" s="8"/>
      <c r="M63" s="18"/>
      <c r="N63" s="8"/>
      <c r="O63" s="8"/>
      <c r="P63" s="8"/>
    </row>
    <row r="64" spans="1:16">
      <c r="A64" s="19">
        <v>53</v>
      </c>
      <c r="B64" s="8">
        <v>24</v>
      </c>
      <c r="C64" s="8">
        <v>1670</v>
      </c>
      <c r="D64" s="8">
        <v>20</v>
      </c>
      <c r="E64" s="41">
        <v>2.0081501714725416</v>
      </c>
      <c r="F64" s="45">
        <v>45</v>
      </c>
      <c r="G64" s="36">
        <v>5</v>
      </c>
      <c r="H64" s="42" t="s">
        <v>16</v>
      </c>
      <c r="I64" s="39" t="s">
        <v>17</v>
      </c>
      <c r="J64" s="45" t="s">
        <v>15</v>
      </c>
      <c r="K64" s="8"/>
      <c r="L64" s="8"/>
      <c r="M64" s="18"/>
      <c r="N64" s="8"/>
      <c r="O64" s="8"/>
      <c r="P64" s="8"/>
    </row>
    <row r="65" spans="1:16">
      <c r="A65" s="11">
        <v>54</v>
      </c>
      <c r="B65" s="8">
        <v>42</v>
      </c>
      <c r="C65" s="8">
        <v>240</v>
      </c>
      <c r="D65" s="8">
        <v>24</v>
      </c>
      <c r="E65" s="41">
        <v>2.6911621514916071</v>
      </c>
      <c r="F65" s="45">
        <v>24</v>
      </c>
      <c r="G65" s="36">
        <v>19</v>
      </c>
      <c r="H65" s="42" t="s">
        <v>15</v>
      </c>
      <c r="I65" s="39" t="s">
        <v>17</v>
      </c>
      <c r="J65" s="45" t="s">
        <v>15</v>
      </c>
      <c r="K65" s="8"/>
      <c r="L65" s="8"/>
      <c r="M65" s="18"/>
      <c r="N65" s="8"/>
      <c r="O65" s="8"/>
      <c r="P65" s="8"/>
    </row>
    <row r="66" spans="1:16">
      <c r="A66" s="19">
        <v>55</v>
      </c>
      <c r="B66" s="8">
        <v>99</v>
      </c>
      <c r="C66" s="8">
        <v>20</v>
      </c>
      <c r="D66" s="8">
        <v>39</v>
      </c>
      <c r="E66" s="41">
        <v>5.6016920899096316</v>
      </c>
      <c r="F66" s="45">
        <v>9</v>
      </c>
      <c r="G66" s="36">
        <v>99</v>
      </c>
      <c r="H66" s="42" t="s">
        <v>15</v>
      </c>
      <c r="I66" s="39" t="s">
        <v>15</v>
      </c>
      <c r="J66" s="45" t="s">
        <v>15</v>
      </c>
      <c r="K66" s="8"/>
      <c r="L66" s="8"/>
      <c r="M66" s="18"/>
      <c r="N66" s="8"/>
      <c r="O66" s="8"/>
      <c r="P66" s="8"/>
    </row>
    <row r="67" spans="1:16">
      <c r="A67" s="11">
        <v>56</v>
      </c>
      <c r="B67" s="8">
        <v>88</v>
      </c>
      <c r="C67" s="8">
        <v>8</v>
      </c>
      <c r="D67" s="8">
        <v>65</v>
      </c>
      <c r="E67" s="41">
        <v>3.7128646180170732</v>
      </c>
      <c r="F67" s="45">
        <v>21</v>
      </c>
      <c r="G67" s="36">
        <v>88</v>
      </c>
      <c r="H67" s="42" t="s">
        <v>15</v>
      </c>
      <c r="I67" s="39" t="s">
        <v>15</v>
      </c>
      <c r="J67" s="45" t="s">
        <v>16</v>
      </c>
      <c r="K67" s="8"/>
      <c r="L67" s="8"/>
      <c r="M67" s="18"/>
      <c r="N67" s="8"/>
      <c r="O67" s="8"/>
      <c r="P67" s="8"/>
    </row>
    <row r="68" spans="1:16">
      <c r="A68" s="19">
        <v>57</v>
      </c>
      <c r="B68" s="8">
        <v>221</v>
      </c>
      <c r="C68" s="8">
        <v>7</v>
      </c>
      <c r="D68" s="8">
        <v>30</v>
      </c>
      <c r="E68" s="41">
        <v>13.467247388998388</v>
      </c>
      <c r="F68" s="45">
        <v>26</v>
      </c>
      <c r="G68" s="36">
        <v>221</v>
      </c>
      <c r="H68" s="42" t="s">
        <v>15</v>
      </c>
      <c r="I68" s="39" t="s">
        <v>15</v>
      </c>
      <c r="J68" s="45" t="s">
        <v>15</v>
      </c>
      <c r="K68" s="8"/>
      <c r="L68" s="8"/>
      <c r="M68" s="18"/>
      <c r="N68" s="8"/>
      <c r="O68" s="8"/>
      <c r="P68" s="8"/>
    </row>
    <row r="69" spans="1:16">
      <c r="A69" s="11">
        <v>58</v>
      </c>
      <c r="B69" s="8">
        <v>960</v>
      </c>
      <c r="C69" s="8">
        <v>5</v>
      </c>
      <c r="D69" s="8">
        <v>71</v>
      </c>
      <c r="E69" s="41">
        <v>59.897144150819202</v>
      </c>
      <c r="F69" s="45">
        <v>29</v>
      </c>
      <c r="G69" s="36">
        <v>620</v>
      </c>
      <c r="H69" s="42" t="s">
        <v>15</v>
      </c>
      <c r="I69" s="39" t="s">
        <v>15</v>
      </c>
      <c r="J69" s="45" t="s">
        <v>16</v>
      </c>
      <c r="K69" s="8"/>
      <c r="L69" s="8"/>
      <c r="M69" s="18"/>
      <c r="N69" s="8"/>
      <c r="O69" s="8"/>
      <c r="P69" s="8"/>
    </row>
    <row r="70" spans="1:16">
      <c r="A70" s="19">
        <v>59</v>
      </c>
      <c r="B70" s="8">
        <v>1811</v>
      </c>
      <c r="C70" s="8">
        <v>21</v>
      </c>
      <c r="D70" s="8">
        <v>56</v>
      </c>
      <c r="E70" s="41">
        <v>90.275834166029156</v>
      </c>
      <c r="F70" s="45">
        <v>10</v>
      </c>
      <c r="G70" s="36">
        <v>415</v>
      </c>
      <c r="H70" s="42" t="s">
        <v>16</v>
      </c>
      <c r="I70" s="39" t="s">
        <v>15</v>
      </c>
      <c r="J70" s="45" t="s">
        <v>15</v>
      </c>
      <c r="K70" s="8"/>
      <c r="L70" s="8"/>
      <c r="M70" s="18"/>
      <c r="N70" s="8"/>
      <c r="O70" s="8"/>
      <c r="P70" s="8"/>
    </row>
    <row r="71" spans="1:16">
      <c r="A71" s="11">
        <v>60</v>
      </c>
      <c r="B71" s="8">
        <v>995</v>
      </c>
      <c r="C71" s="8">
        <v>8</v>
      </c>
      <c r="D71" s="8">
        <v>75</v>
      </c>
      <c r="E71" s="41">
        <v>41.641221039486673</v>
      </c>
      <c r="F71" s="45">
        <v>8</v>
      </c>
      <c r="G71" s="36">
        <v>499</v>
      </c>
      <c r="H71" s="42" t="s">
        <v>15</v>
      </c>
      <c r="I71" s="39" t="s">
        <v>15</v>
      </c>
      <c r="J71" s="45" t="s">
        <v>16</v>
      </c>
      <c r="K71" s="8"/>
      <c r="L71" s="8"/>
      <c r="M71" s="18"/>
      <c r="N71" s="8"/>
      <c r="O71" s="8"/>
      <c r="P71" s="8"/>
    </row>
    <row r="72" spans="1:16">
      <c r="A72" s="19">
        <v>61</v>
      </c>
      <c r="B72" s="8">
        <v>246</v>
      </c>
      <c r="C72" s="8">
        <v>6</v>
      </c>
      <c r="D72" s="8">
        <v>55</v>
      </c>
      <c r="E72" s="41">
        <v>13.559009100519281</v>
      </c>
      <c r="F72" s="45">
        <v>6</v>
      </c>
      <c r="G72" s="36">
        <v>246</v>
      </c>
      <c r="H72" s="42" t="s">
        <v>15</v>
      </c>
      <c r="I72" s="39" t="s">
        <v>15</v>
      </c>
      <c r="J72" s="45" t="s">
        <v>15</v>
      </c>
      <c r="K72" s="8"/>
      <c r="L72" s="8"/>
      <c r="M72" s="18"/>
      <c r="N72" s="8"/>
      <c r="O72" s="8"/>
      <c r="P72" s="8"/>
    </row>
    <row r="73" spans="1:16">
      <c r="A73" s="11">
        <v>62</v>
      </c>
      <c r="B73" s="8">
        <v>141</v>
      </c>
      <c r="C73" s="8">
        <v>20</v>
      </c>
      <c r="D73" s="8">
        <v>30</v>
      </c>
      <c r="E73" s="41">
        <v>9.3133005627618299</v>
      </c>
      <c r="F73" s="45">
        <v>23</v>
      </c>
      <c r="G73" s="36">
        <v>119</v>
      </c>
      <c r="H73" s="42" t="s">
        <v>15</v>
      </c>
      <c r="I73" s="39" t="s">
        <v>15</v>
      </c>
      <c r="J73" s="45" t="s">
        <v>15</v>
      </c>
      <c r="K73" s="8"/>
      <c r="L73" s="8"/>
      <c r="M73" s="18"/>
      <c r="N73" s="8"/>
      <c r="O73" s="8"/>
      <c r="P73" s="8"/>
    </row>
    <row r="74" spans="1:16">
      <c r="A74" s="19">
        <v>63</v>
      </c>
      <c r="B74" s="8">
        <v>1617</v>
      </c>
      <c r="C74" s="8">
        <v>14</v>
      </c>
      <c r="D74" s="8">
        <v>48</v>
      </c>
      <c r="E74" s="41">
        <v>87.28291170416486</v>
      </c>
      <c r="F74" s="45">
        <v>10</v>
      </c>
      <c r="G74" s="36">
        <v>481</v>
      </c>
      <c r="H74" s="42" t="s">
        <v>15</v>
      </c>
      <c r="I74" s="39" t="s">
        <v>15</v>
      </c>
      <c r="J74" s="45" t="s">
        <v>15</v>
      </c>
      <c r="K74" s="8"/>
      <c r="L74" s="8"/>
      <c r="M74" s="18"/>
      <c r="N74" s="8"/>
      <c r="O74" s="8"/>
      <c r="P74" s="8"/>
    </row>
    <row r="75" spans="1:16">
      <c r="A75" s="11">
        <v>64</v>
      </c>
      <c r="B75" s="8">
        <v>76</v>
      </c>
      <c r="C75" s="8">
        <v>31</v>
      </c>
      <c r="D75" s="8">
        <v>55</v>
      </c>
      <c r="E75" s="41">
        <v>4.4867731128958974</v>
      </c>
      <c r="F75" s="45">
        <v>14</v>
      </c>
      <c r="G75" s="36">
        <v>70</v>
      </c>
      <c r="H75" s="42" t="s">
        <v>15</v>
      </c>
      <c r="I75" s="39" t="s">
        <v>15</v>
      </c>
      <c r="J75" s="45" t="s">
        <v>15</v>
      </c>
      <c r="K75" s="8"/>
      <c r="L75" s="8"/>
      <c r="M75" s="18"/>
      <c r="N75" s="8"/>
      <c r="O75" s="8"/>
      <c r="P75" s="8"/>
    </row>
    <row r="76" spans="1:16">
      <c r="A76" s="19">
        <v>65</v>
      </c>
      <c r="B76" s="8">
        <v>75</v>
      </c>
      <c r="C76" s="8">
        <v>69</v>
      </c>
      <c r="D76" s="8">
        <v>34</v>
      </c>
      <c r="E76" s="41">
        <v>4.7446635256881322</v>
      </c>
      <c r="F76" s="45">
        <v>13</v>
      </c>
      <c r="G76" s="36">
        <v>47</v>
      </c>
      <c r="H76" s="42" t="s">
        <v>15</v>
      </c>
      <c r="I76" s="39" t="s">
        <v>16</v>
      </c>
      <c r="J76" s="45" t="s">
        <v>15</v>
      </c>
      <c r="K76" s="8"/>
      <c r="L76" s="8"/>
      <c r="M76" s="18"/>
      <c r="N76" s="8"/>
      <c r="O76" s="8"/>
      <c r="P76" s="8"/>
    </row>
    <row r="77" spans="1:16">
      <c r="A77" s="11">
        <v>66</v>
      </c>
      <c r="B77" s="8">
        <v>195</v>
      </c>
      <c r="C77" s="8">
        <v>27</v>
      </c>
      <c r="D77" s="8">
        <v>43</v>
      </c>
      <c r="E77" s="41">
        <v>13.066364005008632</v>
      </c>
      <c r="F77" s="45">
        <v>17</v>
      </c>
      <c r="G77" s="36">
        <v>120</v>
      </c>
      <c r="H77" s="42" t="s">
        <v>15</v>
      </c>
      <c r="I77" s="39" t="s">
        <v>15</v>
      </c>
      <c r="J77" s="45" t="s">
        <v>15</v>
      </c>
      <c r="K77" s="8"/>
      <c r="L77" s="8"/>
      <c r="M77" s="18"/>
      <c r="N77" s="8"/>
      <c r="O77" s="8"/>
      <c r="P77" s="8"/>
    </row>
    <row r="78" spans="1:16">
      <c r="A78" s="19">
        <v>67</v>
      </c>
      <c r="B78" s="8">
        <v>317</v>
      </c>
      <c r="C78" s="8">
        <v>58</v>
      </c>
      <c r="D78" s="8">
        <v>42</v>
      </c>
      <c r="E78" s="41">
        <v>20.789985183111256</v>
      </c>
      <c r="F78" s="45">
        <v>30</v>
      </c>
      <c r="G78" s="36">
        <v>104</v>
      </c>
      <c r="H78" s="42" t="s">
        <v>15</v>
      </c>
      <c r="I78" s="39" t="s">
        <v>15</v>
      </c>
      <c r="J78" s="45" t="s">
        <v>15</v>
      </c>
      <c r="K78" s="8"/>
      <c r="L78" s="8"/>
      <c r="M78" s="18"/>
      <c r="N78" s="8"/>
      <c r="O78" s="8"/>
      <c r="P78" s="8"/>
    </row>
    <row r="79" spans="1:16">
      <c r="A79" s="11">
        <v>68</v>
      </c>
      <c r="B79" s="8">
        <v>912</v>
      </c>
      <c r="C79" s="8">
        <v>31</v>
      </c>
      <c r="D79" s="8">
        <v>96</v>
      </c>
      <c r="E79" s="41">
        <v>27.899266236039587</v>
      </c>
      <c r="F79" s="45">
        <v>31</v>
      </c>
      <c r="G79" s="36">
        <v>243</v>
      </c>
      <c r="H79" s="42" t="s">
        <v>16</v>
      </c>
      <c r="I79" s="39" t="s">
        <v>15</v>
      </c>
      <c r="J79" s="45" t="s">
        <v>16</v>
      </c>
      <c r="K79" s="8"/>
      <c r="L79" s="8"/>
      <c r="M79" s="18"/>
      <c r="N79" s="8"/>
      <c r="O79" s="8"/>
      <c r="P79" s="8"/>
    </row>
    <row r="80" spans="1:16">
      <c r="A80" s="19">
        <v>69</v>
      </c>
      <c r="B80" s="8">
        <v>40</v>
      </c>
      <c r="C80" s="8">
        <v>34</v>
      </c>
      <c r="D80" s="8">
        <v>33</v>
      </c>
      <c r="E80" s="41">
        <v>2.4369586726846992</v>
      </c>
      <c r="F80" s="45">
        <v>12</v>
      </c>
      <c r="G80" s="36">
        <v>40</v>
      </c>
      <c r="H80" s="42" t="s">
        <v>15</v>
      </c>
      <c r="I80" s="39" t="s">
        <v>15</v>
      </c>
      <c r="J80" s="45" t="s">
        <v>15</v>
      </c>
      <c r="K80" s="8"/>
      <c r="L80" s="8"/>
      <c r="M80" s="18"/>
      <c r="N80" s="8"/>
      <c r="O80" s="8"/>
      <c r="P80" s="8"/>
    </row>
    <row r="81" spans="1:16">
      <c r="A81" s="11">
        <v>70</v>
      </c>
      <c r="B81" s="8">
        <v>520</v>
      </c>
      <c r="C81" s="8">
        <v>42</v>
      </c>
      <c r="D81" s="8">
        <v>75</v>
      </c>
      <c r="E81" s="41">
        <v>16.471007579434243</v>
      </c>
      <c r="F81" s="45">
        <v>9</v>
      </c>
      <c r="G81" s="36">
        <v>157</v>
      </c>
      <c r="H81" s="42" t="s">
        <v>15</v>
      </c>
      <c r="I81" s="39" t="s">
        <v>15</v>
      </c>
      <c r="J81" s="45" t="s">
        <v>16</v>
      </c>
      <c r="K81" s="8"/>
      <c r="L81" s="8"/>
      <c r="M81" s="18"/>
      <c r="N81" s="8"/>
      <c r="O81" s="8"/>
      <c r="P81" s="8"/>
    </row>
    <row r="82" spans="1:16">
      <c r="A82" s="19">
        <v>71</v>
      </c>
      <c r="B82" s="8">
        <v>50</v>
      </c>
      <c r="C82" s="8">
        <v>26</v>
      </c>
      <c r="D82" s="8">
        <v>30</v>
      </c>
      <c r="E82" s="41">
        <v>3.9229818545470212</v>
      </c>
      <c r="F82" s="45">
        <v>9</v>
      </c>
      <c r="G82" s="36">
        <v>50</v>
      </c>
      <c r="H82" s="42" t="s">
        <v>15</v>
      </c>
      <c r="I82" s="39" t="s">
        <v>15</v>
      </c>
      <c r="J82" s="45" t="s">
        <v>15</v>
      </c>
      <c r="K82" s="8"/>
      <c r="L82" s="8"/>
      <c r="M82" s="18"/>
      <c r="N82" s="8"/>
      <c r="O82" s="8"/>
      <c r="P82" s="8"/>
    </row>
    <row r="83" spans="1:16">
      <c r="A83" s="11">
        <v>72</v>
      </c>
      <c r="B83" s="8">
        <v>335</v>
      </c>
      <c r="C83" s="8">
        <v>32</v>
      </c>
      <c r="D83" s="8">
        <v>44</v>
      </c>
      <c r="E83" s="41">
        <v>20.5919829050044</v>
      </c>
      <c r="F83" s="45">
        <v>23</v>
      </c>
      <c r="G83" s="36">
        <v>145</v>
      </c>
      <c r="H83" s="42" t="s">
        <v>15</v>
      </c>
      <c r="I83" s="39" t="s">
        <v>15</v>
      </c>
      <c r="J83" s="45" t="s">
        <v>15</v>
      </c>
      <c r="K83" s="8"/>
      <c r="L83" s="8"/>
      <c r="M83" s="18"/>
      <c r="N83" s="8"/>
      <c r="O83" s="8"/>
      <c r="P83" s="8"/>
    </row>
    <row r="84" spans="1:16">
      <c r="A84" s="19">
        <v>73</v>
      </c>
      <c r="B84" s="8">
        <v>1097</v>
      </c>
      <c r="C84" s="8">
        <v>30</v>
      </c>
      <c r="D84" s="8">
        <v>67</v>
      </c>
      <c r="E84" s="41">
        <v>51.881877534801013</v>
      </c>
      <c r="F84" s="45">
        <v>23</v>
      </c>
      <c r="G84" s="36">
        <v>270</v>
      </c>
      <c r="H84" s="42" t="s">
        <v>16</v>
      </c>
      <c r="I84" s="39" t="s">
        <v>15</v>
      </c>
      <c r="J84" s="45" t="s">
        <v>16</v>
      </c>
      <c r="K84" s="8"/>
      <c r="L84" s="8"/>
      <c r="M84" s="18"/>
      <c r="N84" s="8"/>
      <c r="O84" s="8"/>
      <c r="P84" s="8"/>
    </row>
    <row r="85" spans="1:16">
      <c r="A85" s="11">
        <v>74</v>
      </c>
      <c r="B85" s="8">
        <v>121</v>
      </c>
      <c r="C85" s="8">
        <v>70</v>
      </c>
      <c r="D85" s="8">
        <v>32</v>
      </c>
      <c r="E85" s="41">
        <v>7.0077165177331437</v>
      </c>
      <c r="F85" s="45">
        <v>16</v>
      </c>
      <c r="G85" s="36">
        <v>59</v>
      </c>
      <c r="H85" s="42" t="s">
        <v>15</v>
      </c>
      <c r="I85" s="39" t="s">
        <v>16</v>
      </c>
      <c r="J85" s="45" t="s">
        <v>15</v>
      </c>
      <c r="K85" s="8"/>
      <c r="L85" s="8"/>
      <c r="M85" s="18"/>
      <c r="N85" s="8"/>
      <c r="O85" s="8"/>
      <c r="P85" s="8"/>
    </row>
    <row r="86" spans="1:16">
      <c r="A86" s="19">
        <v>75</v>
      </c>
      <c r="B86" s="8">
        <v>340</v>
      </c>
      <c r="C86" s="8">
        <v>84</v>
      </c>
      <c r="D86" s="8">
        <v>43</v>
      </c>
      <c r="E86" s="41">
        <v>21.174557421120522</v>
      </c>
      <c r="F86" s="45">
        <v>23</v>
      </c>
      <c r="G86" s="36">
        <v>90</v>
      </c>
      <c r="H86" s="42" t="s">
        <v>16</v>
      </c>
      <c r="I86" s="39" t="s">
        <v>16</v>
      </c>
      <c r="J86" s="45" t="s">
        <v>15</v>
      </c>
      <c r="K86" s="8"/>
      <c r="L86" s="8"/>
      <c r="M86" s="18"/>
      <c r="N86" s="8"/>
      <c r="O86" s="8"/>
      <c r="P86" s="8"/>
    </row>
    <row r="87" spans="1:16">
      <c r="A87" s="11">
        <v>76</v>
      </c>
      <c r="B87" s="8">
        <v>120</v>
      </c>
      <c r="C87" s="8">
        <v>38</v>
      </c>
      <c r="D87" s="8">
        <v>37</v>
      </c>
      <c r="E87" s="41">
        <v>8.2840035749820977</v>
      </c>
      <c r="F87" s="45">
        <v>9</v>
      </c>
      <c r="G87" s="36">
        <v>80</v>
      </c>
      <c r="H87" s="42" t="s">
        <v>15</v>
      </c>
      <c r="I87" s="39" t="s">
        <v>15</v>
      </c>
      <c r="J87" s="45" t="s">
        <v>15</v>
      </c>
      <c r="K87" s="8"/>
      <c r="L87" s="8"/>
      <c r="M87" s="18"/>
      <c r="N87" s="8"/>
      <c r="O87" s="8"/>
      <c r="P87" s="8"/>
    </row>
    <row r="88" spans="1:16">
      <c r="A88" s="19">
        <v>77</v>
      </c>
      <c r="B88" s="8">
        <v>240</v>
      </c>
      <c r="C88" s="8">
        <v>45</v>
      </c>
      <c r="D88" s="8">
        <v>41</v>
      </c>
      <c r="E88" s="41">
        <v>12.76559795673421</v>
      </c>
      <c r="F88" s="45">
        <v>23</v>
      </c>
      <c r="G88" s="36">
        <v>103</v>
      </c>
      <c r="H88" s="42" t="s">
        <v>15</v>
      </c>
      <c r="I88" s="39" t="s">
        <v>15</v>
      </c>
      <c r="J88" s="45" t="s">
        <v>15</v>
      </c>
      <c r="K88" s="8"/>
      <c r="L88" s="8"/>
      <c r="M88" s="18"/>
      <c r="N88" s="8"/>
      <c r="O88" s="8"/>
      <c r="P88" s="8"/>
    </row>
    <row r="89" spans="1:16">
      <c r="A89" s="11">
        <v>78</v>
      </c>
      <c r="B89" s="8">
        <v>110</v>
      </c>
      <c r="C89" s="8">
        <v>30</v>
      </c>
      <c r="D89" s="8">
        <v>40</v>
      </c>
      <c r="E89" s="41">
        <v>6.1488816789799099</v>
      </c>
      <c r="F89" s="45">
        <v>9</v>
      </c>
      <c r="G89" s="36">
        <v>85</v>
      </c>
      <c r="H89" s="42" t="s">
        <v>15</v>
      </c>
      <c r="I89" s="39" t="s">
        <v>15</v>
      </c>
      <c r="J89" s="45" t="s">
        <v>15</v>
      </c>
      <c r="K89" s="8"/>
      <c r="L89" s="8"/>
      <c r="M89" s="18"/>
      <c r="N89" s="8"/>
      <c r="O89" s="8"/>
      <c r="P89" s="8"/>
    </row>
    <row r="90" spans="1:16">
      <c r="A90" s="19">
        <v>79</v>
      </c>
      <c r="B90" s="8">
        <v>42</v>
      </c>
      <c r="C90" s="8">
        <v>73</v>
      </c>
      <c r="D90" s="8">
        <v>35</v>
      </c>
      <c r="E90" s="41">
        <v>2.6579121243163546</v>
      </c>
      <c r="F90" s="45">
        <v>29</v>
      </c>
      <c r="G90" s="36">
        <v>34</v>
      </c>
      <c r="H90" s="42" t="s">
        <v>15</v>
      </c>
      <c r="I90" s="39" t="s">
        <v>16</v>
      </c>
      <c r="J90" s="45" t="s">
        <v>15</v>
      </c>
      <c r="K90" s="8"/>
      <c r="L90" s="8"/>
      <c r="M90" s="18"/>
      <c r="N90" s="8"/>
      <c r="O90" s="8"/>
      <c r="P90" s="8"/>
    </row>
    <row r="91" spans="1:16">
      <c r="A91" s="11">
        <v>80</v>
      </c>
      <c r="B91" s="8">
        <v>655</v>
      </c>
      <c r="C91" s="8">
        <v>14</v>
      </c>
      <c r="D91" s="8">
        <v>92</v>
      </c>
      <c r="E91" s="41">
        <v>20.890603366009891</v>
      </c>
      <c r="F91" s="45">
        <v>9</v>
      </c>
      <c r="G91" s="36">
        <v>306</v>
      </c>
      <c r="H91" s="42" t="s">
        <v>15</v>
      </c>
      <c r="I91" s="39" t="s">
        <v>15</v>
      </c>
      <c r="J91" s="45" t="s">
        <v>16</v>
      </c>
      <c r="K91" s="8"/>
      <c r="L91" s="8"/>
      <c r="M91" s="18"/>
      <c r="N91" s="8"/>
      <c r="O91" s="8"/>
      <c r="P91" s="8"/>
    </row>
    <row r="92" spans="1:16">
      <c r="A92" s="19">
        <v>81</v>
      </c>
      <c r="B92" s="8">
        <v>117</v>
      </c>
      <c r="C92" s="8">
        <v>91</v>
      </c>
      <c r="D92" s="8">
        <v>53</v>
      </c>
      <c r="E92" s="41">
        <v>7.3079885136759311</v>
      </c>
      <c r="F92" s="45">
        <v>9</v>
      </c>
      <c r="G92" s="36">
        <v>51</v>
      </c>
      <c r="H92" s="42" t="s">
        <v>15</v>
      </c>
      <c r="I92" s="39" t="s">
        <v>16</v>
      </c>
      <c r="J92" s="45" t="s">
        <v>15</v>
      </c>
      <c r="K92" s="8"/>
      <c r="L92" s="8"/>
      <c r="M92" s="18"/>
      <c r="N92" s="8"/>
      <c r="O92" s="8"/>
      <c r="P92" s="8"/>
    </row>
    <row r="93" spans="1:16">
      <c r="A93" s="11">
        <v>82</v>
      </c>
      <c r="B93" s="8">
        <v>425</v>
      </c>
      <c r="C93" s="8">
        <v>51</v>
      </c>
      <c r="D93" s="8">
        <v>44</v>
      </c>
      <c r="E93" s="41">
        <v>29.662877481703067</v>
      </c>
      <c r="F93" s="45">
        <v>37</v>
      </c>
      <c r="G93" s="36">
        <v>129</v>
      </c>
      <c r="H93" s="42" t="s">
        <v>15</v>
      </c>
      <c r="I93" s="39" t="s">
        <v>15</v>
      </c>
      <c r="J93" s="45" t="s">
        <v>15</v>
      </c>
      <c r="K93" s="8"/>
      <c r="L93" s="8"/>
      <c r="M93" s="18"/>
      <c r="N93" s="8"/>
      <c r="O93" s="8"/>
      <c r="P93" s="8"/>
    </row>
    <row r="94" spans="1:16">
      <c r="A94" s="19">
        <v>83</v>
      </c>
      <c r="B94" s="8">
        <v>295</v>
      </c>
      <c r="C94" s="8">
        <v>29</v>
      </c>
      <c r="D94" s="8">
        <v>91</v>
      </c>
      <c r="E94" s="41">
        <v>10.222282945729306</v>
      </c>
      <c r="F94" s="45">
        <v>24</v>
      </c>
      <c r="G94" s="36">
        <v>143</v>
      </c>
      <c r="H94" s="42" t="s">
        <v>15</v>
      </c>
      <c r="I94" s="39" t="s">
        <v>15</v>
      </c>
      <c r="J94" s="45" t="s">
        <v>16</v>
      </c>
      <c r="K94" s="8"/>
      <c r="L94" s="8"/>
      <c r="M94" s="18"/>
      <c r="N94" s="8"/>
      <c r="O94" s="8"/>
      <c r="P94" s="8"/>
    </row>
    <row r="95" spans="1:16">
      <c r="A95" s="11">
        <v>84</v>
      </c>
      <c r="B95" s="8">
        <v>1397</v>
      </c>
      <c r="C95" s="8">
        <v>19</v>
      </c>
      <c r="D95" s="8">
        <v>35</v>
      </c>
      <c r="E95" s="41">
        <v>68.038756197003266</v>
      </c>
      <c r="F95" s="45">
        <v>10</v>
      </c>
      <c r="G95" s="36">
        <v>383</v>
      </c>
      <c r="H95" s="42" t="s">
        <v>16</v>
      </c>
      <c r="I95" s="39" t="s">
        <v>15</v>
      </c>
      <c r="J95" s="45" t="s">
        <v>15</v>
      </c>
      <c r="K95" s="8"/>
      <c r="L95" s="8"/>
      <c r="M95" s="18"/>
      <c r="N95" s="8"/>
      <c r="O95" s="8"/>
      <c r="P95" s="8"/>
    </row>
    <row r="96" spans="1:16">
      <c r="A96" s="19">
        <v>85</v>
      </c>
      <c r="B96" s="8">
        <v>106</v>
      </c>
      <c r="C96" s="8">
        <v>14</v>
      </c>
      <c r="D96" s="8">
        <v>38</v>
      </c>
      <c r="E96" s="41">
        <v>6.1418681904278287</v>
      </c>
      <c r="F96" s="45">
        <v>23</v>
      </c>
      <c r="G96" s="36">
        <v>106</v>
      </c>
      <c r="H96" s="42" t="s">
        <v>15</v>
      </c>
      <c r="I96" s="39" t="s">
        <v>15</v>
      </c>
      <c r="J96" s="45" t="s">
        <v>15</v>
      </c>
      <c r="K96" s="8"/>
      <c r="L96" s="8"/>
      <c r="M96" s="18"/>
      <c r="N96" s="8"/>
      <c r="O96" s="8"/>
      <c r="P96" s="8"/>
    </row>
    <row r="97" spans="1:16">
      <c r="A97" s="11">
        <v>86</v>
      </c>
      <c r="B97" s="8">
        <v>274</v>
      </c>
      <c r="C97" s="8">
        <v>90</v>
      </c>
      <c r="D97" s="8">
        <v>30</v>
      </c>
      <c r="E97" s="41">
        <v>25.366798054117201</v>
      </c>
      <c r="F97" s="45">
        <v>37</v>
      </c>
      <c r="G97" s="36">
        <v>78</v>
      </c>
      <c r="H97" s="42" t="s">
        <v>16</v>
      </c>
      <c r="I97" s="39" t="s">
        <v>16</v>
      </c>
      <c r="J97" s="45" t="s">
        <v>15</v>
      </c>
      <c r="K97" s="8"/>
      <c r="L97" s="8"/>
      <c r="M97" s="18"/>
      <c r="N97" s="8"/>
      <c r="O97" s="8"/>
      <c r="P97" s="8"/>
    </row>
    <row r="98" spans="1:16">
      <c r="A98" s="19">
        <v>87</v>
      </c>
      <c r="B98" s="8">
        <v>1340</v>
      </c>
      <c r="C98" s="8">
        <v>41</v>
      </c>
      <c r="D98" s="8">
        <v>76</v>
      </c>
      <c r="E98" s="41">
        <v>55.718181401892807</v>
      </c>
      <c r="F98" s="45">
        <v>28</v>
      </c>
      <c r="G98" s="36">
        <v>256</v>
      </c>
      <c r="H98" s="42" t="s">
        <v>16</v>
      </c>
      <c r="I98" s="39" t="s">
        <v>15</v>
      </c>
      <c r="J98" s="45" t="s">
        <v>16</v>
      </c>
      <c r="K98" s="8"/>
      <c r="L98" s="8"/>
      <c r="M98" s="18"/>
      <c r="N98" s="8"/>
      <c r="O98" s="8"/>
      <c r="P98" s="8"/>
    </row>
    <row r="99" spans="1:16">
      <c r="A99" s="11">
        <v>88</v>
      </c>
      <c r="B99" s="8">
        <v>176</v>
      </c>
      <c r="C99" s="8">
        <v>20</v>
      </c>
      <c r="D99" s="8">
        <v>30</v>
      </c>
      <c r="E99" s="41">
        <v>13.516818542407178</v>
      </c>
      <c r="F99" s="45">
        <v>33</v>
      </c>
      <c r="G99" s="36">
        <v>133</v>
      </c>
      <c r="H99" s="42" t="s">
        <v>15</v>
      </c>
      <c r="I99" s="39" t="s">
        <v>15</v>
      </c>
      <c r="J99" s="45" t="s">
        <v>15</v>
      </c>
      <c r="K99" s="8"/>
      <c r="L99" s="8"/>
      <c r="M99" s="18"/>
      <c r="N99" s="8"/>
      <c r="O99" s="8"/>
      <c r="P99" s="8"/>
    </row>
    <row r="100" spans="1:16">
      <c r="A100" s="19">
        <v>89</v>
      </c>
      <c r="B100" s="8">
        <v>252</v>
      </c>
      <c r="C100" s="8">
        <v>81</v>
      </c>
      <c r="D100" s="8">
        <v>82</v>
      </c>
      <c r="E100" s="41">
        <v>8.8837758314402375</v>
      </c>
      <c r="F100" s="45">
        <v>16</v>
      </c>
      <c r="G100" s="36">
        <v>79</v>
      </c>
      <c r="H100" s="42" t="s">
        <v>15</v>
      </c>
      <c r="I100" s="39" t="s">
        <v>16</v>
      </c>
      <c r="J100" s="45" t="s">
        <v>16</v>
      </c>
      <c r="K100" s="8"/>
      <c r="L100" s="8"/>
      <c r="M100" s="18"/>
      <c r="N100" s="8"/>
      <c r="O100" s="8"/>
      <c r="P100" s="8"/>
    </row>
    <row r="101" spans="1:16">
      <c r="A101" s="11">
        <v>90</v>
      </c>
      <c r="B101" s="8">
        <v>89</v>
      </c>
      <c r="C101" s="8">
        <v>67</v>
      </c>
      <c r="D101" s="8">
        <v>77</v>
      </c>
      <c r="E101" s="41">
        <v>3.5931627391122936</v>
      </c>
      <c r="F101" s="45">
        <v>9</v>
      </c>
      <c r="G101" s="36">
        <v>51</v>
      </c>
      <c r="H101" s="42" t="s">
        <v>15</v>
      </c>
      <c r="I101" s="39" t="s">
        <v>15</v>
      </c>
      <c r="J101" s="45" t="s">
        <v>16</v>
      </c>
      <c r="K101" s="8"/>
      <c r="L101" s="8"/>
      <c r="M101" s="18"/>
      <c r="N101" s="8"/>
      <c r="O101" s="8"/>
      <c r="P101" s="8"/>
    </row>
    <row r="102" spans="1:16">
      <c r="A102" s="19">
        <v>91</v>
      </c>
      <c r="B102" s="8">
        <v>94</v>
      </c>
      <c r="C102" s="8">
        <v>25</v>
      </c>
      <c r="D102" s="8">
        <v>37</v>
      </c>
      <c r="E102" s="41">
        <v>5.6605298377553375</v>
      </c>
      <c r="F102" s="45">
        <v>26</v>
      </c>
      <c r="G102" s="36">
        <v>87</v>
      </c>
      <c r="H102" s="42" t="s">
        <v>15</v>
      </c>
      <c r="I102" s="39" t="s">
        <v>15</v>
      </c>
      <c r="J102" s="45" t="s">
        <v>15</v>
      </c>
      <c r="K102" s="8"/>
      <c r="L102" s="8"/>
      <c r="M102" s="18"/>
      <c r="N102" s="8"/>
      <c r="O102" s="8"/>
      <c r="P102" s="8"/>
    </row>
    <row r="103" spans="1:16">
      <c r="A103" s="11">
        <v>92</v>
      </c>
      <c r="B103" s="8">
        <v>345</v>
      </c>
      <c r="C103" s="8">
        <v>24</v>
      </c>
      <c r="D103" s="8">
        <v>31</v>
      </c>
      <c r="E103" s="41">
        <v>26.458437959706842</v>
      </c>
      <c r="F103" s="45">
        <v>4</v>
      </c>
      <c r="G103" s="36">
        <v>169</v>
      </c>
      <c r="H103" s="42" t="s">
        <v>15</v>
      </c>
      <c r="I103" s="39" t="s">
        <v>15</v>
      </c>
      <c r="J103" s="45" t="s">
        <v>15</v>
      </c>
      <c r="K103" s="8"/>
      <c r="L103" s="8"/>
      <c r="M103" s="18"/>
      <c r="N103" s="8"/>
      <c r="O103" s="8"/>
      <c r="P103" s="8"/>
    </row>
    <row r="104" spans="1:16">
      <c r="A104" s="19">
        <v>93</v>
      </c>
      <c r="B104" s="8">
        <v>94</v>
      </c>
      <c r="C104" s="8">
        <v>557</v>
      </c>
      <c r="D104" s="8">
        <v>83</v>
      </c>
      <c r="E104" s="41">
        <v>3.317914218168776</v>
      </c>
      <c r="F104" s="45">
        <v>22</v>
      </c>
      <c r="G104" s="36">
        <v>18</v>
      </c>
      <c r="H104" s="42" t="s">
        <v>16</v>
      </c>
      <c r="I104" s="39" t="s">
        <v>17</v>
      </c>
      <c r="J104" s="45" t="s">
        <v>16</v>
      </c>
      <c r="K104" s="8"/>
      <c r="L104" s="8"/>
      <c r="M104" s="18"/>
      <c r="N104" s="8"/>
      <c r="O104" s="8"/>
      <c r="P104" s="8"/>
    </row>
    <row r="105" spans="1:16">
      <c r="A105" s="11">
        <v>94</v>
      </c>
      <c r="B105" s="8">
        <v>124</v>
      </c>
      <c r="C105" s="8">
        <v>659</v>
      </c>
      <c r="D105" s="8">
        <v>59</v>
      </c>
      <c r="E105" s="41">
        <v>8.1251373101865116</v>
      </c>
      <c r="F105" s="45">
        <v>17</v>
      </c>
      <c r="G105" s="36">
        <v>20</v>
      </c>
      <c r="H105" s="42" t="s">
        <v>16</v>
      </c>
      <c r="I105" s="39" t="s">
        <v>17</v>
      </c>
      <c r="J105" s="45" t="s">
        <v>16</v>
      </c>
      <c r="K105" s="8"/>
      <c r="L105" s="8"/>
      <c r="M105" s="18"/>
      <c r="N105" s="8"/>
      <c r="O105" s="8"/>
      <c r="P105" s="8"/>
    </row>
    <row r="106" spans="1:16">
      <c r="A106" s="19">
        <v>95</v>
      </c>
      <c r="B106" s="8">
        <v>630</v>
      </c>
      <c r="C106" s="8">
        <v>176</v>
      </c>
      <c r="D106" s="8">
        <v>42</v>
      </c>
      <c r="E106" s="41">
        <v>33.000275086788982</v>
      </c>
      <c r="F106" s="45">
        <v>9</v>
      </c>
      <c r="G106" s="36">
        <v>85</v>
      </c>
      <c r="H106" s="42" t="s">
        <v>17</v>
      </c>
      <c r="I106" s="39" t="s">
        <v>16</v>
      </c>
      <c r="J106" s="45" t="s">
        <v>15</v>
      </c>
      <c r="K106" s="8"/>
      <c r="L106" s="8"/>
      <c r="M106" s="18"/>
      <c r="N106" s="8"/>
      <c r="O106" s="8"/>
      <c r="P106" s="8"/>
    </row>
    <row r="107" spans="1:16">
      <c r="A107" s="11">
        <v>96</v>
      </c>
      <c r="B107" s="8">
        <v>381</v>
      </c>
      <c r="C107" s="8">
        <v>267</v>
      </c>
      <c r="D107" s="8">
        <v>45</v>
      </c>
      <c r="E107" s="41">
        <v>17.563649069259629</v>
      </c>
      <c r="F107" s="45">
        <v>9</v>
      </c>
      <c r="G107" s="36">
        <v>53</v>
      </c>
      <c r="H107" s="42" t="s">
        <v>17</v>
      </c>
      <c r="I107" s="39" t="s">
        <v>17</v>
      </c>
      <c r="J107" s="45" t="s">
        <v>15</v>
      </c>
      <c r="K107" s="8"/>
      <c r="L107" s="8"/>
      <c r="M107" s="18"/>
      <c r="N107" s="8"/>
      <c r="O107" s="8"/>
      <c r="P107" s="8"/>
    </row>
    <row r="108" spans="1:16">
      <c r="A108" s="19">
        <v>97</v>
      </c>
      <c r="B108" s="8">
        <v>135</v>
      </c>
      <c r="C108" s="8">
        <v>465</v>
      </c>
      <c r="D108" s="8">
        <v>35</v>
      </c>
      <c r="E108" s="41">
        <v>9.5649104733484904</v>
      </c>
      <c r="F108" s="45">
        <v>9</v>
      </c>
      <c r="G108" s="36">
        <v>24</v>
      </c>
      <c r="H108" s="42" t="s">
        <v>16</v>
      </c>
      <c r="I108" s="39" t="s">
        <v>17</v>
      </c>
      <c r="J108" s="45" t="s">
        <v>15</v>
      </c>
      <c r="K108" s="8"/>
      <c r="L108" s="8"/>
      <c r="M108" s="18"/>
      <c r="N108" s="8"/>
      <c r="O108" s="8"/>
      <c r="P108" s="8"/>
    </row>
    <row r="109" spans="1:16">
      <c r="A109" s="11">
        <v>98</v>
      </c>
      <c r="B109" s="8">
        <v>540</v>
      </c>
      <c r="C109" s="8">
        <v>293</v>
      </c>
      <c r="D109" s="8">
        <v>62</v>
      </c>
      <c r="E109" s="41">
        <v>20.699428587163553</v>
      </c>
      <c r="F109" s="45">
        <v>9</v>
      </c>
      <c r="G109" s="36">
        <v>61</v>
      </c>
      <c r="H109" s="42" t="s">
        <v>17</v>
      </c>
      <c r="I109" s="39" t="s">
        <v>17</v>
      </c>
      <c r="J109" s="45" t="s">
        <v>16</v>
      </c>
      <c r="K109" s="8"/>
      <c r="L109" s="8"/>
      <c r="M109" s="18"/>
      <c r="N109" s="8"/>
      <c r="O109" s="8"/>
      <c r="P109" s="8"/>
    </row>
    <row r="110" spans="1:16">
      <c r="A110" s="19">
        <v>99</v>
      </c>
      <c r="B110" s="8">
        <v>616</v>
      </c>
      <c r="C110" s="8">
        <v>133</v>
      </c>
      <c r="D110" s="8">
        <v>91</v>
      </c>
      <c r="E110" s="41">
        <v>25.097764933039471</v>
      </c>
      <c r="F110" s="45">
        <v>16</v>
      </c>
      <c r="G110" s="36">
        <v>96</v>
      </c>
      <c r="H110" s="42" t="s">
        <v>16</v>
      </c>
      <c r="I110" s="39" t="s">
        <v>16</v>
      </c>
      <c r="J110" s="45" t="s">
        <v>16</v>
      </c>
      <c r="K110" s="8"/>
      <c r="L110" s="8"/>
      <c r="M110" s="18"/>
      <c r="N110" s="8"/>
      <c r="O110" s="8"/>
      <c r="P110" s="8"/>
    </row>
    <row r="111" spans="1:16">
      <c r="A111" s="11">
        <v>100</v>
      </c>
      <c r="B111" s="8">
        <v>260</v>
      </c>
      <c r="C111" s="8">
        <v>644</v>
      </c>
      <c r="D111" s="8">
        <v>61</v>
      </c>
      <c r="E111" s="41">
        <v>11.222292248342935</v>
      </c>
      <c r="F111" s="45">
        <v>17</v>
      </c>
      <c r="G111" s="36">
        <v>28</v>
      </c>
      <c r="H111" s="42" t="s">
        <v>17</v>
      </c>
      <c r="I111" s="39" t="s">
        <v>17</v>
      </c>
      <c r="J111" s="45" t="s">
        <v>16</v>
      </c>
      <c r="K111" s="8"/>
      <c r="L111" s="8"/>
      <c r="M111" s="18"/>
      <c r="N111" s="8"/>
      <c r="O111" s="8"/>
      <c r="P111" s="8"/>
    </row>
    <row r="112" spans="1:16">
      <c r="A112" s="19">
        <v>101</v>
      </c>
      <c r="B112" s="8">
        <v>134</v>
      </c>
      <c r="C112" s="8">
        <v>440</v>
      </c>
      <c r="D112" s="8">
        <v>42</v>
      </c>
      <c r="E112" s="41">
        <v>7.9251192158707813</v>
      </c>
      <c r="F112" s="45">
        <v>24</v>
      </c>
      <c r="G112" s="36">
        <v>25</v>
      </c>
      <c r="H112" s="42" t="s">
        <v>16</v>
      </c>
      <c r="I112" s="39" t="s">
        <v>17</v>
      </c>
      <c r="J112" s="45" t="s">
        <v>15</v>
      </c>
      <c r="K112" s="8"/>
      <c r="L112" s="8"/>
      <c r="M112" s="18"/>
      <c r="N112" s="8"/>
      <c r="O112" s="8"/>
      <c r="P112" s="8"/>
    </row>
    <row r="113" spans="1:16">
      <c r="A113" s="11">
        <v>102</v>
      </c>
      <c r="B113" s="8">
        <v>233</v>
      </c>
      <c r="C113" s="8">
        <v>271</v>
      </c>
      <c r="D113" s="8">
        <v>76</v>
      </c>
      <c r="E113" s="41">
        <v>9.7818464615741529</v>
      </c>
      <c r="F113" s="45">
        <v>8</v>
      </c>
      <c r="G113" s="36">
        <v>42</v>
      </c>
      <c r="H113" s="42" t="s">
        <v>16</v>
      </c>
      <c r="I113" s="39" t="s">
        <v>17</v>
      </c>
      <c r="J113" s="45" t="s">
        <v>16</v>
      </c>
      <c r="K113" s="8"/>
      <c r="L113" s="8"/>
      <c r="M113" s="18"/>
      <c r="N113" s="8"/>
      <c r="O113" s="8"/>
      <c r="P113" s="8"/>
    </row>
    <row r="114" spans="1:16">
      <c r="A114" s="19">
        <v>103</v>
      </c>
      <c r="B114" s="8">
        <v>346</v>
      </c>
      <c r="C114" s="8">
        <v>207</v>
      </c>
      <c r="D114" s="8">
        <v>32</v>
      </c>
      <c r="E114" s="41">
        <v>22.044258773903355</v>
      </c>
      <c r="F114" s="45">
        <v>15</v>
      </c>
      <c r="G114" s="36">
        <v>58</v>
      </c>
      <c r="H114" s="42" t="s">
        <v>16</v>
      </c>
      <c r="I114" s="39" t="s">
        <v>16</v>
      </c>
      <c r="J114" s="45" t="s">
        <v>15</v>
      </c>
      <c r="K114" s="8"/>
      <c r="L114" s="8"/>
      <c r="M114" s="18"/>
      <c r="N114" s="8"/>
      <c r="O114" s="8"/>
      <c r="P114" s="8"/>
    </row>
    <row r="115" spans="1:16">
      <c r="A115" s="11">
        <v>104</v>
      </c>
      <c r="B115" s="8">
        <v>556</v>
      </c>
      <c r="C115" s="8">
        <v>408</v>
      </c>
      <c r="D115" s="8">
        <v>82</v>
      </c>
      <c r="E115" s="41">
        <v>24.628184173565437</v>
      </c>
      <c r="F115" s="45">
        <v>4</v>
      </c>
      <c r="G115" s="36">
        <v>52</v>
      </c>
      <c r="H115" s="42" t="s">
        <v>17</v>
      </c>
      <c r="I115" s="39" t="s">
        <v>17</v>
      </c>
      <c r="J115" s="45" t="s">
        <v>16</v>
      </c>
      <c r="K115" s="8"/>
      <c r="L115" s="8"/>
      <c r="M115" s="18"/>
      <c r="N115" s="8"/>
      <c r="O115" s="8"/>
      <c r="P115" s="8"/>
    </row>
    <row r="116" spans="1:16">
      <c r="A116" s="19">
        <v>105</v>
      </c>
      <c r="B116" s="8">
        <v>103</v>
      </c>
      <c r="C116" s="8">
        <v>1240</v>
      </c>
      <c r="D116" s="8">
        <v>35</v>
      </c>
      <c r="E116" s="41">
        <v>7.5118962162777088</v>
      </c>
      <c r="F116" s="45">
        <v>17</v>
      </c>
      <c r="G116" s="36">
        <v>21</v>
      </c>
      <c r="H116" s="42" t="s">
        <v>17</v>
      </c>
      <c r="I116" s="39" t="s">
        <v>17</v>
      </c>
      <c r="J116" s="45" t="s">
        <v>15</v>
      </c>
      <c r="K116" s="8"/>
      <c r="L116" s="8"/>
      <c r="M116" s="18"/>
      <c r="N116" s="8"/>
      <c r="O116" s="8"/>
      <c r="P116" s="8"/>
    </row>
    <row r="117" spans="1:16">
      <c r="A117" s="11">
        <v>106</v>
      </c>
      <c r="B117" s="8">
        <v>203</v>
      </c>
      <c r="C117" s="8">
        <v>2147</v>
      </c>
      <c r="D117" s="8">
        <v>83</v>
      </c>
      <c r="E117" s="41">
        <v>10.760817362519264</v>
      </c>
      <c r="F117" s="45">
        <v>17</v>
      </c>
      <c r="G117" s="36">
        <v>21</v>
      </c>
      <c r="H117" s="42" t="s">
        <v>17</v>
      </c>
      <c r="I117" s="39" t="s">
        <v>17</v>
      </c>
      <c r="J117" s="45" t="s">
        <v>16</v>
      </c>
      <c r="K117" s="8"/>
      <c r="L117" s="8"/>
      <c r="M117" s="18"/>
      <c r="N117" s="8"/>
      <c r="O117" s="8"/>
      <c r="P117" s="8"/>
    </row>
    <row r="118" spans="1:16">
      <c r="A118" s="19">
        <v>107</v>
      </c>
      <c r="B118" s="8">
        <v>64</v>
      </c>
      <c r="C118" s="8">
        <v>1052</v>
      </c>
      <c r="D118" s="8">
        <v>34</v>
      </c>
      <c r="E118" s="41">
        <v>4.7442325408343304</v>
      </c>
      <c r="F118" s="45">
        <v>28</v>
      </c>
      <c r="G118" s="36">
        <v>12</v>
      </c>
      <c r="H118" s="42" t="s">
        <v>16</v>
      </c>
      <c r="I118" s="39" t="s">
        <v>17</v>
      </c>
      <c r="J118" s="45" t="s">
        <v>15</v>
      </c>
      <c r="K118" s="8"/>
      <c r="L118" s="8"/>
      <c r="M118" s="18"/>
      <c r="N118" s="8"/>
      <c r="O118" s="8"/>
      <c r="P118" s="8"/>
    </row>
    <row r="119" spans="1:16">
      <c r="A119" s="11">
        <v>108</v>
      </c>
      <c r="B119" s="8">
        <v>3089</v>
      </c>
      <c r="C119" s="8">
        <v>29</v>
      </c>
      <c r="D119" s="8">
        <v>123</v>
      </c>
      <c r="E119" s="41">
        <v>119.43126535362691</v>
      </c>
      <c r="F119" s="45">
        <v>9</v>
      </c>
      <c r="G119" s="36">
        <v>462</v>
      </c>
      <c r="H119" s="42" t="s">
        <v>16</v>
      </c>
      <c r="I119" s="39" t="s">
        <v>15</v>
      </c>
      <c r="J119" s="45" t="s">
        <v>16</v>
      </c>
      <c r="K119" s="8"/>
      <c r="L119" s="8"/>
      <c r="M119" s="18"/>
      <c r="N119" s="8"/>
      <c r="O119" s="8"/>
      <c r="P119" s="8"/>
    </row>
    <row r="120" spans="1:16">
      <c r="A120" s="19">
        <v>109</v>
      </c>
      <c r="B120" s="8">
        <v>1180</v>
      </c>
      <c r="C120" s="8">
        <v>36</v>
      </c>
      <c r="D120" s="8">
        <v>167</v>
      </c>
      <c r="E120" s="41">
        <v>35.57594828461206</v>
      </c>
      <c r="F120" s="45">
        <v>16</v>
      </c>
      <c r="G120" s="36">
        <v>256</v>
      </c>
      <c r="H120" s="42" t="s">
        <v>16</v>
      </c>
      <c r="I120" s="39" t="s">
        <v>15</v>
      </c>
      <c r="J120" s="45" t="s">
        <v>17</v>
      </c>
      <c r="K120" s="8"/>
      <c r="L120" s="8"/>
      <c r="M120" s="18"/>
      <c r="N120" s="8"/>
      <c r="O120" s="8"/>
      <c r="P120" s="8"/>
    </row>
    <row r="121" spans="1:16">
      <c r="A121" s="11">
        <v>110</v>
      </c>
      <c r="B121" s="8">
        <v>583</v>
      </c>
      <c r="C121" s="8">
        <v>37</v>
      </c>
      <c r="D121" s="8">
        <v>136</v>
      </c>
      <c r="E121" s="41">
        <v>20.296275255392345</v>
      </c>
      <c r="F121" s="45">
        <v>5</v>
      </c>
      <c r="G121" s="36">
        <v>177</v>
      </c>
      <c r="H121" s="42" t="s">
        <v>15</v>
      </c>
      <c r="I121" s="39" t="s">
        <v>15</v>
      </c>
      <c r="J121" s="45" t="s">
        <v>16</v>
      </c>
      <c r="K121" s="8"/>
      <c r="L121" s="8"/>
      <c r="M121" s="18"/>
      <c r="N121" s="8"/>
      <c r="O121" s="8"/>
      <c r="P121" s="8"/>
    </row>
    <row r="122" spans="1:16">
      <c r="A122" s="19">
        <v>111</v>
      </c>
      <c r="B122" s="8">
        <v>2663</v>
      </c>
      <c r="C122" s="8">
        <v>19</v>
      </c>
      <c r="D122" s="8">
        <v>108</v>
      </c>
      <c r="E122" s="41">
        <v>99.106294363046601</v>
      </c>
      <c r="F122" s="45">
        <v>9</v>
      </c>
      <c r="G122" s="36">
        <v>529</v>
      </c>
      <c r="H122" s="42" t="s">
        <v>16</v>
      </c>
      <c r="I122" s="39" t="s">
        <v>15</v>
      </c>
      <c r="J122" s="45" t="s">
        <v>16</v>
      </c>
      <c r="K122" s="8"/>
      <c r="L122" s="8"/>
      <c r="M122" s="18"/>
      <c r="N122" s="8"/>
      <c r="O122" s="8"/>
      <c r="P122" s="8"/>
    </row>
    <row r="123" spans="1:16">
      <c r="A123" s="11">
        <v>112</v>
      </c>
      <c r="B123" s="8">
        <v>3065</v>
      </c>
      <c r="C123" s="8">
        <v>47</v>
      </c>
      <c r="D123" s="8">
        <v>103</v>
      </c>
      <c r="E123" s="41">
        <v>102.56229403052524</v>
      </c>
      <c r="F123" s="45">
        <v>7</v>
      </c>
      <c r="G123" s="36">
        <v>361</v>
      </c>
      <c r="H123" s="42" t="s">
        <v>17</v>
      </c>
      <c r="I123" s="39" t="s">
        <v>15</v>
      </c>
      <c r="J123" s="45" t="s">
        <v>16</v>
      </c>
      <c r="K123" s="8"/>
      <c r="L123" s="8"/>
      <c r="M123" s="18"/>
      <c r="N123" s="8"/>
      <c r="O123" s="8"/>
      <c r="P123" s="8"/>
    </row>
    <row r="124" spans="1:16">
      <c r="A124" s="19">
        <v>113</v>
      </c>
      <c r="B124" s="8">
        <v>6033</v>
      </c>
      <c r="C124" s="8">
        <v>18</v>
      </c>
      <c r="D124" s="8">
        <v>229</v>
      </c>
      <c r="E124" s="41">
        <v>128.9331189668805</v>
      </c>
      <c r="F124" s="45">
        <v>23</v>
      </c>
      <c r="G124" s="36">
        <v>819</v>
      </c>
      <c r="H124" s="42" t="s">
        <v>17</v>
      </c>
      <c r="I124" s="39" t="s">
        <v>15</v>
      </c>
      <c r="J124" s="45" t="s">
        <v>17</v>
      </c>
      <c r="K124" s="8"/>
      <c r="L124" s="8"/>
      <c r="M124" s="18"/>
      <c r="N124" s="8"/>
      <c r="O124" s="8"/>
      <c r="P124" s="8"/>
    </row>
    <row r="125" spans="1:16">
      <c r="A125" s="11">
        <v>114</v>
      </c>
      <c r="B125" s="8">
        <v>908</v>
      </c>
      <c r="C125" s="8">
        <v>46</v>
      </c>
      <c r="D125" s="8">
        <v>250</v>
      </c>
      <c r="E125" s="41">
        <v>19.762605937280611</v>
      </c>
      <c r="F125" s="45">
        <v>9</v>
      </c>
      <c r="G125" s="36">
        <v>199</v>
      </c>
      <c r="H125" s="42" t="s">
        <v>16</v>
      </c>
      <c r="I125" s="39" t="s">
        <v>15</v>
      </c>
      <c r="J125" s="45" t="s">
        <v>17</v>
      </c>
      <c r="K125" s="8"/>
      <c r="L125" s="8"/>
      <c r="M125" s="18"/>
      <c r="N125" s="8"/>
      <c r="O125" s="8"/>
      <c r="P125" s="8"/>
    </row>
    <row r="126" spans="1:16">
      <c r="A126" s="19">
        <v>115</v>
      </c>
      <c r="B126" s="8">
        <v>3112</v>
      </c>
      <c r="C126" s="8">
        <v>28</v>
      </c>
      <c r="D126" s="8">
        <v>124</v>
      </c>
      <c r="E126" s="41">
        <v>120.48642286910896</v>
      </c>
      <c r="F126" s="45">
        <v>9</v>
      </c>
      <c r="G126" s="36">
        <v>471</v>
      </c>
      <c r="H126" s="42" t="s">
        <v>16</v>
      </c>
      <c r="I126" s="39" t="s">
        <v>15</v>
      </c>
      <c r="J126" s="45" t="s">
        <v>16</v>
      </c>
      <c r="K126" s="8"/>
      <c r="L126" s="8"/>
      <c r="M126" s="18"/>
      <c r="N126" s="8"/>
      <c r="O126" s="8"/>
      <c r="P126" s="8"/>
    </row>
    <row r="127" spans="1:16">
      <c r="A127" s="11">
        <v>116</v>
      </c>
      <c r="B127" s="8">
        <v>1410</v>
      </c>
      <c r="C127" s="8">
        <v>34</v>
      </c>
      <c r="D127" s="8">
        <v>111</v>
      </c>
      <c r="E127" s="41">
        <v>45.621442879997268</v>
      </c>
      <c r="F127" s="45">
        <v>15</v>
      </c>
      <c r="G127" s="36">
        <v>288</v>
      </c>
      <c r="H127" s="42" t="s">
        <v>16</v>
      </c>
      <c r="I127" s="39" t="s">
        <v>15</v>
      </c>
      <c r="J127" s="45" t="s">
        <v>16</v>
      </c>
      <c r="K127" s="8"/>
      <c r="L127" s="8"/>
      <c r="M127" s="18"/>
      <c r="N127" s="8"/>
      <c r="O127" s="8"/>
      <c r="P127" s="8"/>
    </row>
    <row r="128" spans="1:16">
      <c r="A128" s="19">
        <v>117</v>
      </c>
      <c r="B128" s="8">
        <v>1566</v>
      </c>
      <c r="C128" s="8">
        <v>28</v>
      </c>
      <c r="D128" s="8">
        <v>228</v>
      </c>
      <c r="E128" s="41">
        <v>31.637524449140919</v>
      </c>
      <c r="F128" s="45">
        <v>24</v>
      </c>
      <c r="G128" s="36">
        <v>334</v>
      </c>
      <c r="H128" s="42" t="s">
        <v>16</v>
      </c>
      <c r="I128" s="39" t="s">
        <v>15</v>
      </c>
      <c r="J128" s="45" t="s">
        <v>17</v>
      </c>
      <c r="K128" s="8"/>
      <c r="L128" s="8"/>
      <c r="M128" s="18"/>
      <c r="N128" s="8"/>
      <c r="O128" s="8"/>
      <c r="P128" s="8"/>
    </row>
    <row r="129" spans="1:16">
      <c r="A129" s="11">
        <v>118</v>
      </c>
      <c r="B129" s="8">
        <v>585</v>
      </c>
      <c r="C129" s="8">
        <v>54</v>
      </c>
      <c r="D129" s="8">
        <v>144</v>
      </c>
      <c r="E129" s="41">
        <v>20.597117872537904</v>
      </c>
      <c r="F129" s="45">
        <v>17</v>
      </c>
      <c r="G129" s="36">
        <v>147</v>
      </c>
      <c r="H129" s="42" t="s">
        <v>16</v>
      </c>
      <c r="I129" s="39" t="s">
        <v>15</v>
      </c>
      <c r="J129" s="45" t="s">
        <v>16</v>
      </c>
      <c r="K129" s="8"/>
      <c r="L129" s="8"/>
      <c r="M129" s="18"/>
      <c r="N129" s="8"/>
      <c r="O129" s="8"/>
      <c r="P129" s="8"/>
    </row>
    <row r="130" spans="1:16">
      <c r="A130" s="19">
        <v>119</v>
      </c>
      <c r="B130" s="8">
        <v>336</v>
      </c>
      <c r="C130" s="8">
        <v>11</v>
      </c>
      <c r="D130" s="8">
        <v>109</v>
      </c>
      <c r="E130" s="41">
        <v>11.082650067654711</v>
      </c>
      <c r="F130" s="45">
        <v>10</v>
      </c>
      <c r="G130" s="36">
        <v>247</v>
      </c>
      <c r="H130" s="42" t="s">
        <v>15</v>
      </c>
      <c r="I130" s="39" t="s">
        <v>15</v>
      </c>
      <c r="J130" s="45" t="s">
        <v>16</v>
      </c>
      <c r="K130" s="8"/>
      <c r="L130" s="8"/>
      <c r="M130" s="18"/>
      <c r="N130" s="8"/>
      <c r="O130" s="8"/>
      <c r="P130" s="8"/>
    </row>
    <row r="131" spans="1:16">
      <c r="A131" s="11">
        <v>120</v>
      </c>
      <c r="B131" s="8">
        <v>574</v>
      </c>
      <c r="C131" s="8">
        <v>39</v>
      </c>
      <c r="D131" s="8">
        <v>142</v>
      </c>
      <c r="E131" s="41">
        <v>16.469076563616255</v>
      </c>
      <c r="F131" s="45">
        <v>7</v>
      </c>
      <c r="G131" s="36">
        <v>172</v>
      </c>
      <c r="H131" s="42" t="s">
        <v>15</v>
      </c>
      <c r="I131" s="39" t="s">
        <v>15</v>
      </c>
      <c r="J131" s="45" t="s">
        <v>16</v>
      </c>
      <c r="K131" s="8"/>
      <c r="L131" s="8"/>
      <c r="M131" s="18"/>
      <c r="N131" s="8"/>
      <c r="O131" s="8"/>
      <c r="P131" s="8"/>
    </row>
    <row r="132" spans="1:16">
      <c r="A132" s="19">
        <v>121</v>
      </c>
      <c r="B132" s="8">
        <v>354</v>
      </c>
      <c r="C132" s="8">
        <v>20</v>
      </c>
      <c r="D132" s="8">
        <v>114</v>
      </c>
      <c r="E132" s="41">
        <v>11.735300833754579</v>
      </c>
      <c r="F132" s="45">
        <v>9</v>
      </c>
      <c r="G132" s="36">
        <v>188</v>
      </c>
      <c r="H132" s="42" t="s">
        <v>15</v>
      </c>
      <c r="I132" s="39" t="s">
        <v>15</v>
      </c>
      <c r="J132" s="45" t="s">
        <v>16</v>
      </c>
      <c r="K132" s="8"/>
      <c r="L132" s="8"/>
      <c r="M132" s="18"/>
      <c r="N132" s="8"/>
      <c r="O132" s="8"/>
      <c r="P132" s="8"/>
    </row>
    <row r="133" spans="1:16">
      <c r="A133" s="11">
        <v>122</v>
      </c>
      <c r="B133" s="8">
        <v>1393</v>
      </c>
      <c r="C133" s="8">
        <v>11</v>
      </c>
      <c r="D133" s="8">
        <v>259</v>
      </c>
      <c r="E133" s="41">
        <v>38.602759658950013</v>
      </c>
      <c r="F133" s="45">
        <v>7</v>
      </c>
      <c r="G133" s="36">
        <v>503</v>
      </c>
      <c r="H133" s="42" t="s">
        <v>15</v>
      </c>
      <c r="I133" s="39" t="s">
        <v>15</v>
      </c>
      <c r="J133" s="45" t="s">
        <v>17</v>
      </c>
      <c r="K133" s="8"/>
      <c r="L133" s="8"/>
      <c r="M133" s="18"/>
      <c r="N133" s="8"/>
      <c r="O133" s="8"/>
      <c r="P133" s="8"/>
    </row>
    <row r="134" spans="1:16">
      <c r="A134" s="19">
        <v>123</v>
      </c>
      <c r="B134" s="8">
        <v>1061</v>
      </c>
      <c r="C134" s="8">
        <v>17</v>
      </c>
      <c r="D134" s="8">
        <v>100</v>
      </c>
      <c r="E134" s="41">
        <v>36.489688446105092</v>
      </c>
      <c r="F134" s="45">
        <v>14</v>
      </c>
      <c r="G134" s="36">
        <v>353</v>
      </c>
      <c r="H134" s="42" t="s">
        <v>15</v>
      </c>
      <c r="I134" s="39" t="s">
        <v>15</v>
      </c>
      <c r="J134" s="45" t="s">
        <v>16</v>
      </c>
      <c r="K134" s="8"/>
      <c r="L134" s="8"/>
      <c r="M134" s="18"/>
      <c r="N134" s="8"/>
      <c r="O134" s="8"/>
      <c r="P134" s="8"/>
    </row>
    <row r="135" spans="1:16">
      <c r="A135" s="11">
        <v>124</v>
      </c>
      <c r="B135" s="8">
        <v>4705</v>
      </c>
      <c r="C135" s="8">
        <v>23</v>
      </c>
      <c r="D135" s="8">
        <v>165</v>
      </c>
      <c r="E135" s="41">
        <v>134.74319709430182</v>
      </c>
      <c r="F135" s="45">
        <v>15</v>
      </c>
      <c r="G135" s="36">
        <v>640</v>
      </c>
      <c r="H135" s="42" t="s">
        <v>17</v>
      </c>
      <c r="I135" s="39" t="s">
        <v>15</v>
      </c>
      <c r="J135" s="45" t="s">
        <v>17</v>
      </c>
      <c r="K135" s="8"/>
      <c r="L135" s="8"/>
      <c r="M135" s="18"/>
      <c r="N135" s="8"/>
      <c r="O135" s="8"/>
      <c r="P135" s="8"/>
    </row>
    <row r="136" spans="1:16">
      <c r="A136" s="19">
        <v>125</v>
      </c>
      <c r="B136" s="8">
        <v>247</v>
      </c>
      <c r="C136" s="8">
        <v>11</v>
      </c>
      <c r="D136" s="8">
        <v>116</v>
      </c>
      <c r="E136" s="41">
        <v>7.4451614835428828</v>
      </c>
      <c r="F136" s="45">
        <v>8</v>
      </c>
      <c r="G136" s="36">
        <v>212</v>
      </c>
      <c r="H136" s="42" t="s">
        <v>15</v>
      </c>
      <c r="I136" s="39" t="s">
        <v>15</v>
      </c>
      <c r="J136" s="45" t="s">
        <v>16</v>
      </c>
      <c r="K136" s="8"/>
      <c r="L136" s="8"/>
      <c r="M136" s="18"/>
      <c r="N136" s="8"/>
      <c r="O136" s="8"/>
      <c r="P136" s="8"/>
    </row>
    <row r="137" spans="1:16">
      <c r="A137" s="11">
        <v>126</v>
      </c>
      <c r="B137" s="8">
        <v>4595</v>
      </c>
      <c r="C137" s="8">
        <v>74</v>
      </c>
      <c r="D137" s="8">
        <v>164</v>
      </c>
      <c r="E137" s="41">
        <v>132.88819655977201</v>
      </c>
      <c r="F137" s="45">
        <v>16</v>
      </c>
      <c r="G137" s="36">
        <v>352</v>
      </c>
      <c r="H137" s="42" t="s">
        <v>17</v>
      </c>
      <c r="I137" s="39" t="s">
        <v>16</v>
      </c>
      <c r="J137" s="45" t="s">
        <v>17</v>
      </c>
      <c r="K137" s="8"/>
      <c r="L137" s="8"/>
      <c r="M137" s="18"/>
      <c r="N137" s="8"/>
      <c r="O137" s="8"/>
      <c r="P137" s="8"/>
    </row>
    <row r="138" spans="1:16">
      <c r="A138" s="19">
        <v>127</v>
      </c>
      <c r="B138" s="8">
        <v>11507</v>
      </c>
      <c r="C138" s="8">
        <v>35</v>
      </c>
      <c r="D138" s="8">
        <v>249</v>
      </c>
      <c r="E138" s="41">
        <v>270.53715848930074</v>
      </c>
      <c r="F138" s="45">
        <v>26</v>
      </c>
      <c r="G138" s="36">
        <v>811</v>
      </c>
      <c r="H138" s="42" t="s">
        <v>17</v>
      </c>
      <c r="I138" s="39" t="s">
        <v>15</v>
      </c>
      <c r="J138" s="45" t="s">
        <v>17</v>
      </c>
      <c r="K138" s="8"/>
      <c r="L138" s="8"/>
      <c r="M138" s="18"/>
      <c r="N138" s="8"/>
      <c r="O138" s="8"/>
      <c r="P138" s="8"/>
    </row>
    <row r="139" spans="1:16">
      <c r="A139" s="11">
        <v>128</v>
      </c>
      <c r="B139" s="8">
        <v>3316</v>
      </c>
      <c r="C139" s="8">
        <v>146</v>
      </c>
      <c r="D139" s="8">
        <v>164</v>
      </c>
      <c r="E139" s="41">
        <v>74.201462029210205</v>
      </c>
      <c r="F139" s="45">
        <v>9</v>
      </c>
      <c r="G139" s="36">
        <v>213</v>
      </c>
      <c r="H139" s="42" t="s">
        <v>17</v>
      </c>
      <c r="I139" s="39" t="s">
        <v>16</v>
      </c>
      <c r="J139" s="45" t="s">
        <v>17</v>
      </c>
      <c r="K139" s="8"/>
      <c r="L139" s="8"/>
      <c r="M139" s="18"/>
      <c r="N139" s="8"/>
      <c r="O139" s="8"/>
      <c r="P139" s="8"/>
    </row>
    <row r="140" spans="1:16">
      <c r="A140" s="19">
        <v>129</v>
      </c>
      <c r="B140" s="8">
        <v>3016</v>
      </c>
      <c r="C140" s="8">
        <v>106</v>
      </c>
      <c r="D140" s="8">
        <v>101</v>
      </c>
      <c r="E140" s="41">
        <v>121.19085155872135</v>
      </c>
      <c r="F140" s="45">
        <v>23</v>
      </c>
      <c r="G140" s="36">
        <v>239</v>
      </c>
      <c r="H140" s="42" t="s">
        <v>17</v>
      </c>
      <c r="I140" s="39" t="s">
        <v>16</v>
      </c>
      <c r="J140" s="45" t="s">
        <v>16</v>
      </c>
      <c r="K140" s="8"/>
      <c r="L140" s="8"/>
      <c r="M140" s="18"/>
      <c r="N140" s="8"/>
      <c r="O140" s="8"/>
      <c r="P140" s="8"/>
    </row>
    <row r="141" spans="1:16">
      <c r="A141" s="11">
        <v>130</v>
      </c>
      <c r="B141" s="8">
        <v>881</v>
      </c>
      <c r="C141" s="8">
        <v>265</v>
      </c>
      <c r="D141" s="8">
        <v>110</v>
      </c>
      <c r="E141" s="41">
        <v>27.106469125371916</v>
      </c>
      <c r="F141" s="45">
        <v>9</v>
      </c>
      <c r="G141" s="36">
        <v>82</v>
      </c>
      <c r="H141" s="42" t="s">
        <v>17</v>
      </c>
      <c r="I141" s="39" t="s">
        <v>17</v>
      </c>
      <c r="J141" s="45" t="s">
        <v>16</v>
      </c>
      <c r="K141" s="8"/>
      <c r="L141" s="8"/>
      <c r="M141" s="18"/>
      <c r="N141" s="8"/>
      <c r="O141" s="8"/>
      <c r="P141" s="8"/>
    </row>
    <row r="142" spans="1:16">
      <c r="A142" s="19">
        <v>131</v>
      </c>
      <c r="B142" s="8">
        <v>527</v>
      </c>
      <c r="C142" s="8">
        <v>241</v>
      </c>
      <c r="D142" s="8">
        <v>100</v>
      </c>
      <c r="E142" s="41">
        <v>18.280307481192285</v>
      </c>
      <c r="F142" s="45">
        <v>9</v>
      </c>
      <c r="G142" s="36">
        <v>66</v>
      </c>
      <c r="H142" s="42" t="s">
        <v>17</v>
      </c>
      <c r="I142" s="39" t="s">
        <v>17</v>
      </c>
      <c r="J142" s="45" t="s">
        <v>16</v>
      </c>
      <c r="K142" s="8"/>
      <c r="L142" s="8"/>
      <c r="M142" s="18"/>
      <c r="N142" s="8"/>
      <c r="O142" s="8"/>
      <c r="P142" s="8"/>
    </row>
    <row r="143" spans="1:16">
      <c r="A143" s="11">
        <v>132</v>
      </c>
      <c r="B143" s="8">
        <v>249</v>
      </c>
      <c r="C143" s="8">
        <v>831</v>
      </c>
      <c r="D143" s="8">
        <v>190</v>
      </c>
      <c r="E143" s="41">
        <v>6.1168430369950082</v>
      </c>
      <c r="F143" s="45">
        <v>10</v>
      </c>
      <c r="G143" s="36">
        <v>24</v>
      </c>
      <c r="H143" s="42" t="s">
        <v>17</v>
      </c>
      <c r="I143" s="39" t="s">
        <v>17</v>
      </c>
      <c r="J143" s="45" t="s">
        <v>17</v>
      </c>
      <c r="K143" s="8"/>
      <c r="L143" s="8"/>
      <c r="M143" s="18"/>
      <c r="N143" s="8"/>
      <c r="O143" s="8"/>
      <c r="P143" s="8"/>
    </row>
    <row r="144" spans="1:16">
      <c r="A144" s="19">
        <v>133</v>
      </c>
      <c r="B144" s="8">
        <v>3833</v>
      </c>
      <c r="C144" s="8">
        <v>8</v>
      </c>
      <c r="D144" s="8">
        <v>418</v>
      </c>
      <c r="E144" s="41">
        <v>64.695306152900159</v>
      </c>
      <c r="F144" s="45">
        <v>9</v>
      </c>
      <c r="G144" s="36">
        <v>979</v>
      </c>
      <c r="H144" s="42" t="s">
        <v>16</v>
      </c>
      <c r="I144" s="39" t="s">
        <v>15</v>
      </c>
      <c r="J144" s="45" t="s">
        <v>17</v>
      </c>
      <c r="K144" s="8"/>
      <c r="L144" s="8"/>
      <c r="M144" s="18"/>
      <c r="N144" s="8"/>
      <c r="O144" s="8"/>
      <c r="P144" s="8"/>
    </row>
    <row r="145" spans="1:16">
      <c r="A145" s="11">
        <v>134</v>
      </c>
      <c r="B145" s="8">
        <v>3923</v>
      </c>
      <c r="C145" s="8">
        <v>20</v>
      </c>
      <c r="D145" s="8">
        <v>413</v>
      </c>
      <c r="E145" s="41">
        <v>84.78026484189715</v>
      </c>
      <c r="F145" s="45">
        <v>9</v>
      </c>
      <c r="G145" s="36">
        <v>626</v>
      </c>
      <c r="H145" s="42" t="s">
        <v>16</v>
      </c>
      <c r="I145" s="39" t="s">
        <v>15</v>
      </c>
      <c r="J145" s="45" t="s">
        <v>17</v>
      </c>
      <c r="K145" s="8"/>
      <c r="L145" s="8"/>
      <c r="M145" s="18"/>
      <c r="N145" s="8"/>
      <c r="O145" s="8"/>
      <c r="P145" s="8"/>
    </row>
    <row r="146" spans="1:16">
      <c r="A146" s="19">
        <v>135</v>
      </c>
      <c r="B146" s="8">
        <v>699</v>
      </c>
      <c r="C146" s="8">
        <v>19</v>
      </c>
      <c r="D146" s="8">
        <v>491</v>
      </c>
      <c r="E146" s="41">
        <v>24.639351546001254</v>
      </c>
      <c r="F146" s="45">
        <v>28</v>
      </c>
      <c r="G146" s="36">
        <v>271</v>
      </c>
      <c r="H146" s="42" t="s">
        <v>15</v>
      </c>
      <c r="I146" s="39" t="s">
        <v>15</v>
      </c>
      <c r="J146" s="45" t="s">
        <v>17</v>
      </c>
      <c r="K146" s="8"/>
      <c r="L146" s="8"/>
      <c r="M146" s="18"/>
      <c r="N146" s="8"/>
      <c r="O146" s="8"/>
      <c r="P146" s="8"/>
    </row>
    <row r="147" spans="1:16">
      <c r="A147" s="11">
        <v>136</v>
      </c>
      <c r="B147" s="8">
        <v>6130</v>
      </c>
      <c r="C147" s="8">
        <v>29</v>
      </c>
      <c r="D147" s="8">
        <v>494</v>
      </c>
      <c r="E147" s="41">
        <v>89.895249988191907</v>
      </c>
      <c r="F147" s="45">
        <v>9</v>
      </c>
      <c r="G147" s="36">
        <v>650</v>
      </c>
      <c r="H147" s="42" t="s">
        <v>17</v>
      </c>
      <c r="I147" s="39" t="s">
        <v>15</v>
      </c>
      <c r="J147" s="45" t="s">
        <v>17</v>
      </c>
      <c r="K147" s="8"/>
      <c r="L147" s="8"/>
      <c r="M147" s="18"/>
      <c r="N147" s="8"/>
      <c r="O147" s="8"/>
      <c r="P147" s="8"/>
    </row>
    <row r="148" spans="1:16">
      <c r="A148" s="19">
        <v>137</v>
      </c>
      <c r="B148" s="8">
        <v>13565</v>
      </c>
      <c r="C148" s="8">
        <v>37</v>
      </c>
      <c r="D148" s="8">
        <v>726</v>
      </c>
      <c r="E148" s="41">
        <v>340.25115380512977</v>
      </c>
      <c r="F148" s="45">
        <v>30</v>
      </c>
      <c r="G148" s="36">
        <v>856</v>
      </c>
      <c r="H148" s="42" t="s">
        <v>17</v>
      </c>
      <c r="I148" s="39" t="s">
        <v>15</v>
      </c>
      <c r="J148" s="45" t="s">
        <v>17</v>
      </c>
      <c r="K148" s="8"/>
      <c r="L148" s="8"/>
      <c r="M148" s="18"/>
      <c r="N148" s="8"/>
      <c r="O148" s="8"/>
      <c r="P148" s="8"/>
    </row>
    <row r="149" spans="1:16">
      <c r="A149" s="11">
        <v>138</v>
      </c>
      <c r="B149" s="8">
        <v>8799</v>
      </c>
      <c r="C149" s="8">
        <v>52</v>
      </c>
      <c r="D149" s="8">
        <v>309</v>
      </c>
      <c r="E149" s="41">
        <v>173.34835603451151</v>
      </c>
      <c r="F149" s="45">
        <v>9</v>
      </c>
      <c r="G149" s="36">
        <v>582</v>
      </c>
      <c r="H149" s="42" t="s">
        <v>17</v>
      </c>
      <c r="I149" s="39" t="s">
        <v>15</v>
      </c>
      <c r="J149" s="45" t="s">
        <v>17</v>
      </c>
      <c r="K149" s="8"/>
      <c r="L149" s="8"/>
      <c r="M149" s="18"/>
      <c r="N149" s="8"/>
      <c r="O149" s="8"/>
      <c r="P149" s="8"/>
    </row>
    <row r="150" spans="1:16">
      <c r="A150" s="19">
        <v>139</v>
      </c>
      <c r="B150" s="8">
        <v>3575</v>
      </c>
      <c r="C150" s="8">
        <v>34</v>
      </c>
      <c r="D150" s="8">
        <v>370</v>
      </c>
      <c r="E150" s="41">
        <v>70.078875952808602</v>
      </c>
      <c r="F150" s="45">
        <v>9</v>
      </c>
      <c r="G150" s="36">
        <v>459</v>
      </c>
      <c r="H150" s="42" t="s">
        <v>17</v>
      </c>
      <c r="I150" s="39" t="s">
        <v>15</v>
      </c>
      <c r="J150" s="45" t="s">
        <v>17</v>
      </c>
      <c r="K150" s="8"/>
      <c r="L150" s="8"/>
      <c r="M150" s="18"/>
      <c r="N150" s="8"/>
      <c r="O150" s="8"/>
      <c r="P150" s="8"/>
    </row>
    <row r="151" spans="1:16">
      <c r="A151" s="11">
        <v>140</v>
      </c>
      <c r="B151" s="8">
        <v>3475</v>
      </c>
      <c r="C151" s="8">
        <v>14</v>
      </c>
      <c r="D151" s="8">
        <v>379</v>
      </c>
      <c r="E151" s="41">
        <v>67.647266881699466</v>
      </c>
      <c r="F151" s="45">
        <v>9</v>
      </c>
      <c r="G151" s="36">
        <v>705</v>
      </c>
      <c r="H151" s="42" t="s">
        <v>16</v>
      </c>
      <c r="I151" s="39" t="s">
        <v>15</v>
      </c>
      <c r="J151" s="45" t="s">
        <v>17</v>
      </c>
      <c r="K151" s="8"/>
      <c r="L151" s="8"/>
      <c r="M151" s="18"/>
      <c r="N151" s="8"/>
      <c r="O151" s="8"/>
      <c r="P151" s="8"/>
    </row>
    <row r="152" spans="1:16">
      <c r="A152" s="19">
        <v>141</v>
      </c>
      <c r="B152" s="8">
        <v>7865</v>
      </c>
      <c r="C152" s="8">
        <v>15</v>
      </c>
      <c r="D152" s="8">
        <v>409</v>
      </c>
      <c r="E152" s="41">
        <v>105.55152494641753</v>
      </c>
      <c r="F152" s="45">
        <v>9</v>
      </c>
      <c r="G152" s="36">
        <v>1024</v>
      </c>
      <c r="H152" s="42" t="s">
        <v>17</v>
      </c>
      <c r="I152" s="39" t="s">
        <v>15</v>
      </c>
      <c r="J152" s="45" t="s">
        <v>17</v>
      </c>
      <c r="K152" s="8"/>
      <c r="L152" s="8"/>
      <c r="M152" s="18"/>
      <c r="N152" s="8"/>
      <c r="O152" s="8"/>
      <c r="P152" s="8"/>
    </row>
    <row r="153" spans="1:16">
      <c r="A153" s="11">
        <v>142</v>
      </c>
      <c r="B153" s="8">
        <v>9111</v>
      </c>
      <c r="C153" s="8">
        <v>45</v>
      </c>
      <c r="D153" s="8">
        <v>549</v>
      </c>
      <c r="E153" s="41">
        <v>111.96247483899741</v>
      </c>
      <c r="F153" s="45">
        <v>9</v>
      </c>
      <c r="G153" s="36">
        <v>636</v>
      </c>
      <c r="H153" s="42" t="s">
        <v>17</v>
      </c>
      <c r="I153" s="39" t="s">
        <v>15</v>
      </c>
      <c r="J153" s="45" t="s">
        <v>17</v>
      </c>
      <c r="K153" s="8"/>
      <c r="L153" s="8"/>
      <c r="M153" s="18"/>
      <c r="N153" s="8"/>
      <c r="O153" s="8"/>
      <c r="P153" s="8"/>
    </row>
    <row r="154" spans="1:16">
      <c r="A154" s="19">
        <v>143</v>
      </c>
      <c r="B154" s="8">
        <v>2017</v>
      </c>
      <c r="C154" s="8">
        <v>85</v>
      </c>
      <c r="D154" s="8">
        <v>432</v>
      </c>
      <c r="E154" s="41">
        <v>33.695575224986662</v>
      </c>
      <c r="F154" s="45">
        <v>15</v>
      </c>
      <c r="G154" s="36">
        <v>218</v>
      </c>
      <c r="H154" s="42" t="s">
        <v>17</v>
      </c>
      <c r="I154" s="39" t="s">
        <v>16</v>
      </c>
      <c r="J154" s="45" t="s">
        <v>17</v>
      </c>
      <c r="K154" s="8"/>
      <c r="L154" s="8"/>
      <c r="M154" s="18"/>
      <c r="N154" s="8"/>
      <c r="O154" s="8"/>
      <c r="P154" s="8"/>
    </row>
    <row r="155" spans="1:16">
      <c r="A155" s="11">
        <v>144</v>
      </c>
      <c r="B155" s="8">
        <v>1295</v>
      </c>
      <c r="C155" s="8">
        <v>16</v>
      </c>
      <c r="D155" s="8">
        <v>316</v>
      </c>
      <c r="E155" s="41">
        <v>21.961550591776916</v>
      </c>
      <c r="F155" s="45">
        <v>4</v>
      </c>
      <c r="G155" s="36">
        <v>402</v>
      </c>
      <c r="H155" s="42" t="s">
        <v>15</v>
      </c>
      <c r="I155" s="39" t="s">
        <v>15</v>
      </c>
      <c r="J155" s="45" t="s">
        <v>17</v>
      </c>
      <c r="K155" s="8"/>
      <c r="L155" s="8"/>
      <c r="M155" s="18"/>
      <c r="N155" s="8"/>
      <c r="O155" s="8"/>
      <c r="P155" s="8"/>
    </row>
    <row r="156" spans="1:16">
      <c r="A156" s="19">
        <v>145</v>
      </c>
      <c r="B156" s="8">
        <v>1335</v>
      </c>
      <c r="C156" s="8">
        <v>17</v>
      </c>
      <c r="D156" s="8">
        <v>506</v>
      </c>
      <c r="E156" s="41">
        <v>43.780371301109227</v>
      </c>
      <c r="F156" s="45">
        <v>17</v>
      </c>
      <c r="G156" s="36">
        <v>396</v>
      </c>
      <c r="H156" s="42" t="s">
        <v>15</v>
      </c>
      <c r="I156" s="39" t="s">
        <v>15</v>
      </c>
      <c r="J156" s="45" t="s">
        <v>17</v>
      </c>
      <c r="K156" s="8"/>
      <c r="L156" s="8"/>
      <c r="M156" s="18"/>
      <c r="N156" s="8"/>
      <c r="O156" s="8"/>
      <c r="P156" s="8"/>
    </row>
    <row r="157" spans="1:16">
      <c r="A157" s="11">
        <v>146</v>
      </c>
      <c r="B157" s="8">
        <v>1352</v>
      </c>
      <c r="C157" s="8">
        <v>19</v>
      </c>
      <c r="D157" s="8">
        <v>494</v>
      </c>
      <c r="E157" s="46">
        <v>46.640829812644277</v>
      </c>
      <c r="F157">
        <v>32</v>
      </c>
      <c r="G157" s="36">
        <v>377</v>
      </c>
      <c r="H157" s="45" t="s">
        <v>16</v>
      </c>
      <c r="I157" s="39" t="s">
        <v>15</v>
      </c>
      <c r="J157" s="39" t="s">
        <v>17</v>
      </c>
      <c r="K157" s="8"/>
      <c r="L157" s="8"/>
      <c r="M157" s="18"/>
      <c r="N157" s="8"/>
      <c r="O157" s="8"/>
      <c r="P157" s="8"/>
    </row>
    <row r="158" spans="1:16">
      <c r="A158" s="19">
        <v>147</v>
      </c>
      <c r="B158" s="8">
        <v>617</v>
      </c>
      <c r="C158" s="8">
        <v>32</v>
      </c>
      <c r="D158" s="8">
        <v>603</v>
      </c>
      <c r="E158" s="46">
        <v>17.459190050501675</v>
      </c>
      <c r="F158">
        <v>8</v>
      </c>
      <c r="G158" s="36">
        <v>196</v>
      </c>
      <c r="H158" s="45" t="s">
        <v>15</v>
      </c>
      <c r="I158" s="39" t="s">
        <v>15</v>
      </c>
      <c r="J158" s="39" t="s">
        <v>17</v>
      </c>
      <c r="K158" s="8"/>
      <c r="L158" s="8"/>
      <c r="M158" s="18"/>
      <c r="N158" s="8"/>
      <c r="O158" s="8"/>
      <c r="P158" s="8"/>
    </row>
    <row r="159" spans="1:16">
      <c r="A159" s="11">
        <v>148</v>
      </c>
      <c r="B159" s="8">
        <v>3719</v>
      </c>
      <c r="C159" s="8">
        <v>36</v>
      </c>
      <c r="D159" s="8">
        <v>473</v>
      </c>
      <c r="E159" s="46">
        <v>47.014476986195355</v>
      </c>
      <c r="F159">
        <v>6</v>
      </c>
      <c r="G159" s="36">
        <v>455</v>
      </c>
      <c r="H159" s="45" t="s">
        <v>17</v>
      </c>
      <c r="I159" s="39" t="s">
        <v>15</v>
      </c>
      <c r="J159" s="39" t="s">
        <v>17</v>
      </c>
      <c r="K159" s="8"/>
      <c r="L159" s="8"/>
      <c r="M159" s="18"/>
      <c r="N159" s="8"/>
      <c r="O159" s="8"/>
      <c r="P159" s="8"/>
    </row>
    <row r="160" spans="1:16">
      <c r="A160" s="19">
        <v>149</v>
      </c>
      <c r="B160" s="8">
        <v>3748</v>
      </c>
      <c r="C160" s="8">
        <v>160</v>
      </c>
      <c r="D160" s="8">
        <v>475</v>
      </c>
      <c r="E160" s="46">
        <v>46.499384833666667</v>
      </c>
      <c r="F160" s="39">
        <v>16</v>
      </c>
      <c r="G160" s="36">
        <v>216</v>
      </c>
      <c r="H160" s="39" t="s">
        <v>17</v>
      </c>
      <c r="I160" s="39" t="s">
        <v>16</v>
      </c>
      <c r="J160" s="39" t="s">
        <v>17</v>
      </c>
      <c r="K160" s="8"/>
      <c r="L160" s="8"/>
      <c r="M160" s="18"/>
      <c r="N160" s="8"/>
      <c r="O160" s="8"/>
      <c r="P160" s="8"/>
    </row>
    <row r="161" spans="1:16">
      <c r="A161" s="11">
        <v>150</v>
      </c>
      <c r="B161" s="8">
        <v>1013</v>
      </c>
      <c r="C161" s="8">
        <v>287</v>
      </c>
      <c r="D161" s="8">
        <v>323</v>
      </c>
      <c r="E161" s="46">
        <v>18.952067173310947</v>
      </c>
      <c r="F161">
        <v>38</v>
      </c>
      <c r="G161" s="36">
        <v>84</v>
      </c>
      <c r="H161" s="45" t="s">
        <v>17</v>
      </c>
      <c r="I161" s="39" t="s">
        <v>17</v>
      </c>
      <c r="J161" s="39" t="s">
        <v>17</v>
      </c>
      <c r="K161" s="8"/>
      <c r="L161" s="8"/>
      <c r="M161" s="18"/>
      <c r="N161" s="8"/>
      <c r="O161" s="8"/>
      <c r="P161" s="8"/>
    </row>
    <row r="162" spans="1:16">
      <c r="A162" s="5"/>
      <c r="B162" s="8"/>
      <c r="C162" s="8"/>
      <c r="D162" s="8"/>
      <c r="E162" s="8"/>
      <c r="F162" s="8"/>
      <c r="G162" s="29"/>
      <c r="H162" s="29"/>
      <c r="I162" s="8"/>
      <c r="J162" s="8"/>
      <c r="K162" s="8"/>
      <c r="L162" s="8"/>
      <c r="M162" s="8"/>
      <c r="N162" s="8"/>
      <c r="O162" s="8"/>
      <c r="P162" s="8"/>
    </row>
    <row r="163" spans="1:16">
      <c r="B163" s="8">
        <f>MAX(B12:B161)</f>
        <v>13565</v>
      </c>
      <c r="C163" s="8">
        <f t="shared" ref="C163:G163" si="0">MAX(C12:C161)</f>
        <v>2147</v>
      </c>
      <c r="D163" s="8">
        <f t="shared" si="0"/>
        <v>726</v>
      </c>
      <c r="E163" s="8">
        <f t="shared" si="0"/>
        <v>340.25115380512977</v>
      </c>
      <c r="F163" s="8">
        <f t="shared" si="0"/>
        <v>45</v>
      </c>
      <c r="G163" s="8">
        <f t="shared" si="0"/>
        <v>1024</v>
      </c>
      <c r="H163" s="29"/>
      <c r="I163" s="8"/>
      <c r="J163" s="8"/>
      <c r="K163" s="8"/>
      <c r="L163" s="8"/>
      <c r="M163" s="8"/>
      <c r="N163" s="8"/>
      <c r="O163" s="8"/>
      <c r="P163" s="8"/>
    </row>
    <row r="164" spans="1:16">
      <c r="A164" s="5"/>
      <c r="B164" s="8">
        <f>MIN(B12:B161)</f>
        <v>4</v>
      </c>
      <c r="C164" s="8">
        <f t="shared" ref="C164:G164" si="1">MIN(C12:C161)</f>
        <v>5</v>
      </c>
      <c r="D164" s="8">
        <f t="shared" si="1"/>
        <v>4</v>
      </c>
      <c r="E164" s="8">
        <f t="shared" si="1"/>
        <v>0.58919349052128589</v>
      </c>
      <c r="F164" s="8">
        <f t="shared" si="1"/>
        <v>4</v>
      </c>
      <c r="G164" s="8">
        <f t="shared" si="1"/>
        <v>4</v>
      </c>
      <c r="H164" s="29"/>
      <c r="I164" s="8"/>
      <c r="J164" s="8"/>
      <c r="K164" s="8"/>
      <c r="L164" s="8"/>
      <c r="M164" s="8"/>
      <c r="N164" s="8"/>
      <c r="O164" s="8"/>
      <c r="P164" s="8"/>
    </row>
    <row r="165" spans="1:16">
      <c r="B165" s="8"/>
      <c r="C165" s="8"/>
      <c r="D165" s="8"/>
      <c r="E165" s="8"/>
      <c r="F165" s="8"/>
      <c r="G165" s="29"/>
      <c r="H165" s="29"/>
      <c r="I165" s="8"/>
      <c r="J165" s="8"/>
      <c r="K165" s="8"/>
      <c r="L165" s="8"/>
      <c r="M165" s="8"/>
      <c r="N165" s="8"/>
      <c r="O165" s="8"/>
      <c r="P165" s="8"/>
    </row>
    <row r="166" spans="1:16">
      <c r="A166" s="5"/>
      <c r="B166" s="8"/>
      <c r="C166" s="8"/>
      <c r="D166" s="8"/>
      <c r="E166" s="8"/>
      <c r="F166" s="8"/>
      <c r="G166" s="29"/>
      <c r="H166" s="29"/>
      <c r="I166" s="8"/>
      <c r="J166" s="8"/>
      <c r="K166" s="8"/>
      <c r="L166" s="8"/>
      <c r="M166" s="8"/>
      <c r="N166" s="8"/>
      <c r="O166" s="8"/>
      <c r="P166" s="8"/>
    </row>
    <row r="167" spans="1:16">
      <c r="B167" s="8"/>
      <c r="C167" s="8"/>
      <c r="D167" s="8"/>
      <c r="E167" s="8"/>
      <c r="F167" s="8"/>
      <c r="G167" s="29"/>
      <c r="H167" s="29"/>
      <c r="I167" s="8"/>
      <c r="J167" s="8"/>
      <c r="K167" s="8"/>
      <c r="L167" s="8"/>
      <c r="M167" s="8"/>
      <c r="N167" s="8"/>
      <c r="O167" s="8"/>
      <c r="P167" s="8"/>
    </row>
    <row r="168" spans="1:16">
      <c r="A168" s="5"/>
      <c r="B168" s="8"/>
      <c r="C168" s="8"/>
      <c r="D168" s="8"/>
      <c r="E168" s="8"/>
      <c r="F168" s="8"/>
      <c r="G168" s="29"/>
      <c r="H168" s="29"/>
      <c r="I168" s="8"/>
      <c r="J168" s="8"/>
      <c r="K168" s="8"/>
      <c r="L168" s="8"/>
      <c r="M168" s="8"/>
      <c r="N168" s="8"/>
      <c r="O168" s="8"/>
      <c r="P168" s="8"/>
    </row>
    <row r="169" spans="1:16">
      <c r="B169" s="8"/>
      <c r="C169" s="8"/>
      <c r="D169" s="8"/>
      <c r="E169" s="8"/>
      <c r="F169" s="8"/>
      <c r="G169" s="29"/>
      <c r="H169" s="29"/>
      <c r="I169" s="8"/>
      <c r="J169" s="8"/>
      <c r="K169" s="8"/>
      <c r="L169" s="8"/>
      <c r="M169" s="8"/>
      <c r="N169" s="8"/>
      <c r="O169" s="8"/>
      <c r="P169" s="8"/>
    </row>
    <row r="170" spans="1:16">
      <c r="A170" s="5"/>
      <c r="B170" s="8"/>
      <c r="C170" s="8"/>
      <c r="D170" s="8"/>
      <c r="E170" s="8"/>
      <c r="F170" s="8"/>
      <c r="G170" s="29"/>
      <c r="H170" s="29"/>
      <c r="I170" s="8"/>
      <c r="J170" s="8"/>
      <c r="K170" s="8"/>
      <c r="L170" s="8"/>
      <c r="M170" s="8"/>
      <c r="N170" s="8"/>
      <c r="O170" s="8"/>
      <c r="P170" s="8"/>
    </row>
    <row r="171" spans="1:16">
      <c r="B171" s="8"/>
      <c r="C171" s="8"/>
      <c r="D171" s="8"/>
      <c r="E171" s="8"/>
      <c r="F171" s="8"/>
      <c r="G171" s="29"/>
      <c r="H171" s="29"/>
      <c r="I171" s="8"/>
      <c r="J171" s="8"/>
      <c r="K171" s="8"/>
      <c r="L171" s="8"/>
      <c r="M171" s="8"/>
      <c r="N171" s="8"/>
      <c r="O171" s="8"/>
      <c r="P171" s="8"/>
    </row>
    <row r="172" spans="1:16">
      <c r="A172" s="5"/>
      <c r="B172" s="8"/>
      <c r="C172" s="8"/>
      <c r="D172" s="8"/>
      <c r="E172" s="8"/>
      <c r="F172" s="8"/>
      <c r="G172" s="29"/>
      <c r="H172" s="29"/>
      <c r="I172" s="8"/>
      <c r="J172" s="8"/>
      <c r="K172" s="8"/>
      <c r="L172" s="8"/>
      <c r="M172" s="8"/>
      <c r="N172" s="8"/>
      <c r="O172" s="8"/>
      <c r="P172" s="8"/>
    </row>
    <row r="173" spans="1:16">
      <c r="B173" s="8"/>
      <c r="C173" s="8"/>
      <c r="D173" s="8"/>
      <c r="E173" s="8"/>
      <c r="F173" s="8"/>
      <c r="G173" s="29"/>
      <c r="H173" s="29"/>
      <c r="I173" s="8"/>
      <c r="J173" s="8"/>
      <c r="K173" s="8"/>
      <c r="L173" s="8"/>
      <c r="M173" s="8"/>
      <c r="N173" s="8"/>
      <c r="O173" s="8"/>
      <c r="P173" s="8"/>
    </row>
    <row r="174" spans="1:16">
      <c r="A174" s="5"/>
      <c r="B174" s="8"/>
      <c r="C174" s="8"/>
      <c r="D174" s="8"/>
      <c r="E174" s="8"/>
      <c r="F174" s="8"/>
      <c r="G174" s="29"/>
      <c r="H174" s="29"/>
      <c r="I174" s="8"/>
      <c r="J174" s="8"/>
      <c r="K174" s="8"/>
      <c r="L174" s="8"/>
      <c r="M174" s="8"/>
      <c r="N174" s="8"/>
      <c r="O174" s="8"/>
      <c r="P174" s="8"/>
    </row>
    <row r="175" spans="1:16">
      <c r="B175" s="8"/>
      <c r="C175" s="8"/>
      <c r="D175" s="8"/>
      <c r="E175" s="8"/>
      <c r="F175" s="8"/>
      <c r="G175" s="29"/>
      <c r="H175" s="29"/>
      <c r="I175" s="8"/>
      <c r="J175" s="8"/>
      <c r="K175" s="8"/>
      <c r="L175" s="8"/>
      <c r="M175" s="8"/>
      <c r="N175" s="8"/>
      <c r="O175" s="8"/>
      <c r="P175" s="8"/>
    </row>
    <row r="176" spans="1:16">
      <c r="A176" s="5"/>
      <c r="B176" s="8"/>
      <c r="C176" s="8"/>
      <c r="D176" s="8"/>
      <c r="E176" s="8"/>
      <c r="F176" s="8"/>
      <c r="G176" s="29"/>
      <c r="H176" s="29"/>
      <c r="I176" s="8"/>
      <c r="J176" s="8"/>
      <c r="K176" s="8"/>
      <c r="L176" s="8"/>
      <c r="M176" s="8"/>
      <c r="N176" s="8"/>
      <c r="O176" s="8"/>
      <c r="P176" s="8"/>
    </row>
    <row r="177" spans="1:16">
      <c r="B177" s="8"/>
      <c r="C177" s="8"/>
      <c r="D177" s="8"/>
      <c r="E177" s="8"/>
      <c r="F177" s="8"/>
      <c r="G177" s="29"/>
      <c r="H177" s="29"/>
      <c r="I177" s="8"/>
      <c r="J177" s="8"/>
      <c r="K177" s="8"/>
      <c r="L177" s="8"/>
      <c r="M177" s="8"/>
      <c r="N177" s="8"/>
      <c r="O177" s="8"/>
      <c r="P177" s="8"/>
    </row>
    <row r="178" spans="1:16">
      <c r="A178" s="5"/>
      <c r="B178" s="8"/>
      <c r="C178" s="8"/>
      <c r="D178" s="8"/>
      <c r="E178" s="8"/>
      <c r="F178" s="8"/>
      <c r="G178" s="29"/>
      <c r="H178" s="29"/>
      <c r="I178" s="8"/>
      <c r="J178" s="8"/>
      <c r="K178" s="8"/>
      <c r="L178" s="8"/>
      <c r="M178" s="8"/>
      <c r="N178" s="8"/>
      <c r="O178" s="8"/>
      <c r="P178" s="8"/>
    </row>
    <row r="179" spans="1:16">
      <c r="B179" s="8"/>
      <c r="C179" s="8"/>
      <c r="D179" s="8"/>
      <c r="E179" s="8"/>
      <c r="F179" s="8"/>
      <c r="G179" s="29"/>
      <c r="H179" s="29"/>
      <c r="I179" s="8"/>
      <c r="J179" s="8"/>
      <c r="K179" s="8"/>
      <c r="L179" s="8"/>
      <c r="M179" s="8"/>
      <c r="N179" s="8"/>
      <c r="O179" s="8"/>
      <c r="P179" s="8"/>
    </row>
    <row r="180" spans="1:16">
      <c r="A180" s="5"/>
      <c r="B180" s="8"/>
      <c r="C180" s="8"/>
      <c r="D180" s="8"/>
      <c r="E180" s="8"/>
      <c r="F180" s="8"/>
      <c r="G180" s="29"/>
      <c r="H180" s="29"/>
      <c r="I180" s="8"/>
      <c r="J180" s="8"/>
      <c r="K180" s="8"/>
      <c r="L180" s="8"/>
      <c r="M180" s="8"/>
      <c r="N180" s="8"/>
      <c r="O180" s="8"/>
      <c r="P180" s="8"/>
    </row>
    <row r="181" spans="1:16">
      <c r="B181" s="8"/>
      <c r="C181" s="8"/>
      <c r="D181" s="8"/>
      <c r="E181" s="8"/>
      <c r="F181" s="8"/>
      <c r="G181" s="29"/>
      <c r="H181" s="29"/>
      <c r="I181" s="8"/>
      <c r="J181" s="8"/>
      <c r="K181" s="8"/>
      <c r="L181" s="8"/>
      <c r="M181" s="8"/>
      <c r="N181" s="8"/>
      <c r="O181" s="8"/>
      <c r="P181" s="8"/>
    </row>
    <row r="182" spans="1:16">
      <c r="A182" s="5"/>
      <c r="B182" s="8"/>
      <c r="C182" s="8"/>
      <c r="D182" s="8"/>
      <c r="E182" s="8"/>
      <c r="F182" s="8"/>
      <c r="G182" s="29"/>
      <c r="H182" s="29"/>
      <c r="I182" s="8"/>
      <c r="J182" s="8"/>
      <c r="K182" s="8"/>
      <c r="L182" s="8"/>
      <c r="M182" s="8"/>
      <c r="N182" s="8"/>
      <c r="O182" s="8"/>
      <c r="P182" s="8"/>
    </row>
    <row r="183" spans="1:16">
      <c r="B183" s="8"/>
      <c r="C183" s="8"/>
      <c r="D183" s="8"/>
      <c r="E183" s="8"/>
      <c r="F183" s="8"/>
      <c r="G183" s="29"/>
      <c r="H183" s="29"/>
      <c r="I183" s="8"/>
      <c r="J183" s="8"/>
      <c r="K183" s="8"/>
      <c r="L183" s="8"/>
      <c r="M183" s="8"/>
      <c r="N183" s="8"/>
      <c r="O183" s="8"/>
      <c r="P183" s="8"/>
    </row>
    <row r="184" spans="1:16">
      <c r="A184" s="5"/>
      <c r="B184" s="8"/>
      <c r="C184" s="8"/>
      <c r="D184" s="8"/>
      <c r="E184" s="8"/>
      <c r="F184" s="8"/>
      <c r="G184" s="29"/>
      <c r="H184" s="29"/>
      <c r="I184" s="8"/>
      <c r="J184" s="8"/>
      <c r="K184" s="8"/>
      <c r="L184" s="8"/>
      <c r="M184" s="8"/>
      <c r="N184" s="8"/>
      <c r="O184" s="8"/>
      <c r="P184" s="8"/>
    </row>
    <row r="185" spans="1:16">
      <c r="B185" s="8"/>
      <c r="C185" s="8"/>
      <c r="D185" s="8"/>
      <c r="E185" s="8"/>
      <c r="F185" s="8"/>
      <c r="G185" s="29"/>
      <c r="H185" s="29"/>
      <c r="I185" s="8"/>
      <c r="J185" s="8"/>
      <c r="K185" s="8"/>
      <c r="L185" s="8"/>
      <c r="M185" s="8"/>
      <c r="N185" s="8"/>
      <c r="O185" s="8"/>
      <c r="P185" s="8"/>
    </row>
    <row r="186" spans="1:16">
      <c r="A186" s="5"/>
      <c r="B186" s="8"/>
      <c r="C186" s="8"/>
      <c r="D186" s="8"/>
      <c r="E186" s="8"/>
      <c r="F186" s="8"/>
      <c r="G186" s="29"/>
      <c r="H186" s="29"/>
      <c r="I186" s="8"/>
      <c r="J186" s="8"/>
      <c r="K186" s="8"/>
      <c r="L186" s="8"/>
      <c r="M186" s="8"/>
      <c r="N186" s="8"/>
      <c r="O186" s="8"/>
      <c r="P186" s="8"/>
    </row>
    <row r="187" spans="1:16">
      <c r="B187" s="8"/>
      <c r="C187" s="8"/>
      <c r="D187" s="8"/>
      <c r="E187" s="8"/>
      <c r="F187" s="8"/>
      <c r="G187" s="29"/>
      <c r="H187" s="29"/>
      <c r="I187" s="8"/>
      <c r="J187" s="8"/>
      <c r="K187" s="8"/>
      <c r="L187" s="8"/>
      <c r="M187" s="8"/>
      <c r="N187" s="8"/>
      <c r="O187" s="8"/>
      <c r="P187" s="8"/>
    </row>
    <row r="188" spans="1:16">
      <c r="A188" s="5"/>
      <c r="B188" s="8"/>
      <c r="C188" s="8"/>
      <c r="D188" s="8"/>
      <c r="E188" s="8"/>
      <c r="F188" s="8"/>
      <c r="G188" s="29"/>
      <c r="H188" s="29"/>
      <c r="I188" s="8"/>
      <c r="J188" s="8"/>
      <c r="K188" s="8"/>
      <c r="L188" s="8"/>
      <c r="M188" s="8"/>
      <c r="N188" s="8"/>
      <c r="O188" s="8"/>
      <c r="P188" s="8"/>
    </row>
    <row r="189" spans="1:16">
      <c r="B189" s="8"/>
      <c r="C189" s="8"/>
      <c r="D189" s="8"/>
      <c r="E189" s="8"/>
      <c r="F189" s="8"/>
      <c r="G189" s="29"/>
      <c r="H189" s="29"/>
      <c r="I189" s="8"/>
      <c r="J189" s="8"/>
      <c r="K189" s="8"/>
      <c r="L189" s="8"/>
      <c r="M189" s="8"/>
      <c r="N189" s="8"/>
      <c r="O189" s="8"/>
      <c r="P189" s="8"/>
    </row>
    <row r="190" spans="1:16">
      <c r="A190" s="5"/>
      <c r="B190" s="8"/>
      <c r="C190" s="8"/>
      <c r="D190" s="8"/>
      <c r="E190" s="8"/>
      <c r="F190" s="8"/>
      <c r="G190" s="29"/>
      <c r="H190" s="29"/>
      <c r="I190" s="8"/>
      <c r="J190" s="8"/>
      <c r="K190" s="8"/>
      <c r="L190" s="8"/>
      <c r="M190" s="8"/>
      <c r="N190" s="8"/>
      <c r="O190" s="8"/>
      <c r="P190" s="8"/>
    </row>
    <row r="191" spans="1:16">
      <c r="B191" s="8"/>
      <c r="C191" s="8"/>
      <c r="D191" s="8"/>
      <c r="E191" s="8"/>
      <c r="F191" s="8"/>
      <c r="G191" s="29"/>
      <c r="H191" s="29"/>
      <c r="I191" s="8"/>
      <c r="J191" s="8"/>
      <c r="K191" s="8"/>
      <c r="L191" s="8"/>
      <c r="M191" s="8"/>
      <c r="N191" s="8"/>
      <c r="O191" s="8"/>
      <c r="P191" s="8"/>
    </row>
    <row r="192" spans="1:16">
      <c r="A192" s="5"/>
      <c r="B192" s="8"/>
      <c r="C192" s="8"/>
      <c r="D192" s="8"/>
      <c r="E192" s="8"/>
      <c r="F192" s="8"/>
      <c r="G192" s="29"/>
      <c r="H192" s="29"/>
      <c r="I192" s="8"/>
      <c r="J192" s="8"/>
      <c r="K192" s="8"/>
      <c r="L192" s="8"/>
      <c r="M192" s="8"/>
      <c r="N192" s="8"/>
      <c r="O192" s="8"/>
      <c r="P192" s="8"/>
    </row>
    <row r="193" spans="1:16">
      <c r="B193" s="8"/>
      <c r="C193" s="8"/>
      <c r="D193" s="8"/>
      <c r="E193" s="8"/>
      <c r="F193" s="8"/>
      <c r="G193" s="29"/>
      <c r="H193" s="29"/>
      <c r="I193" s="8"/>
      <c r="J193" s="8"/>
      <c r="K193" s="8"/>
      <c r="L193" s="8"/>
      <c r="M193" s="8"/>
      <c r="N193" s="8"/>
      <c r="O193" s="8"/>
      <c r="P193" s="8"/>
    </row>
    <row r="194" spans="1:16">
      <c r="A194" s="5"/>
      <c r="B194" s="8"/>
      <c r="C194" s="8"/>
      <c r="D194" s="8"/>
      <c r="E194" s="8"/>
      <c r="F194" s="8"/>
      <c r="G194" s="29"/>
      <c r="H194" s="29"/>
      <c r="I194" s="8"/>
      <c r="J194" s="8"/>
      <c r="K194" s="8"/>
      <c r="L194" s="8"/>
      <c r="M194" s="8"/>
      <c r="N194" s="8"/>
      <c r="O194" s="8"/>
      <c r="P194" s="8"/>
    </row>
    <row r="195" spans="1:16">
      <c r="B195" s="8"/>
      <c r="C195" s="8"/>
      <c r="D195" s="8"/>
      <c r="E195" s="8"/>
      <c r="F195" s="8"/>
      <c r="G195" s="29"/>
      <c r="H195" s="29"/>
      <c r="I195" s="8"/>
      <c r="J195" s="8"/>
      <c r="K195" s="8"/>
      <c r="L195" s="8"/>
      <c r="M195" s="8"/>
      <c r="N195" s="8"/>
      <c r="O195" s="8"/>
      <c r="P195" s="8"/>
    </row>
    <row r="196" spans="1:16">
      <c r="A196" s="5"/>
      <c r="B196" s="8"/>
      <c r="C196" s="8"/>
      <c r="D196" s="8"/>
      <c r="E196" s="8"/>
      <c r="F196" s="8"/>
      <c r="G196" s="29"/>
      <c r="H196" s="29"/>
      <c r="I196" s="8"/>
      <c r="J196" s="8"/>
      <c r="K196" s="8"/>
      <c r="L196" s="8"/>
      <c r="M196" s="8"/>
      <c r="N196" s="8"/>
      <c r="O196" s="8"/>
      <c r="P196" s="8"/>
    </row>
    <row r="197" spans="1:16">
      <c r="B197" s="8"/>
      <c r="C197" s="8"/>
      <c r="D197" s="8"/>
      <c r="E197" s="8"/>
      <c r="F197" s="8"/>
      <c r="G197" s="29"/>
      <c r="H197" s="29"/>
      <c r="I197" s="8"/>
      <c r="J197" s="8"/>
      <c r="K197" s="8"/>
      <c r="L197" s="8"/>
      <c r="M197" s="8"/>
      <c r="N197" s="8"/>
      <c r="O197" s="8"/>
      <c r="P197" s="8"/>
    </row>
    <row r="198" spans="1:16">
      <c r="A198" s="5"/>
      <c r="B198" s="8"/>
      <c r="C198" s="8"/>
      <c r="D198" s="8"/>
      <c r="E198" s="8"/>
      <c r="F198" s="8"/>
      <c r="G198" s="29"/>
      <c r="H198" s="29"/>
      <c r="I198" s="8"/>
      <c r="J198" s="8"/>
      <c r="K198" s="8"/>
      <c r="L198" s="8"/>
      <c r="M198" s="8"/>
      <c r="N198" s="8"/>
      <c r="O198" s="8"/>
      <c r="P198" s="8"/>
    </row>
    <row r="199" spans="1:16">
      <c r="B199" s="8"/>
      <c r="C199" s="8"/>
      <c r="D199" s="8"/>
      <c r="E199" s="8"/>
      <c r="F199" s="8"/>
      <c r="G199" s="29"/>
      <c r="H199" s="29"/>
      <c r="I199" s="8"/>
      <c r="J199" s="8"/>
      <c r="K199" s="8"/>
      <c r="L199" s="8"/>
      <c r="M199" s="8"/>
      <c r="N199" s="8"/>
      <c r="O199" s="8"/>
      <c r="P199" s="8"/>
    </row>
    <row r="200" spans="1:16">
      <c r="A200" s="5"/>
      <c r="B200" s="8"/>
      <c r="C200" s="8"/>
      <c r="D200" s="8"/>
      <c r="E200" s="8"/>
      <c r="F200" s="8"/>
      <c r="G200" s="29"/>
      <c r="H200" s="29"/>
      <c r="I200" s="8"/>
      <c r="J200" s="8"/>
      <c r="K200" s="8"/>
      <c r="L200" s="8"/>
      <c r="M200" s="8"/>
      <c r="N200" s="8"/>
      <c r="O200" s="8"/>
      <c r="P200" s="8"/>
    </row>
    <row r="201" spans="1:16">
      <c r="B201" s="8"/>
      <c r="C201" s="8"/>
      <c r="D201" s="8"/>
      <c r="E201" s="8"/>
      <c r="F201" s="8"/>
      <c r="G201" s="29"/>
      <c r="H201" s="29"/>
      <c r="I201" s="8"/>
      <c r="J201" s="8"/>
      <c r="K201" s="8"/>
      <c r="L201" s="8"/>
      <c r="M201" s="8"/>
      <c r="N201" s="8"/>
      <c r="O201" s="8"/>
      <c r="P201" s="8"/>
    </row>
    <row r="202" spans="1:16">
      <c r="A202" s="5"/>
      <c r="B202" s="8"/>
      <c r="C202" s="8"/>
      <c r="D202" s="8"/>
      <c r="E202" s="8"/>
      <c r="F202" s="8"/>
      <c r="G202" s="29"/>
      <c r="H202" s="29"/>
      <c r="I202" s="8"/>
      <c r="J202" s="8"/>
      <c r="K202" s="8"/>
      <c r="L202" s="8"/>
      <c r="M202" s="8"/>
      <c r="N202" s="8"/>
      <c r="O202" s="8"/>
      <c r="P202" s="8"/>
    </row>
    <row r="203" spans="1:16">
      <c r="B203" s="8"/>
      <c r="C203" s="8"/>
      <c r="D203" s="8"/>
      <c r="E203" s="8"/>
      <c r="F203" s="8"/>
      <c r="G203" s="29"/>
      <c r="H203" s="29"/>
      <c r="I203" s="8"/>
      <c r="J203" s="8"/>
      <c r="K203" s="8"/>
      <c r="L203" s="8"/>
      <c r="M203" s="8"/>
      <c r="N203" s="8"/>
      <c r="O203" s="8"/>
      <c r="P203" s="8"/>
    </row>
    <row r="204" spans="1:16">
      <c r="A204" s="5"/>
      <c r="B204" s="8"/>
      <c r="C204" s="8"/>
      <c r="D204" s="8"/>
      <c r="E204" s="8"/>
      <c r="F204" s="8"/>
      <c r="G204" s="29"/>
      <c r="H204" s="29"/>
      <c r="I204" s="8"/>
      <c r="J204" s="8"/>
      <c r="K204" s="8"/>
      <c r="L204" s="8"/>
      <c r="M204" s="8"/>
      <c r="N204" s="8"/>
      <c r="O204" s="8"/>
      <c r="P204" s="8"/>
    </row>
    <row r="205" spans="1:16">
      <c r="B205" s="8"/>
      <c r="C205" s="8"/>
      <c r="D205" s="8"/>
      <c r="E205" s="8"/>
      <c r="F205" s="8"/>
      <c r="G205" s="29"/>
      <c r="H205" s="29"/>
      <c r="I205" s="8"/>
      <c r="J205" s="8"/>
      <c r="K205" s="8"/>
      <c r="L205" s="8"/>
      <c r="M205" s="8"/>
      <c r="N205" s="8"/>
      <c r="O205" s="8"/>
      <c r="P205" s="8"/>
    </row>
    <row r="206" spans="1:16">
      <c r="A206" s="5"/>
      <c r="B206" s="8"/>
      <c r="C206" s="8"/>
      <c r="D206" s="8"/>
      <c r="E206" s="8"/>
      <c r="F206" s="8"/>
      <c r="G206" s="29"/>
      <c r="H206" s="29"/>
      <c r="I206" s="8"/>
      <c r="J206" s="8"/>
      <c r="K206" s="8"/>
      <c r="L206" s="8"/>
      <c r="M206" s="8"/>
      <c r="N206" s="8"/>
      <c r="O206" s="8"/>
      <c r="P206" s="8"/>
    </row>
    <row r="207" spans="1:16">
      <c r="B207" s="8"/>
      <c r="C207" s="8"/>
      <c r="D207" s="8"/>
      <c r="E207" s="8"/>
      <c r="F207" s="8"/>
      <c r="G207" s="29"/>
      <c r="H207" s="29"/>
      <c r="I207" s="8"/>
      <c r="J207" s="8"/>
      <c r="K207" s="8"/>
      <c r="L207" s="8"/>
      <c r="M207" s="8"/>
      <c r="N207" s="8"/>
      <c r="O207" s="8"/>
      <c r="P207" s="8"/>
    </row>
    <row r="208" spans="1:16">
      <c r="A208" s="5"/>
      <c r="B208" s="8"/>
      <c r="C208" s="8"/>
      <c r="D208" s="8"/>
      <c r="E208" s="8"/>
      <c r="F208" s="8"/>
      <c r="G208" s="29"/>
      <c r="H208" s="29"/>
      <c r="I208" s="8"/>
      <c r="J208" s="8"/>
      <c r="K208" s="8"/>
      <c r="L208" s="8"/>
      <c r="M208" s="8"/>
      <c r="N208" s="8"/>
      <c r="O208" s="8"/>
      <c r="P208" s="8"/>
    </row>
    <row r="209" spans="1:16">
      <c r="B209" s="8"/>
      <c r="C209" s="8"/>
      <c r="D209" s="8"/>
      <c r="E209" s="8"/>
      <c r="F209" s="8"/>
      <c r="G209" s="29"/>
      <c r="H209" s="29"/>
      <c r="I209" s="8"/>
      <c r="J209" s="8"/>
      <c r="K209" s="8"/>
      <c r="L209" s="8"/>
      <c r="M209" s="8"/>
      <c r="N209" s="8"/>
      <c r="O209" s="8"/>
      <c r="P209" s="8"/>
    </row>
    <row r="210" spans="1:16">
      <c r="A210" s="5"/>
      <c r="B210" s="8"/>
      <c r="C210" s="8"/>
      <c r="D210" s="8"/>
      <c r="E210" s="8"/>
      <c r="F210" s="8"/>
      <c r="G210" s="29"/>
      <c r="H210" s="29"/>
      <c r="I210" s="8"/>
      <c r="J210" s="8"/>
      <c r="K210" s="8"/>
      <c r="L210" s="8"/>
      <c r="M210" s="8"/>
      <c r="N210" s="8"/>
      <c r="O210" s="8"/>
      <c r="P210" s="8"/>
    </row>
    <row r="211" spans="1:16">
      <c r="B211" s="8"/>
      <c r="C211" s="8"/>
      <c r="D211" s="8"/>
      <c r="E211" s="8"/>
      <c r="F211" s="8"/>
      <c r="G211" s="29"/>
      <c r="H211" s="29"/>
      <c r="I211" s="8"/>
      <c r="J211" s="8"/>
      <c r="K211" s="8"/>
      <c r="L211" s="8"/>
      <c r="M211" s="8"/>
      <c r="N211" s="8"/>
      <c r="O211" s="8"/>
      <c r="P211"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T159"/>
  <sheetViews>
    <sheetView workbookViewId="0">
      <selection activeCell="B6" sqref="B6:B155"/>
    </sheetView>
  </sheetViews>
  <sheetFormatPr defaultRowHeight="15"/>
  <cols>
    <col min="1" max="1" width="15.5703125" customWidth="1"/>
    <col min="2" max="2" width="20.5703125" customWidth="1"/>
    <col min="3" max="3" width="20.7109375" customWidth="1"/>
    <col min="4" max="4" width="10.42578125" customWidth="1"/>
    <col min="5" max="5" width="22.7109375" customWidth="1"/>
    <col min="6" max="8" width="15.85546875" customWidth="1"/>
    <col min="9" max="10" width="18" customWidth="1"/>
    <col min="11" max="11" width="17" customWidth="1"/>
    <col min="12" max="12" width="16.42578125" customWidth="1"/>
    <col min="13" max="13" width="14.140625" customWidth="1"/>
    <col min="14" max="14" width="15.7109375" customWidth="1"/>
    <col min="15" max="15" width="14" customWidth="1"/>
    <col min="16" max="16" width="13.140625" customWidth="1"/>
    <col min="17" max="17" width="12.5703125" customWidth="1"/>
    <col min="18" max="18" width="11" customWidth="1"/>
    <col min="19" max="19" width="10.85546875" customWidth="1"/>
    <col min="20" max="20" width="12.140625" customWidth="1"/>
    <col min="21" max="21" width="14.42578125" customWidth="1"/>
    <col min="22" max="22" width="12.85546875" customWidth="1"/>
    <col min="23" max="23" width="11.5703125" customWidth="1"/>
    <col min="24" max="24" width="11.7109375" customWidth="1"/>
    <col min="25" max="25" width="14.28515625" customWidth="1"/>
    <col min="26" max="27" width="14.5703125" customWidth="1"/>
    <col min="28" max="28" width="13.28515625" customWidth="1"/>
    <col min="29" max="29" width="11.5703125" customWidth="1"/>
    <col min="30" max="30" width="14.85546875" customWidth="1"/>
    <col min="39" max="39" width="10.85546875" customWidth="1"/>
    <col min="40" max="40" width="14" customWidth="1"/>
    <col min="47" max="47" width="10.42578125" customWidth="1"/>
  </cols>
  <sheetData>
    <row r="1" spans="1:46" s="11" customFormat="1"/>
    <row r="2" spans="1:46" s="11" customFormat="1">
      <c r="A2" s="17" t="s">
        <v>78</v>
      </c>
      <c r="B2" s="13"/>
      <c r="C2" s="13"/>
      <c r="D2" s="13"/>
      <c r="E2" s="13"/>
      <c r="F2" s="12"/>
      <c r="G2" s="28"/>
      <c r="H2" s="28"/>
    </row>
    <row r="3" spans="1:46" s="11" customFormat="1">
      <c r="P3" s="64"/>
      <c r="Q3" t="s">
        <v>59</v>
      </c>
      <c r="R3" s="65"/>
      <c r="V3" t="s">
        <v>60</v>
      </c>
    </row>
    <row r="4" spans="1:46" s="10" customFormat="1" ht="30">
      <c r="A4" s="34" t="s">
        <v>0</v>
      </c>
      <c r="B4" s="2" t="s">
        <v>33</v>
      </c>
      <c r="C4" s="2" t="s">
        <v>34</v>
      </c>
      <c r="D4" s="30"/>
      <c r="E4" s="30"/>
      <c r="F4" s="30"/>
      <c r="G4" s="30"/>
      <c r="H4" s="30"/>
      <c r="I4" s="30" t="s">
        <v>26</v>
      </c>
      <c r="J4" s="30" t="s">
        <v>51</v>
      </c>
      <c r="K4" s="30" t="s">
        <v>23</v>
      </c>
      <c r="L4" s="30" t="s">
        <v>24</v>
      </c>
      <c r="M4" s="30" t="s">
        <v>38</v>
      </c>
      <c r="N4" s="30" t="s">
        <v>25</v>
      </c>
      <c r="O4" s="3" t="s">
        <v>32</v>
      </c>
      <c r="P4" s="3" t="s">
        <v>75</v>
      </c>
      <c r="Q4" s="30" t="s">
        <v>27</v>
      </c>
      <c r="R4" s="30" t="s">
        <v>28</v>
      </c>
      <c r="S4" s="48" t="s">
        <v>29</v>
      </c>
      <c r="T4" s="30" t="s">
        <v>68</v>
      </c>
      <c r="U4" s="30" t="s">
        <v>31</v>
      </c>
      <c r="V4" s="30" t="s">
        <v>27</v>
      </c>
      <c r="W4" s="30" t="s">
        <v>28</v>
      </c>
      <c r="X4" s="48" t="s">
        <v>29</v>
      </c>
      <c r="Y4" s="30" t="s">
        <v>30</v>
      </c>
      <c r="Z4" s="3" t="s">
        <v>31</v>
      </c>
      <c r="AA4" s="3" t="s">
        <v>70</v>
      </c>
      <c r="AB4" s="3" t="s">
        <v>71</v>
      </c>
      <c r="AC4" s="3" t="s">
        <v>72</v>
      </c>
      <c r="AD4" s="3" t="s">
        <v>73</v>
      </c>
      <c r="AJ4" s="3"/>
      <c r="AK4" s="3"/>
      <c r="AL4" s="3"/>
      <c r="AM4" s="3"/>
      <c r="AO4" s="3"/>
      <c r="AT4" s="3"/>
    </row>
    <row r="5" spans="1:46" s="11" customFormat="1">
      <c r="A5" s="10"/>
      <c r="B5" s="20"/>
      <c r="C5" s="21"/>
      <c r="D5" s="12"/>
      <c r="E5" s="21"/>
      <c r="F5" s="12"/>
      <c r="Q5"/>
      <c r="R5"/>
      <c r="S5"/>
      <c r="T5"/>
      <c r="U5"/>
      <c r="AT5" s="10"/>
    </row>
    <row r="6" spans="1:46" s="11" customFormat="1">
      <c r="A6" s="11">
        <v>1</v>
      </c>
      <c r="B6" s="22">
        <f>Y6</f>
        <v>40</v>
      </c>
      <c r="C6" s="16">
        <f>T6</f>
        <v>5</v>
      </c>
      <c r="D6" s="52"/>
      <c r="E6" s="55" t="s">
        <v>35</v>
      </c>
      <c r="F6" s="53">
        <f>Z157</f>
        <v>208009</v>
      </c>
      <c r="G6" s="31"/>
      <c r="H6" s="31"/>
      <c r="I6" s="23">
        <f>Data!B12*Data!C12</f>
        <v>4893</v>
      </c>
      <c r="J6" s="23">
        <f>IF(Data!C$7=1,Data!D12,IF(Data!C$7=2,I6,Data!B12))</f>
        <v>12</v>
      </c>
      <c r="K6" s="33">
        <f>Data!E12*SQRT(Data!F12/21)</f>
        <v>73.040304627406201</v>
      </c>
      <c r="L6" s="33">
        <f>IF(Data!H12="A",Data!G$5,IF(Data!H12="B",Data!G$6,Data!G$7))</f>
        <v>94</v>
      </c>
      <c r="M6" s="33">
        <f>IF(Data!I12="A",Data!G$5,IF(Data!I12="B",Data!G$6,Data!G$7))</f>
        <v>94</v>
      </c>
      <c r="N6" s="33">
        <f>IF(Data!J12="A",Data!G$5,IF(Data!J12="B",Data!G$6,Data!G$7))</f>
        <v>94</v>
      </c>
      <c r="O6" s="47">
        <f>IF(Data!C$6=1,L6,IF(Data!C$6=2,M6,N6))</f>
        <v>94</v>
      </c>
      <c r="P6" s="47">
        <f>J6*O6/100</f>
        <v>11.28</v>
      </c>
      <c r="Q6" s="49">
        <f>MIN(4,(1-O6/100)*Data!G12/K6)</f>
        <v>0.36719452549950921</v>
      </c>
      <c r="R6" s="5">
        <f>SQRT(LN(25/Q6/Q6))</f>
        <v>2.2853014862601557</v>
      </c>
      <c r="S6" s="50">
        <f>(-5.3925569+5.6211054*R6-3.883683*R6*R6+1.0897299*R6*R6*R6)/(1-7.2496485/10*R6+5.07326622/10*R6*R6+6.69136868/100*R6*R6*R6-3.29129114/1000*R6*R6*R6*R6)</f>
        <v>6.5366480965466989E-2</v>
      </c>
      <c r="T6" s="5">
        <f>MAX(INT(K6*S6+0.5),0)</f>
        <v>5</v>
      </c>
      <c r="U6" s="5">
        <f>Data!C12*T6</f>
        <v>35</v>
      </c>
      <c r="V6" s="49">
        <f>MIN(4,(1-Data!C$5/100)*Data!G12/K6)</f>
        <v>0.1835972627497546</v>
      </c>
      <c r="W6" s="5">
        <f>SQRT(LN(25/V6/V6))</f>
        <v>2.570777556348034</v>
      </c>
      <c r="X6" s="50">
        <f>(-5.3925569+5.6211054*W6-3.883683*W6*W6+1.0897299*W6*W6*W6)/(1-7.2496485/10*W6+5.07326622/10*W6*W6+6.69136868/100*W6*W6*W6-3.29129114/1000*W6*W6*W6*W6)</f>
        <v>0.54726296630656146</v>
      </c>
      <c r="Y6" s="5">
        <f t="shared" ref="Y6:Y37" si="0">MAX(INT(K6*X6+0.5),0)</f>
        <v>40</v>
      </c>
      <c r="Z6" s="5">
        <f>Data!C12*Y6</f>
        <v>280</v>
      </c>
      <c r="AA6" s="35">
        <f>(100-O6)/100*Data!B12</f>
        <v>41.94</v>
      </c>
      <c r="AB6" s="35">
        <f>AA6/Data!B12*Data!D12</f>
        <v>0.72</v>
      </c>
      <c r="AC6" s="38">
        <f>(Data!D12-AB6)/Data!D12*100</f>
        <v>94</v>
      </c>
      <c r="AD6" s="11">
        <f>J6*AC6/100</f>
        <v>11.28</v>
      </c>
      <c r="AK6" s="37"/>
      <c r="AL6" s="37"/>
      <c r="AM6" s="15"/>
    </row>
    <row r="7" spans="1:46" s="11" customFormat="1">
      <c r="A7" s="11">
        <v>2</v>
      </c>
      <c r="B7" s="22">
        <f t="shared" ref="B7:B70" si="1">Y7</f>
        <v>1</v>
      </c>
      <c r="C7" s="16">
        <f t="shared" ref="C7:C70" si="2">T7</f>
        <v>0</v>
      </c>
      <c r="D7" s="52"/>
      <c r="E7" s="55" t="s">
        <v>31</v>
      </c>
      <c r="F7" s="53"/>
      <c r="G7" s="31"/>
      <c r="H7" s="31"/>
      <c r="I7" s="23">
        <f>Data!B13*Data!C13</f>
        <v>1242</v>
      </c>
      <c r="J7" s="23">
        <f>IF(Data!C$7=1,Data!D13,IF(Data!C$7=2,I7,Data!B13))</f>
        <v>10</v>
      </c>
      <c r="K7" s="33">
        <f>Data!E13*SQRT(Data!F13/21)</f>
        <v>5.9496609332292092</v>
      </c>
      <c r="L7" s="33">
        <f>IF(Data!H13="A",Data!G$5,IF(Data!H13="B",Data!G$6,Data!G$7))</f>
        <v>94</v>
      </c>
      <c r="M7" s="33">
        <f>IF(Data!I13="A",Data!G$5,IF(Data!I13="B",Data!G$6,Data!G$7))</f>
        <v>94</v>
      </c>
      <c r="N7" s="33">
        <f>IF(Data!J13="A",Data!G$5,IF(Data!J13="B",Data!G$6,Data!G$7))</f>
        <v>94</v>
      </c>
      <c r="O7" s="47">
        <f>IF(Data!C$6=1,L7,IF(Data!C$6=2,M7,N7))</f>
        <v>94</v>
      </c>
      <c r="P7" s="47">
        <f t="shared" ref="P7:P70" si="3">J7*O7/100</f>
        <v>9.4</v>
      </c>
      <c r="Q7" s="49">
        <f>MIN(4,(1-O7/100)*Data!G13/K7)</f>
        <v>0.69583797235870348</v>
      </c>
      <c r="R7" s="5">
        <f t="shared" ref="R7:R70" si="4">SQRT(LN(25/Q7/Q7))</f>
        <v>1.9859891019432874</v>
      </c>
      <c r="S7" s="50">
        <f t="shared" ref="S7:S70" si="5">(-5.3925569+5.6211054*R7-3.883683*R7*R7+1.0897299*R7*R7*R7)/(1-7.2496485/10*R7+5.07326622/10*R7*R7+6.69136868/100*R7*R7*R7-3.29129114/1000*R7*R7*R7*R7)</f>
        <v>-0.4970354456427365</v>
      </c>
      <c r="T7" s="5">
        <f t="shared" ref="T7:T70" si="6">MAX(INT(K7*S7+0.5),0)</f>
        <v>0</v>
      </c>
      <c r="U7" s="5">
        <f>Data!C13*T7</f>
        <v>0</v>
      </c>
      <c r="V7" s="49">
        <f>MIN(4,(1-Data!C$5/100)*Data!G13/K7)</f>
        <v>0.34791898617935174</v>
      </c>
      <c r="W7" s="5">
        <f t="shared" ref="W7:W70" si="7">SQRT(LN(25/V7/V7))</f>
        <v>2.3087760987495942</v>
      </c>
      <c r="X7" s="50">
        <f t="shared" ref="X7:X70" si="8">(-5.3925569+5.6211054*W7-3.883683*W7*W7+1.0897299*W7*W7*W7)/(1-7.2496485/10*W7+5.07326622/10*W7*W7+6.69136868/100*W7*W7*W7-3.29129114/1000*W7*W7*W7*W7)</f>
        <v>0.10673815299876163</v>
      </c>
      <c r="Y7" s="5">
        <f t="shared" si="0"/>
        <v>1</v>
      </c>
      <c r="Z7" s="5">
        <f>Data!C13*Y7</f>
        <v>18</v>
      </c>
      <c r="AA7" s="35">
        <f>(100-O7)/100*Data!B13</f>
        <v>4.1399999999999997</v>
      </c>
      <c r="AB7" s="35">
        <f>AA7/Data!B13*Data!D13</f>
        <v>0.6</v>
      </c>
      <c r="AC7" s="38">
        <f>(Data!D13-AB7)/Data!D13*100</f>
        <v>94</v>
      </c>
      <c r="AD7" s="11">
        <f t="shared" ref="AD7:AD70" si="9">J7*AC7/100</f>
        <v>9.4</v>
      </c>
      <c r="AK7" s="37"/>
      <c r="AL7" s="37"/>
      <c r="AM7" s="15"/>
    </row>
    <row r="8" spans="1:46" s="11" customFormat="1">
      <c r="A8" s="11">
        <v>3</v>
      </c>
      <c r="B8" s="22">
        <f t="shared" si="1"/>
        <v>0</v>
      </c>
      <c r="C8" s="16">
        <f t="shared" si="2"/>
        <v>0</v>
      </c>
      <c r="D8" s="52"/>
      <c r="E8" s="16"/>
      <c r="F8" s="53"/>
      <c r="G8" s="31"/>
      <c r="H8" s="31"/>
      <c r="I8" s="23">
        <f>Data!B14*Data!C14</f>
        <v>1122</v>
      </c>
      <c r="J8" s="23">
        <f>IF(Data!C$7=1,Data!D14,IF(Data!C$7=2,I8,Data!B14))</f>
        <v>11</v>
      </c>
      <c r="K8" s="33">
        <f>Data!E14*SQRT(Data!F14/21)</f>
        <v>1.7849993419788959</v>
      </c>
      <c r="L8" s="33">
        <f>IF(Data!H14="A",Data!G$5,IF(Data!H14="B",Data!G$6,Data!G$7))</f>
        <v>94</v>
      </c>
      <c r="M8" s="33">
        <f>IF(Data!I14="A",Data!G$5,IF(Data!I14="B",Data!G$6,Data!G$7))</f>
        <v>94</v>
      </c>
      <c r="N8" s="33">
        <f>IF(Data!J14="A",Data!G$5,IF(Data!J14="B",Data!G$6,Data!G$7))</f>
        <v>94</v>
      </c>
      <c r="O8" s="47">
        <f>IF(Data!C$6=1,L8,IF(Data!C$6=2,M8,N8))</f>
        <v>94</v>
      </c>
      <c r="P8" s="47">
        <f t="shared" si="3"/>
        <v>10.34</v>
      </c>
      <c r="Q8" s="49">
        <f>MIN(4,(1-O8/100)*Data!G14/K8)</f>
        <v>0.73949607092662306</v>
      </c>
      <c r="R8" s="5">
        <f t="shared" si="4"/>
        <v>1.9551082949177423</v>
      </c>
      <c r="S8" s="50">
        <f t="shared" si="5"/>
        <v>-0.55931391566068389</v>
      </c>
      <c r="T8" s="5">
        <f t="shared" si="6"/>
        <v>0</v>
      </c>
      <c r="U8" s="5">
        <f>Data!C14*T8</f>
        <v>0</v>
      </c>
      <c r="V8" s="49">
        <f>MIN(4,(1-Data!C$5/100)*Data!G14/K8)</f>
        <v>0.36974803546331153</v>
      </c>
      <c r="W8" s="5">
        <f t="shared" si="7"/>
        <v>2.2822670321362599</v>
      </c>
      <c r="X8" s="50">
        <f t="shared" si="8"/>
        <v>5.9992950611583877E-2</v>
      </c>
      <c r="Y8" s="5">
        <f t="shared" si="0"/>
        <v>0</v>
      </c>
      <c r="Z8" s="5">
        <f>Data!C14*Y8</f>
        <v>0</v>
      </c>
      <c r="AA8" s="35">
        <f>(100-O8)/100*Data!B14</f>
        <v>1.3199999999999998</v>
      </c>
      <c r="AB8" s="35">
        <f>AA8/Data!B14*Data!D14</f>
        <v>0.65999999999999992</v>
      </c>
      <c r="AC8" s="38">
        <f>(Data!D14-AB8)/Data!D14*100</f>
        <v>94</v>
      </c>
      <c r="AD8" s="11">
        <f t="shared" si="9"/>
        <v>10.34</v>
      </c>
      <c r="AK8" s="37"/>
      <c r="AL8" s="37"/>
      <c r="AM8" s="15"/>
    </row>
    <row r="9" spans="1:46" s="11" customFormat="1">
      <c r="A9" s="11">
        <v>4</v>
      </c>
      <c r="B9" s="22">
        <f t="shared" si="1"/>
        <v>1</v>
      </c>
      <c r="C9" s="16">
        <f t="shared" si="2"/>
        <v>0</v>
      </c>
      <c r="D9" s="52"/>
      <c r="E9" s="55" t="s">
        <v>36</v>
      </c>
      <c r="F9" s="53">
        <f>U157</f>
        <v>177917</v>
      </c>
      <c r="G9" s="31"/>
      <c r="H9" s="31"/>
      <c r="I9" s="23">
        <f>Data!B15*Data!C15</f>
        <v>440</v>
      </c>
      <c r="J9" s="23">
        <f>IF(Data!C$7=1,Data!D15,IF(Data!C$7=2,I9,Data!B15))</f>
        <v>7</v>
      </c>
      <c r="K9" s="33">
        <f>Data!E15*SQRT(Data!F15/21)</f>
        <v>1.7383547064205074</v>
      </c>
      <c r="L9" s="33">
        <f>IF(Data!H15="A",Data!G$5,IF(Data!H15="B",Data!G$6,Data!G$7))</f>
        <v>94</v>
      </c>
      <c r="M9" s="33">
        <f>IF(Data!I15="A",Data!G$5,IF(Data!I15="B",Data!G$6,Data!G$7))</f>
        <v>94</v>
      </c>
      <c r="N9" s="33">
        <f>IF(Data!J15="A",Data!G$5,IF(Data!J15="B",Data!G$6,Data!G$7))</f>
        <v>94</v>
      </c>
      <c r="O9" s="47">
        <f>IF(Data!C$6=1,L9,IF(Data!C$6=2,M9,N9))</f>
        <v>94</v>
      </c>
      <c r="P9" s="47">
        <f t="shared" si="3"/>
        <v>6.58</v>
      </c>
      <c r="Q9" s="49">
        <f>MIN(4,(1-O9/100)*Data!G15/K9)</f>
        <v>0.37966934916236067</v>
      </c>
      <c r="R9" s="5">
        <f t="shared" si="4"/>
        <v>2.2706353521713756</v>
      </c>
      <c r="S9" s="50">
        <f t="shared" si="5"/>
        <v>3.9339951473528652E-2</v>
      </c>
      <c r="T9" s="5">
        <f t="shared" si="6"/>
        <v>0</v>
      </c>
      <c r="U9" s="5">
        <f>Data!C15*T9</f>
        <v>0</v>
      </c>
      <c r="V9" s="49">
        <f>MIN(4,(1-Data!C$5/100)*Data!G15/K9)</f>
        <v>0.18983467458118033</v>
      </c>
      <c r="W9" s="5">
        <f t="shared" si="7"/>
        <v>2.5577488664156061</v>
      </c>
      <c r="X9" s="50">
        <f t="shared" si="8"/>
        <v>0.52618120237700494</v>
      </c>
      <c r="Y9" s="5">
        <f t="shared" si="0"/>
        <v>1</v>
      </c>
      <c r="Z9" s="5">
        <f>Data!C15*Y9</f>
        <v>40</v>
      </c>
      <c r="AA9" s="35">
        <f>(100-O9)/100*Data!B15</f>
        <v>0.65999999999999992</v>
      </c>
      <c r="AB9" s="35">
        <f>AA9/Data!B15*Data!D15</f>
        <v>0.41999999999999993</v>
      </c>
      <c r="AC9" s="38">
        <f>(Data!D15-AB9)/Data!D15*100</f>
        <v>94</v>
      </c>
      <c r="AD9" s="11">
        <f t="shared" si="9"/>
        <v>6.58</v>
      </c>
      <c r="AK9" s="37"/>
      <c r="AL9" s="37"/>
      <c r="AM9" s="15"/>
    </row>
    <row r="10" spans="1:46" s="11" customFormat="1">
      <c r="A10" s="11">
        <v>5</v>
      </c>
      <c r="B10" s="22">
        <f t="shared" si="1"/>
        <v>0</v>
      </c>
      <c r="C10" s="16">
        <f t="shared" si="2"/>
        <v>0</v>
      </c>
      <c r="D10" s="52"/>
      <c r="E10" s="55" t="s">
        <v>31</v>
      </c>
      <c r="F10" s="16"/>
      <c r="G10" s="31"/>
      <c r="H10" s="31"/>
      <c r="I10" s="23">
        <f>Data!B16*Data!C16</f>
        <v>1050</v>
      </c>
      <c r="J10" s="23">
        <f>IF(Data!C$7=1,Data!D16,IF(Data!C$7=2,I10,Data!B16))</f>
        <v>7</v>
      </c>
      <c r="K10" s="33">
        <f>Data!E16*SQRT(Data!F16/21)</f>
        <v>1.659133659987243</v>
      </c>
      <c r="L10" s="33">
        <f>IF(Data!H16="A",Data!G$5,IF(Data!H16="B",Data!G$6,Data!G$7))</f>
        <v>94</v>
      </c>
      <c r="M10" s="33">
        <f>IF(Data!I16="A",Data!G$5,IF(Data!I16="B",Data!G$6,Data!G$7))</f>
        <v>94</v>
      </c>
      <c r="N10" s="33">
        <f>IF(Data!J16="A",Data!G$5,IF(Data!J16="B",Data!G$6,Data!G$7))</f>
        <v>94</v>
      </c>
      <c r="O10" s="47">
        <f>IF(Data!C$6=1,L10,IF(Data!C$6=2,M10,N10))</f>
        <v>94</v>
      </c>
      <c r="P10" s="47">
        <f t="shared" si="3"/>
        <v>6.58</v>
      </c>
      <c r="Q10" s="49">
        <f>MIN(4,(1-O10/100)*Data!G16/K10)</f>
        <v>0.75943248599373792</v>
      </c>
      <c r="R10" s="5">
        <f t="shared" si="4"/>
        <v>1.9414539737178453</v>
      </c>
      <c r="S10" s="50">
        <f t="shared" si="5"/>
        <v>-0.58714091451676242</v>
      </c>
      <c r="T10" s="5">
        <f t="shared" si="6"/>
        <v>0</v>
      </c>
      <c r="U10" s="5">
        <f>Data!C16*T10</f>
        <v>0</v>
      </c>
      <c r="V10" s="49">
        <f>MIN(4,(1-Data!C$5/100)*Data!G16/K10)</f>
        <v>0.37971624299686896</v>
      </c>
      <c r="W10" s="5">
        <f t="shared" si="7"/>
        <v>2.2705809593988722</v>
      </c>
      <c r="X10" s="50">
        <f t="shared" si="8"/>
        <v>3.9243165859098969E-2</v>
      </c>
      <c r="Y10" s="5">
        <f t="shared" si="0"/>
        <v>0</v>
      </c>
      <c r="Z10" s="5">
        <f>Data!C16*Y10</f>
        <v>0</v>
      </c>
      <c r="AA10" s="35">
        <f>(100-O10)/100*Data!B16</f>
        <v>1.26</v>
      </c>
      <c r="AB10" s="35">
        <f>AA10/Data!B16*Data!D16</f>
        <v>0.42</v>
      </c>
      <c r="AC10" s="38">
        <f>(Data!D16-AB10)/Data!D16*100</f>
        <v>94</v>
      </c>
      <c r="AD10" s="11">
        <f t="shared" si="9"/>
        <v>6.58</v>
      </c>
      <c r="AK10" s="37"/>
      <c r="AL10" s="37"/>
      <c r="AM10" s="15"/>
    </row>
    <row r="11" spans="1:46" s="11" customFormat="1">
      <c r="A11" s="11">
        <v>6</v>
      </c>
      <c r="B11" s="22">
        <f t="shared" si="1"/>
        <v>0</v>
      </c>
      <c r="C11" s="16">
        <f t="shared" si="2"/>
        <v>0</v>
      </c>
      <c r="D11" s="52"/>
      <c r="E11" s="16"/>
      <c r="F11" s="16"/>
      <c r="G11" s="31"/>
      <c r="H11" s="31"/>
      <c r="I11" s="23">
        <f>Data!B17*Data!C17</f>
        <v>840</v>
      </c>
      <c r="J11" s="23">
        <f>IF(Data!C$7=1,Data!D17,IF(Data!C$7=2,I11,Data!B17))</f>
        <v>10</v>
      </c>
      <c r="K11" s="33">
        <f>Data!E17*SQRT(Data!F17/21)</f>
        <v>2.0639692958314444</v>
      </c>
      <c r="L11" s="33">
        <f>IF(Data!H17="A",Data!G$5,IF(Data!H17="B",Data!G$6,Data!G$7))</f>
        <v>94</v>
      </c>
      <c r="M11" s="33">
        <f>IF(Data!I17="A",Data!G$5,IF(Data!I17="B",Data!G$6,Data!G$7))</f>
        <v>94</v>
      </c>
      <c r="N11" s="33">
        <f>IF(Data!J17="A",Data!G$5,IF(Data!J17="B",Data!G$6,Data!G$7))</f>
        <v>94</v>
      </c>
      <c r="O11" s="47">
        <f>IF(Data!C$6=1,L11,IF(Data!C$6=2,M11,N11))</f>
        <v>94</v>
      </c>
      <c r="P11" s="47">
        <f t="shared" si="3"/>
        <v>9.4</v>
      </c>
      <c r="Q11" s="49">
        <f>MIN(4,(1-O11/100)*Data!G17/K11)</f>
        <v>1.1628079956650672</v>
      </c>
      <c r="R11" s="5">
        <f t="shared" si="4"/>
        <v>1.7079813503303889</v>
      </c>
      <c r="S11" s="50">
        <f t="shared" si="5"/>
        <v>-1.0934325640801503</v>
      </c>
      <c r="T11" s="5">
        <f t="shared" si="6"/>
        <v>0</v>
      </c>
      <c r="U11" s="5">
        <f>Data!C17*T11</f>
        <v>0</v>
      </c>
      <c r="V11" s="49">
        <f>MIN(4,(1-Data!C$5/100)*Data!G17/K11)</f>
        <v>0.5814039978325336</v>
      </c>
      <c r="W11" s="5">
        <f t="shared" si="7"/>
        <v>2.074486600148651</v>
      </c>
      <c r="X11" s="50">
        <f t="shared" si="8"/>
        <v>-0.3233410998486661</v>
      </c>
      <c r="Y11" s="5">
        <f t="shared" si="0"/>
        <v>0</v>
      </c>
      <c r="Z11" s="5">
        <f>Data!C17*Y11</f>
        <v>0</v>
      </c>
      <c r="AA11" s="35">
        <f>(100-O11)/100*Data!B17</f>
        <v>2.4</v>
      </c>
      <c r="AB11" s="35">
        <f>AA11/Data!B17*Data!D17</f>
        <v>0.6</v>
      </c>
      <c r="AC11" s="38">
        <f>(Data!D17-AB11)/Data!D17*100</f>
        <v>94</v>
      </c>
      <c r="AD11" s="11">
        <f t="shared" si="9"/>
        <v>9.4</v>
      </c>
      <c r="AK11" s="37"/>
      <c r="AL11" s="37"/>
      <c r="AM11" s="15"/>
    </row>
    <row r="12" spans="1:46" s="11" customFormat="1">
      <c r="A12" s="11">
        <v>7</v>
      </c>
      <c r="B12" s="22">
        <f t="shared" si="1"/>
        <v>0</v>
      </c>
      <c r="C12" s="16">
        <f t="shared" si="2"/>
        <v>0</v>
      </c>
      <c r="D12" s="52"/>
      <c r="E12" s="55" t="s">
        <v>37</v>
      </c>
      <c r="F12" s="54">
        <f>(F9-F6)/F6*100</f>
        <v>-14.466681730117447</v>
      </c>
      <c r="G12" s="31"/>
      <c r="H12" s="31"/>
      <c r="I12" s="23">
        <f>Data!B18*Data!C18</f>
        <v>3735</v>
      </c>
      <c r="J12" s="23">
        <f>IF(Data!C$7=1,Data!D18,IF(Data!C$7=2,I12,Data!B18))</f>
        <v>14</v>
      </c>
      <c r="K12" s="33">
        <f>Data!E18*SQRT(Data!F18/21)</f>
        <v>1.880284577285074</v>
      </c>
      <c r="L12" s="33">
        <f>IF(Data!H18="A",Data!G$5,IF(Data!H18="B",Data!G$6,Data!G$7))</f>
        <v>94</v>
      </c>
      <c r="M12" s="33">
        <f>IF(Data!I18="A",Data!G$5,IF(Data!I18="B",Data!G$6,Data!G$7))</f>
        <v>95.76</v>
      </c>
      <c r="N12" s="33">
        <f>IF(Data!J18="A",Data!G$5,IF(Data!J18="B",Data!G$6,Data!G$7))</f>
        <v>94</v>
      </c>
      <c r="O12" s="47">
        <f>IF(Data!C$6=1,L12,IF(Data!C$6=2,M12,N12))</f>
        <v>94</v>
      </c>
      <c r="P12" s="47">
        <f t="shared" si="3"/>
        <v>13.16</v>
      </c>
      <c r="Q12" s="49">
        <f>MIN(4,(1-O12/100)*Data!G18/K12)</f>
        <v>1.0530320909502464</v>
      </c>
      <c r="R12" s="5">
        <f t="shared" si="4"/>
        <v>1.7650859491879773</v>
      </c>
      <c r="S12" s="50">
        <f t="shared" si="5"/>
        <v>-0.96392351645257535</v>
      </c>
      <c r="T12" s="5">
        <f t="shared" si="6"/>
        <v>0</v>
      </c>
      <c r="U12" s="5">
        <f>Data!C18*T12</f>
        <v>0</v>
      </c>
      <c r="V12" s="49">
        <f>MIN(4,(1-Data!C$5/100)*Data!G18/K12)</f>
        <v>0.52651604547512321</v>
      </c>
      <c r="W12" s="5">
        <f t="shared" si="7"/>
        <v>2.1217499308685541</v>
      </c>
      <c r="X12" s="50">
        <f t="shared" si="8"/>
        <v>-0.23329498424660461</v>
      </c>
      <c r="Y12" s="5">
        <f t="shared" si="0"/>
        <v>0</v>
      </c>
      <c r="Z12" s="5">
        <f>Data!C18*Y12</f>
        <v>0</v>
      </c>
      <c r="AA12" s="35">
        <f>(100-O12)/100*Data!B18</f>
        <v>2.6999999999999997</v>
      </c>
      <c r="AB12" s="35">
        <f>AA12/Data!B18*Data!D18</f>
        <v>0.83999999999999986</v>
      </c>
      <c r="AC12" s="38">
        <f>(Data!D18-AB12)/Data!D18*100</f>
        <v>94</v>
      </c>
      <c r="AD12" s="11">
        <f t="shared" si="9"/>
        <v>13.16</v>
      </c>
      <c r="AK12" s="37"/>
      <c r="AL12" s="37"/>
      <c r="AM12" s="15"/>
    </row>
    <row r="13" spans="1:46" s="11" customFormat="1">
      <c r="A13" s="11">
        <v>8</v>
      </c>
      <c r="B13" s="22">
        <f t="shared" si="1"/>
        <v>0</v>
      </c>
      <c r="C13" s="16">
        <f t="shared" si="2"/>
        <v>0</v>
      </c>
      <c r="D13" s="52"/>
      <c r="E13" s="16"/>
      <c r="F13" s="16"/>
      <c r="G13" s="31"/>
      <c r="H13" s="31"/>
      <c r="I13" s="23">
        <f>Data!B19*Data!C19</f>
        <v>690</v>
      </c>
      <c r="J13" s="23">
        <f>IF(Data!C$7=1,Data!D19,IF(Data!C$7=2,I13,Data!B19))</f>
        <v>7</v>
      </c>
      <c r="K13" s="33">
        <f>Data!E19*SQRT(Data!F19/21)</f>
        <v>2.1045797838255673</v>
      </c>
      <c r="L13" s="33">
        <f>IF(Data!H19="A",Data!G$5,IF(Data!H19="B",Data!G$6,Data!G$7))</f>
        <v>94</v>
      </c>
      <c r="M13" s="33">
        <f>IF(Data!I19="A",Data!G$5,IF(Data!I19="B",Data!G$6,Data!G$7))</f>
        <v>94</v>
      </c>
      <c r="N13" s="33">
        <f>IF(Data!J19="A",Data!G$5,IF(Data!J19="B",Data!G$6,Data!G$7))</f>
        <v>94</v>
      </c>
      <c r="O13" s="47">
        <f>IF(Data!C$6=1,L13,IF(Data!C$6=2,M13,N13))</f>
        <v>94</v>
      </c>
      <c r="P13" s="47">
        <f t="shared" si="3"/>
        <v>6.58</v>
      </c>
      <c r="Q13" s="49">
        <f>MIN(4,(1-O13/100)*Data!G19/K13)</f>
        <v>0.65571284614904335</v>
      </c>
      <c r="R13" s="5">
        <f t="shared" si="4"/>
        <v>2.0156737001979126</v>
      </c>
      <c r="S13" s="50">
        <f t="shared" si="5"/>
        <v>-0.43800199935441619</v>
      </c>
      <c r="T13" s="5">
        <f t="shared" si="6"/>
        <v>0</v>
      </c>
      <c r="U13" s="5">
        <f>Data!C19*T13</f>
        <v>0</v>
      </c>
      <c r="V13" s="49">
        <f>MIN(4,(1-Data!C$5/100)*Data!G19/K13)</f>
        <v>0.32785642307452167</v>
      </c>
      <c r="W13" s="5">
        <f t="shared" si="7"/>
        <v>2.3343596181371531</v>
      </c>
      <c r="X13" s="50">
        <f t="shared" si="8"/>
        <v>0.15143549943979348</v>
      </c>
      <c r="Y13" s="5">
        <f t="shared" si="0"/>
        <v>0</v>
      </c>
      <c r="Z13" s="5">
        <f>Data!C19*Y13</f>
        <v>0</v>
      </c>
      <c r="AA13" s="35">
        <f>(100-O13)/100*Data!B19</f>
        <v>1.38</v>
      </c>
      <c r="AB13" s="35">
        <f>AA13/Data!B19*Data!D19</f>
        <v>0.42</v>
      </c>
      <c r="AC13" s="38">
        <f>(Data!D19-AB13)/Data!D19*100</f>
        <v>94</v>
      </c>
      <c r="AD13" s="11">
        <f t="shared" si="9"/>
        <v>6.58</v>
      </c>
      <c r="AK13" s="37"/>
      <c r="AL13" s="37"/>
      <c r="AM13" s="15"/>
    </row>
    <row r="14" spans="1:46" s="11" customFormat="1">
      <c r="A14" s="11">
        <v>9</v>
      </c>
      <c r="B14" s="22">
        <f t="shared" si="1"/>
        <v>5</v>
      </c>
      <c r="C14" s="16">
        <f t="shared" si="2"/>
        <v>0</v>
      </c>
      <c r="D14" s="52"/>
      <c r="E14" s="16"/>
      <c r="F14" s="16"/>
      <c r="G14" s="31"/>
      <c r="H14" s="31"/>
      <c r="I14" s="23">
        <f>Data!B20*Data!C20</f>
        <v>2750</v>
      </c>
      <c r="J14" s="23">
        <f>IF(Data!C$7=1,Data!D20,IF(Data!C$7=2,I14,Data!B20))</f>
        <v>10</v>
      </c>
      <c r="K14" s="33">
        <f>Data!E20*SQRT(Data!F20/21)</f>
        <v>13.769101335842318</v>
      </c>
      <c r="L14" s="33">
        <f>IF(Data!H20="A",Data!G$5,IF(Data!H20="B",Data!G$6,Data!G$7))</f>
        <v>94</v>
      </c>
      <c r="M14" s="33">
        <f>IF(Data!I20="A",Data!G$5,IF(Data!I20="B",Data!G$6,Data!G$7))</f>
        <v>94</v>
      </c>
      <c r="N14" s="33">
        <f>IF(Data!J20="A",Data!G$5,IF(Data!J20="B",Data!G$6,Data!G$7))</f>
        <v>94</v>
      </c>
      <c r="O14" s="47">
        <f>IF(Data!C$6=1,L14,IF(Data!C$6=2,M14,N14))</f>
        <v>94</v>
      </c>
      <c r="P14" s="47">
        <f t="shared" si="3"/>
        <v>9.4</v>
      </c>
      <c r="Q14" s="49">
        <f>MIN(4,(1-O14/100)*Data!G20/K14)</f>
        <v>0.46626136618575947</v>
      </c>
      <c r="R14" s="5">
        <f t="shared" si="4"/>
        <v>2.178277687934687</v>
      </c>
      <c r="S14" s="50">
        <f t="shared" si="5"/>
        <v>-0.12789605917500435</v>
      </c>
      <c r="T14" s="5">
        <f t="shared" si="6"/>
        <v>0</v>
      </c>
      <c r="U14" s="5">
        <f>Data!C20*T14</f>
        <v>0</v>
      </c>
      <c r="V14" s="49">
        <f>MIN(4,(1-Data!C$5/100)*Data!G20/K14)</f>
        <v>0.23313068309287974</v>
      </c>
      <c r="W14" s="5">
        <f t="shared" si="7"/>
        <v>2.4761235928107421</v>
      </c>
      <c r="X14" s="50">
        <f t="shared" si="8"/>
        <v>0.39227061113813105</v>
      </c>
      <c r="Y14" s="5">
        <f t="shared" si="0"/>
        <v>5</v>
      </c>
      <c r="Z14" s="5">
        <f>Data!C20*Y14</f>
        <v>110</v>
      </c>
      <c r="AA14" s="35">
        <f>(100-O14)/100*Data!B20</f>
        <v>7.5</v>
      </c>
      <c r="AB14" s="35">
        <f>AA14/Data!B20*Data!D20</f>
        <v>0.6</v>
      </c>
      <c r="AC14" s="38">
        <f>(Data!D20-AB14)/Data!D20*100</f>
        <v>94</v>
      </c>
      <c r="AD14" s="11">
        <f t="shared" si="9"/>
        <v>9.4</v>
      </c>
      <c r="AK14" s="37"/>
      <c r="AL14" s="37"/>
      <c r="AM14" s="15"/>
    </row>
    <row r="15" spans="1:46" s="11" customFormat="1">
      <c r="A15" s="11">
        <v>10</v>
      </c>
      <c r="B15" s="22">
        <f t="shared" si="1"/>
        <v>1</v>
      </c>
      <c r="C15" s="16">
        <f t="shared" si="2"/>
        <v>0</v>
      </c>
      <c r="D15" s="52"/>
      <c r="E15" s="16"/>
      <c r="F15" s="16"/>
      <c r="G15" s="31"/>
      <c r="H15" s="31"/>
      <c r="I15" s="23">
        <f>Data!B21*Data!C21</f>
        <v>1000</v>
      </c>
      <c r="J15" s="23">
        <f>IF(Data!C$7=1,Data!D21,IF(Data!C$7=2,I15,Data!B21))</f>
        <v>5</v>
      </c>
      <c r="K15" s="33">
        <f>Data!E21*SQRT(Data!F21/21)</f>
        <v>4.5683983122200074</v>
      </c>
      <c r="L15" s="33">
        <f>IF(Data!H21="A",Data!G$5,IF(Data!H21="B",Data!G$6,Data!G$7))</f>
        <v>94</v>
      </c>
      <c r="M15" s="33">
        <f>IF(Data!I21="A",Data!G$5,IF(Data!I21="B",Data!G$6,Data!G$7))</f>
        <v>94</v>
      </c>
      <c r="N15" s="33">
        <f>IF(Data!J21="A",Data!G$5,IF(Data!J21="B",Data!G$6,Data!G$7))</f>
        <v>94</v>
      </c>
      <c r="O15" s="47">
        <f>IF(Data!C$6=1,L15,IF(Data!C$6=2,M15,N15))</f>
        <v>94</v>
      </c>
      <c r="P15" s="47">
        <f t="shared" si="3"/>
        <v>4.7</v>
      </c>
      <c r="Q15" s="49">
        <f>MIN(4,(1-O15/100)*Data!G21/K15)</f>
        <v>0.65668529645834595</v>
      </c>
      <c r="R15" s="5">
        <f t="shared" si="4"/>
        <v>2.0149383556394991</v>
      </c>
      <c r="S15" s="50">
        <f t="shared" si="5"/>
        <v>-0.43945474221640141</v>
      </c>
      <c r="T15" s="5">
        <f t="shared" si="6"/>
        <v>0</v>
      </c>
      <c r="U15" s="5">
        <f>Data!C21*T15</f>
        <v>0</v>
      </c>
      <c r="V15" s="49">
        <f>MIN(4,(1-Data!C$5/100)*Data!G21/K15)</f>
        <v>0.32834264822917297</v>
      </c>
      <c r="W15" s="5">
        <f t="shared" si="7"/>
        <v>2.3337246920206978</v>
      </c>
      <c r="X15" s="50">
        <f t="shared" si="8"/>
        <v>0.15033104867647662</v>
      </c>
      <c r="Y15" s="5">
        <f t="shared" si="0"/>
        <v>1</v>
      </c>
      <c r="Z15" s="5">
        <f>Data!C21*Y15</f>
        <v>20</v>
      </c>
      <c r="AA15" s="35">
        <f>(100-O15)/100*Data!B21</f>
        <v>3</v>
      </c>
      <c r="AB15" s="35">
        <f>AA15/Data!B21*Data!D21</f>
        <v>0.3</v>
      </c>
      <c r="AC15" s="38">
        <f>(Data!D21-AB15)/Data!D21*100</f>
        <v>94</v>
      </c>
      <c r="AD15" s="11">
        <f t="shared" si="9"/>
        <v>4.7</v>
      </c>
      <c r="AK15" s="37"/>
      <c r="AL15" s="37"/>
      <c r="AM15" s="15"/>
    </row>
    <row r="16" spans="1:46" s="11" customFormat="1">
      <c r="A16" s="11">
        <v>11</v>
      </c>
      <c r="B16" s="22">
        <f t="shared" si="1"/>
        <v>0</v>
      </c>
      <c r="C16" s="16">
        <f t="shared" si="2"/>
        <v>0</v>
      </c>
      <c r="D16" s="38"/>
      <c r="E16" s="16"/>
      <c r="F16" s="15"/>
      <c r="G16" s="31"/>
      <c r="H16" s="31"/>
      <c r="I16" s="23">
        <f>Data!B22*Data!C22</f>
        <v>814</v>
      </c>
      <c r="J16" s="23">
        <f>IF(Data!C$7=1,Data!D22,IF(Data!C$7=2,I16,Data!B22))</f>
        <v>5</v>
      </c>
      <c r="K16" s="33">
        <f>Data!E22*SQRT(Data!F22/21)</f>
        <v>1.5158051913396113</v>
      </c>
      <c r="L16" s="33">
        <f>IF(Data!H22="A",Data!G$5,IF(Data!H22="B",Data!G$6,Data!G$7))</f>
        <v>94</v>
      </c>
      <c r="M16" s="33">
        <f>IF(Data!I22="A",Data!G$5,IF(Data!I22="B",Data!G$6,Data!G$7))</f>
        <v>94</v>
      </c>
      <c r="N16" s="33">
        <f>IF(Data!J22="A",Data!G$5,IF(Data!J22="B",Data!G$6,Data!G$7))</f>
        <v>94</v>
      </c>
      <c r="O16" s="47">
        <f>IF(Data!C$6=1,L16,IF(Data!C$6=2,M16,N16))</f>
        <v>94</v>
      </c>
      <c r="P16" s="47">
        <f t="shared" si="3"/>
        <v>4.7</v>
      </c>
      <c r="Q16" s="49">
        <f>MIN(4,(1-O16/100)*Data!G22/K16)</f>
        <v>0.87082430350659712</v>
      </c>
      <c r="R16" s="5">
        <f t="shared" si="4"/>
        <v>1.8696272104588487</v>
      </c>
      <c r="S16" s="50">
        <f t="shared" si="5"/>
        <v>-0.736579786054814</v>
      </c>
      <c r="T16" s="5">
        <f t="shared" si="6"/>
        <v>0</v>
      </c>
      <c r="U16" s="5">
        <f>Data!C22*T16</f>
        <v>0</v>
      </c>
      <c r="V16" s="49">
        <f>MIN(4,(1-Data!C$5/100)*Data!G22/K16)</f>
        <v>0.43541215175329856</v>
      </c>
      <c r="W16" s="5">
        <f t="shared" si="7"/>
        <v>2.2094796372014898</v>
      </c>
      <c r="X16" s="50">
        <f t="shared" si="8"/>
        <v>-7.0732528512070167E-2</v>
      </c>
      <c r="Y16" s="5">
        <f t="shared" si="0"/>
        <v>0</v>
      </c>
      <c r="Z16" s="5">
        <f>Data!C22*Y16</f>
        <v>0</v>
      </c>
      <c r="AA16" s="35">
        <f>(100-O16)/100*Data!B22</f>
        <v>1.3199999999999998</v>
      </c>
      <c r="AB16" s="35">
        <f>AA16/Data!B22*Data!D22</f>
        <v>0.29999999999999993</v>
      </c>
      <c r="AC16" s="38">
        <f>(Data!D22-AB16)/Data!D22*100</f>
        <v>94</v>
      </c>
      <c r="AD16" s="11">
        <f t="shared" si="9"/>
        <v>4.7</v>
      </c>
    </row>
    <row r="17" spans="1:30" s="11" customFormat="1">
      <c r="A17" s="11">
        <v>12</v>
      </c>
      <c r="B17" s="22">
        <f t="shared" si="1"/>
        <v>0</v>
      </c>
      <c r="C17" s="16">
        <f t="shared" si="2"/>
        <v>0</v>
      </c>
      <c r="D17" s="38"/>
      <c r="E17" s="16"/>
      <c r="F17" s="15"/>
      <c r="G17" s="31"/>
      <c r="H17" s="31"/>
      <c r="I17" s="23">
        <f>Data!B23*Data!C23</f>
        <v>140</v>
      </c>
      <c r="J17" s="23">
        <f>IF(Data!C$7=1,Data!D23,IF(Data!C$7=2,I17,Data!B23))</f>
        <v>4</v>
      </c>
      <c r="K17" s="33">
        <f>Data!E23*SQRT(Data!F23/21)</f>
        <v>0.70422091630463368</v>
      </c>
      <c r="L17" s="33">
        <f>IF(Data!H23="A",Data!G$5,IF(Data!H23="B",Data!G$6,Data!G$7))</f>
        <v>94</v>
      </c>
      <c r="M17" s="33">
        <f>IF(Data!I23="A",Data!G$5,IF(Data!I23="B",Data!G$6,Data!G$7))</f>
        <v>94</v>
      </c>
      <c r="N17" s="33">
        <f>IF(Data!J23="A",Data!G$5,IF(Data!J23="B",Data!G$6,Data!G$7))</f>
        <v>94</v>
      </c>
      <c r="O17" s="47">
        <f>IF(Data!C$6=1,L17,IF(Data!C$6=2,M17,N17))</f>
        <v>94</v>
      </c>
      <c r="P17" s="47">
        <f t="shared" si="3"/>
        <v>3.76</v>
      </c>
      <c r="Q17" s="49">
        <f>MIN(4,(1-O17/100)*Data!G23/K17)</f>
        <v>0.34080214666072256</v>
      </c>
      <c r="R17" s="5">
        <f t="shared" si="4"/>
        <v>2.3177105503465345</v>
      </c>
      <c r="S17" s="50">
        <f t="shared" si="5"/>
        <v>0.12239339774689111</v>
      </c>
      <c r="T17" s="5">
        <f t="shared" si="6"/>
        <v>0</v>
      </c>
      <c r="U17" s="5">
        <f>Data!C23*T17</f>
        <v>0</v>
      </c>
      <c r="V17" s="49">
        <f>MIN(4,(1-Data!C$5/100)*Data!G23/K17)</f>
        <v>0.17040107333036128</v>
      </c>
      <c r="W17" s="5">
        <f t="shared" si="7"/>
        <v>2.5996300806667718</v>
      </c>
      <c r="X17" s="50">
        <f t="shared" si="8"/>
        <v>0.59367633224106198</v>
      </c>
      <c r="Y17" s="5">
        <f t="shared" si="0"/>
        <v>0</v>
      </c>
      <c r="Z17" s="5">
        <f>Data!C23*Y17</f>
        <v>0</v>
      </c>
      <c r="AA17" s="35">
        <f>(100-O17)/100*Data!B23</f>
        <v>0.24</v>
      </c>
      <c r="AB17" s="35">
        <f>AA17/Data!B23*Data!D23</f>
        <v>0.24</v>
      </c>
      <c r="AC17" s="38">
        <f>(Data!D23-AB17)/Data!D23*100</f>
        <v>94</v>
      </c>
      <c r="AD17" s="11">
        <f t="shared" si="9"/>
        <v>3.76</v>
      </c>
    </row>
    <row r="18" spans="1:30" s="11" customFormat="1">
      <c r="A18" s="11">
        <v>13</v>
      </c>
      <c r="B18" s="22">
        <f t="shared" si="1"/>
        <v>1</v>
      </c>
      <c r="C18" s="16">
        <f t="shared" si="2"/>
        <v>0</v>
      </c>
      <c r="D18" s="38"/>
      <c r="E18" s="16"/>
      <c r="F18" s="15"/>
      <c r="G18" s="31"/>
      <c r="H18" s="31"/>
      <c r="I18" s="23">
        <f>Data!B24*Data!C24</f>
        <v>220</v>
      </c>
      <c r="J18" s="23">
        <f>IF(Data!C$7=1,Data!D24,IF(Data!C$7=2,I18,Data!B24))</f>
        <v>7</v>
      </c>
      <c r="K18" s="33">
        <f>Data!E24*SQRT(Data!F24/21)</f>
        <v>2.0890619292503247</v>
      </c>
      <c r="L18" s="33">
        <f>IF(Data!H24="A",Data!G$5,IF(Data!H24="B",Data!G$6,Data!G$7))</f>
        <v>94</v>
      </c>
      <c r="M18" s="33">
        <f>IF(Data!I24="A",Data!G$5,IF(Data!I24="B",Data!G$6,Data!G$7))</f>
        <v>94</v>
      </c>
      <c r="N18" s="33">
        <f>IF(Data!J24="A",Data!G$5,IF(Data!J24="B",Data!G$6,Data!G$7))</f>
        <v>94</v>
      </c>
      <c r="O18" s="47">
        <f>IF(Data!C$6=1,L18,IF(Data!C$6=2,M18,N18))</f>
        <v>94</v>
      </c>
      <c r="P18" s="47">
        <f t="shared" si="3"/>
        <v>6.58</v>
      </c>
      <c r="Q18" s="49">
        <f>MIN(4,(1-O18/100)*Data!G24/K18)</f>
        <v>0.57442050099042774</v>
      </c>
      <c r="R18" s="5">
        <f t="shared" si="4"/>
        <v>2.0803035755292125</v>
      </c>
      <c r="S18" s="50">
        <f t="shared" si="5"/>
        <v>-0.31216034228379952</v>
      </c>
      <c r="T18" s="5">
        <f t="shared" si="6"/>
        <v>0</v>
      </c>
      <c r="U18" s="5">
        <f>Data!C24*T18</f>
        <v>0</v>
      </c>
      <c r="V18" s="49">
        <f>MIN(4,(1-Data!C$5/100)*Data!G24/K18)</f>
        <v>0.28721025049521387</v>
      </c>
      <c r="W18" s="5">
        <f t="shared" si="7"/>
        <v>2.3903885306534409</v>
      </c>
      <c r="X18" s="50">
        <f t="shared" si="8"/>
        <v>0.24795966214315421</v>
      </c>
      <c r="Y18" s="5">
        <f t="shared" si="0"/>
        <v>1</v>
      </c>
      <c r="Z18" s="5">
        <f>Data!C24*Y18</f>
        <v>11</v>
      </c>
      <c r="AA18" s="35">
        <f>(100-O18)/100*Data!B24</f>
        <v>1.2</v>
      </c>
      <c r="AB18" s="35">
        <f>AA18/Data!B24*Data!D24</f>
        <v>0.42</v>
      </c>
      <c r="AC18" s="38">
        <f>(Data!D24-AB18)/Data!D24*100</f>
        <v>94</v>
      </c>
      <c r="AD18" s="11">
        <f t="shared" si="9"/>
        <v>6.58</v>
      </c>
    </row>
    <row r="19" spans="1:30" s="11" customFormat="1">
      <c r="A19" s="11">
        <v>14</v>
      </c>
      <c r="B19" s="22">
        <f t="shared" si="1"/>
        <v>2</v>
      </c>
      <c r="C19" s="16">
        <f t="shared" si="2"/>
        <v>0</v>
      </c>
      <c r="D19" s="38"/>
      <c r="E19" s="16"/>
      <c r="F19" s="15"/>
      <c r="G19" s="31"/>
      <c r="H19" s="31"/>
      <c r="I19" s="23">
        <f>Data!B25*Data!C25</f>
        <v>1947</v>
      </c>
      <c r="J19" s="23">
        <f>IF(Data!C$7=1,Data!D25,IF(Data!C$7=2,I19,Data!B25))</f>
        <v>4</v>
      </c>
      <c r="K19" s="33">
        <f>Data!E25*SQRT(Data!F25/21)</f>
        <v>6.1544682613471968</v>
      </c>
      <c r="L19" s="33">
        <f>IF(Data!H25="A",Data!G$5,IF(Data!H25="B",Data!G$6,Data!G$7))</f>
        <v>94</v>
      </c>
      <c r="M19" s="33">
        <f>IF(Data!I25="A",Data!G$5,IF(Data!I25="B",Data!G$6,Data!G$7))</f>
        <v>94</v>
      </c>
      <c r="N19" s="33">
        <f>IF(Data!J25="A",Data!G$5,IF(Data!J25="B",Data!G$6,Data!G$7))</f>
        <v>94</v>
      </c>
      <c r="O19" s="47">
        <f>IF(Data!C$6=1,L19,IF(Data!C$6=2,M19,N19))</f>
        <v>94</v>
      </c>
      <c r="P19" s="47">
        <f t="shared" si="3"/>
        <v>3.76</v>
      </c>
      <c r="Q19" s="49">
        <f>MIN(4,(1-O19/100)*Data!G25/K19)</f>
        <v>0.57519185243553539</v>
      </c>
      <c r="R19" s="5">
        <f t="shared" si="4"/>
        <v>2.0796584093837049</v>
      </c>
      <c r="S19" s="50">
        <f t="shared" si="5"/>
        <v>-0.31339902732194508</v>
      </c>
      <c r="T19" s="5">
        <f t="shared" si="6"/>
        <v>0</v>
      </c>
      <c r="U19" s="5">
        <f>Data!C25*T19</f>
        <v>0</v>
      </c>
      <c r="V19" s="49">
        <f>MIN(4,(1-Data!C$5/100)*Data!G25/K19)</f>
        <v>0.28759592621776769</v>
      </c>
      <c r="W19" s="5">
        <f t="shared" si="7"/>
        <v>2.3898270776021127</v>
      </c>
      <c r="X19" s="50">
        <f t="shared" si="8"/>
        <v>0.24700140620493416</v>
      </c>
      <c r="Y19" s="5">
        <f t="shared" si="0"/>
        <v>2</v>
      </c>
      <c r="Z19" s="5">
        <f>Data!C25*Y19</f>
        <v>66</v>
      </c>
      <c r="AA19" s="35">
        <f>(100-O19)/100*Data!B25</f>
        <v>3.54</v>
      </c>
      <c r="AB19" s="35">
        <f>AA19/Data!B25*Data!D25</f>
        <v>0.24</v>
      </c>
      <c r="AC19" s="38">
        <f>(Data!D25-AB19)/Data!D25*100</f>
        <v>94</v>
      </c>
      <c r="AD19" s="11">
        <f t="shared" si="9"/>
        <v>3.76</v>
      </c>
    </row>
    <row r="20" spans="1:30" s="11" customFormat="1">
      <c r="A20" s="11">
        <v>15</v>
      </c>
      <c r="B20" s="22">
        <f t="shared" si="1"/>
        <v>2</v>
      </c>
      <c r="C20" s="16">
        <f t="shared" si="2"/>
        <v>1</v>
      </c>
      <c r="D20" s="38"/>
      <c r="E20" s="16"/>
      <c r="F20" s="15"/>
      <c r="G20" s="31"/>
      <c r="H20" s="31"/>
      <c r="I20" s="23">
        <f>Data!B26*Data!C26</f>
        <v>931</v>
      </c>
      <c r="J20" s="23">
        <f>IF(Data!C$7=1,Data!D26,IF(Data!C$7=2,I20,Data!B26))</f>
        <v>4</v>
      </c>
      <c r="K20" s="33">
        <f>Data!E26*SQRT(Data!F26/21)</f>
        <v>3.7381658259805057</v>
      </c>
      <c r="L20" s="33">
        <f>IF(Data!H26="A",Data!G$5,IF(Data!H26="B",Data!G$6,Data!G$7))</f>
        <v>94</v>
      </c>
      <c r="M20" s="33">
        <f>IF(Data!I26="A",Data!G$5,IF(Data!I26="B",Data!G$6,Data!G$7))</f>
        <v>94</v>
      </c>
      <c r="N20" s="33">
        <f>IF(Data!J26="A",Data!G$5,IF(Data!J26="B",Data!G$6,Data!G$7))</f>
        <v>94</v>
      </c>
      <c r="O20" s="47">
        <f>IF(Data!C$6=1,L20,IF(Data!C$6=2,M20,N20))</f>
        <v>94</v>
      </c>
      <c r="P20" s="47">
        <f t="shared" si="3"/>
        <v>3.76</v>
      </c>
      <c r="Q20" s="49">
        <f>MIN(4,(1-O20/100)*Data!G26/K20)</f>
        <v>0.30496239414445547</v>
      </c>
      <c r="R20" s="5">
        <f t="shared" si="4"/>
        <v>2.3651658378632421</v>
      </c>
      <c r="S20" s="50">
        <f t="shared" si="5"/>
        <v>0.20473369843928041</v>
      </c>
      <c r="T20" s="5">
        <f t="shared" si="6"/>
        <v>1</v>
      </c>
      <c r="U20" s="5">
        <f>Data!C26*T20</f>
        <v>49</v>
      </c>
      <c r="V20" s="49">
        <f>MIN(4,(1-Data!C$5/100)*Data!G26/K20)</f>
        <v>0.15248119707222774</v>
      </c>
      <c r="W20" s="5">
        <f t="shared" si="7"/>
        <v>2.6420264574215042</v>
      </c>
      <c r="X20" s="50">
        <f t="shared" si="8"/>
        <v>0.66121631001205694</v>
      </c>
      <c r="Y20" s="5">
        <f t="shared" si="0"/>
        <v>2</v>
      </c>
      <c r="Z20" s="5">
        <f>Data!C26*Y20</f>
        <v>98</v>
      </c>
      <c r="AA20" s="35">
        <f>(100-O20)/100*Data!B26</f>
        <v>1.1399999999999999</v>
      </c>
      <c r="AB20" s="35">
        <f>AA20/Data!B26*Data!D26</f>
        <v>0.24</v>
      </c>
      <c r="AC20" s="38">
        <f>(Data!D26-AB20)/Data!D26*100</f>
        <v>94</v>
      </c>
      <c r="AD20" s="11">
        <f t="shared" si="9"/>
        <v>3.76</v>
      </c>
    </row>
    <row r="21" spans="1:30" s="11" customFormat="1">
      <c r="A21" s="11">
        <v>16</v>
      </c>
      <c r="B21" s="22">
        <f t="shared" si="1"/>
        <v>0</v>
      </c>
      <c r="C21" s="16">
        <f t="shared" si="2"/>
        <v>0</v>
      </c>
      <c r="D21" s="38"/>
      <c r="E21" s="16"/>
      <c r="F21" s="15"/>
      <c r="G21" s="31"/>
      <c r="H21" s="31"/>
      <c r="I21" s="23">
        <f>Data!B27*Data!C27</f>
        <v>3320</v>
      </c>
      <c r="J21" s="23">
        <f>IF(Data!C$7=1,Data!D27,IF(Data!C$7=2,I21,Data!B27))</f>
        <v>11</v>
      </c>
      <c r="K21" s="33">
        <f>Data!E27*SQRT(Data!F27/21)</f>
        <v>1.7321335729245617</v>
      </c>
      <c r="L21" s="33">
        <f>IF(Data!H27="A",Data!G$5,IF(Data!H27="B",Data!G$6,Data!G$7))</f>
        <v>94</v>
      </c>
      <c r="M21" s="33">
        <f>IF(Data!I27="A",Data!G$5,IF(Data!I27="B",Data!G$6,Data!G$7))</f>
        <v>95.76</v>
      </c>
      <c r="N21" s="33">
        <f>IF(Data!J27="A",Data!G$5,IF(Data!J27="B",Data!G$6,Data!G$7))</f>
        <v>94</v>
      </c>
      <c r="O21" s="47">
        <f>IF(Data!C$6=1,L21,IF(Data!C$6=2,M21,N21))</f>
        <v>94</v>
      </c>
      <c r="P21" s="47">
        <f t="shared" si="3"/>
        <v>10.34</v>
      </c>
      <c r="Q21" s="49">
        <f>MIN(4,(1-O21/100)*Data!G27/K21)</f>
        <v>1.0738201886241072</v>
      </c>
      <c r="R21" s="5">
        <f t="shared" si="4"/>
        <v>1.7539756854083131</v>
      </c>
      <c r="S21" s="50">
        <f t="shared" si="5"/>
        <v>-0.98881538261566893</v>
      </c>
      <c r="T21" s="5">
        <f t="shared" si="6"/>
        <v>0</v>
      </c>
      <c r="U21" s="5">
        <f>Data!C27*T21</f>
        <v>0</v>
      </c>
      <c r="V21" s="49">
        <f>MIN(4,(1-Data!C$5/100)*Data!G27/K21)</f>
        <v>0.53691009431205361</v>
      </c>
      <c r="W21" s="5">
        <f t="shared" si="7"/>
        <v>2.1125162877770793</v>
      </c>
      <c r="X21" s="50">
        <f t="shared" si="8"/>
        <v>-0.2507456834779595</v>
      </c>
      <c r="Y21" s="5">
        <f t="shared" si="0"/>
        <v>0</v>
      </c>
      <c r="Z21" s="5">
        <f>Data!C27*Y21</f>
        <v>0</v>
      </c>
      <c r="AA21" s="35">
        <f>(100-O21)/100*Data!B27</f>
        <v>2.4</v>
      </c>
      <c r="AB21" s="35">
        <f>AA21/Data!B27*Data!D27</f>
        <v>0.65999999999999992</v>
      </c>
      <c r="AC21" s="38">
        <f>(Data!D27-AB21)/Data!D27*100</f>
        <v>94</v>
      </c>
      <c r="AD21" s="11">
        <f t="shared" si="9"/>
        <v>10.34</v>
      </c>
    </row>
    <row r="22" spans="1:30" s="11" customFormat="1">
      <c r="A22" s="11">
        <v>17</v>
      </c>
      <c r="B22" s="22">
        <f t="shared" si="1"/>
        <v>13</v>
      </c>
      <c r="C22" s="16">
        <f t="shared" si="2"/>
        <v>3</v>
      </c>
      <c r="D22" s="38"/>
      <c r="E22" s="16"/>
      <c r="F22" s="15"/>
      <c r="G22" s="31"/>
      <c r="H22" s="31"/>
      <c r="I22" s="23">
        <f>Data!B28*Data!C28</f>
        <v>5200</v>
      </c>
      <c r="J22" s="23">
        <f>IF(Data!C$7=1,Data!D28,IF(Data!C$7=2,I22,Data!B28))</f>
        <v>8</v>
      </c>
      <c r="K22" s="33">
        <f>Data!E28*SQRT(Data!F28/21)</f>
        <v>21.653729777141614</v>
      </c>
      <c r="L22" s="33">
        <f>IF(Data!H28="A",Data!G$5,IF(Data!H28="B",Data!G$6,Data!G$7))</f>
        <v>94</v>
      </c>
      <c r="M22" s="33">
        <f>IF(Data!I28="A",Data!G$5,IF(Data!I28="B",Data!G$6,Data!G$7))</f>
        <v>94</v>
      </c>
      <c r="N22" s="33">
        <f>IF(Data!J28="A",Data!G$5,IF(Data!J28="B",Data!G$6,Data!G$7))</f>
        <v>94</v>
      </c>
      <c r="O22" s="47">
        <f>IF(Data!C$6=1,L22,IF(Data!C$6=2,M22,N22))</f>
        <v>94</v>
      </c>
      <c r="P22" s="47">
        <f t="shared" si="3"/>
        <v>7.52</v>
      </c>
      <c r="Q22" s="49">
        <f>MIN(4,(1-O22/100)*Data!G28/K22)</f>
        <v>0.34358976844044276</v>
      </c>
      <c r="R22" s="5">
        <f t="shared" si="4"/>
        <v>2.314193068557687</v>
      </c>
      <c r="S22" s="50">
        <f t="shared" si="5"/>
        <v>0.11623585523823861</v>
      </c>
      <c r="T22" s="5">
        <f t="shared" si="6"/>
        <v>3</v>
      </c>
      <c r="U22" s="5">
        <f>Data!C28*T22</f>
        <v>78</v>
      </c>
      <c r="V22" s="49">
        <f>MIN(4,(1-Data!C$5/100)*Data!G28/K22)</f>
        <v>0.17179488422022138</v>
      </c>
      <c r="W22" s="5">
        <f t="shared" si="7"/>
        <v>2.5964945445119532</v>
      </c>
      <c r="X22" s="50">
        <f t="shared" si="8"/>
        <v>0.58865032360534153</v>
      </c>
      <c r="Y22" s="5">
        <f t="shared" si="0"/>
        <v>13</v>
      </c>
      <c r="Z22" s="5">
        <f>Data!C28*Y22</f>
        <v>338</v>
      </c>
      <c r="AA22" s="35">
        <f>(100-O22)/100*Data!B28</f>
        <v>12</v>
      </c>
      <c r="AB22" s="35">
        <f>AA22/Data!B28*Data!D28</f>
        <v>0.48</v>
      </c>
      <c r="AC22" s="38">
        <f>(Data!D28-AB22)/Data!D28*100</f>
        <v>94</v>
      </c>
      <c r="AD22" s="11">
        <f t="shared" si="9"/>
        <v>7.52</v>
      </c>
    </row>
    <row r="23" spans="1:30" s="11" customFormat="1">
      <c r="A23" s="11">
        <v>18</v>
      </c>
      <c r="B23" s="22">
        <f t="shared" si="1"/>
        <v>6</v>
      </c>
      <c r="C23" s="16">
        <f t="shared" si="2"/>
        <v>2</v>
      </c>
      <c r="D23" s="38"/>
      <c r="E23" s="16"/>
      <c r="F23" s="15"/>
      <c r="G23" s="31"/>
      <c r="H23" s="31"/>
      <c r="I23" s="23">
        <f>Data!B29*Data!C29</f>
        <v>4032</v>
      </c>
      <c r="J23" s="23">
        <f>IF(Data!C$7=1,Data!D29,IF(Data!C$7=2,I23,Data!B29))</f>
        <v>15</v>
      </c>
      <c r="K23" s="33">
        <f>Data!E29*SQRT(Data!F29/21)</f>
        <v>8.0440004384635042</v>
      </c>
      <c r="L23" s="33">
        <f>IF(Data!H29="A",Data!G$5,IF(Data!H29="B",Data!G$6,Data!G$7))</f>
        <v>94</v>
      </c>
      <c r="M23" s="33">
        <f>IF(Data!I29="A",Data!G$5,IF(Data!I29="B",Data!G$6,Data!G$7))</f>
        <v>95.76</v>
      </c>
      <c r="N23" s="33">
        <f>IF(Data!J29="A",Data!G$5,IF(Data!J29="B",Data!G$6,Data!G$7))</f>
        <v>94</v>
      </c>
      <c r="O23" s="47">
        <f>IF(Data!C$6=1,L23,IF(Data!C$6=2,M23,N23))</f>
        <v>94</v>
      </c>
      <c r="P23" s="47">
        <f t="shared" si="3"/>
        <v>14.1</v>
      </c>
      <c r="Q23" s="49">
        <f>MIN(4,(1-O23/100)*Data!G29/K23)</f>
        <v>0.29090003387008379</v>
      </c>
      <c r="R23" s="5">
        <f t="shared" si="4"/>
        <v>2.3850423516084724</v>
      </c>
      <c r="S23" s="50">
        <f t="shared" si="5"/>
        <v>0.23882787682342232</v>
      </c>
      <c r="T23" s="5">
        <f t="shared" si="6"/>
        <v>2</v>
      </c>
      <c r="U23" s="5">
        <f>Data!C29*T23</f>
        <v>144</v>
      </c>
      <c r="V23" s="49">
        <f>MIN(4,(1-Data!C$5/100)*Data!G29/K23)</f>
        <v>0.14545001693504189</v>
      </c>
      <c r="W23" s="5">
        <f t="shared" si="7"/>
        <v>2.6598348407534562</v>
      </c>
      <c r="X23" s="50">
        <f t="shared" si="8"/>
        <v>0.6893595581913029</v>
      </c>
      <c r="Y23" s="5">
        <f t="shared" si="0"/>
        <v>6</v>
      </c>
      <c r="Z23" s="5">
        <f>Data!C29*Y23</f>
        <v>432</v>
      </c>
      <c r="AA23" s="35">
        <f>(100-O23)/100*Data!B29</f>
        <v>3.36</v>
      </c>
      <c r="AB23" s="35">
        <f>AA23/Data!B29*Data!D29</f>
        <v>0.89999999999999991</v>
      </c>
      <c r="AC23" s="38">
        <f>(Data!D29-AB23)/Data!D29*100</f>
        <v>94</v>
      </c>
      <c r="AD23" s="11">
        <f t="shared" si="9"/>
        <v>14.1</v>
      </c>
    </row>
    <row r="24" spans="1:30" s="11" customFormat="1">
      <c r="A24" s="11">
        <v>19</v>
      </c>
      <c r="B24" s="22">
        <f t="shared" si="1"/>
        <v>9</v>
      </c>
      <c r="C24" s="16">
        <f t="shared" si="2"/>
        <v>0</v>
      </c>
      <c r="D24" s="38"/>
      <c r="E24" s="16"/>
      <c r="F24" s="15"/>
      <c r="G24" s="31"/>
      <c r="H24" s="31"/>
      <c r="I24" s="23">
        <f>Data!B30*Data!C30</f>
        <v>6540</v>
      </c>
      <c r="J24" s="23">
        <f>IF(Data!C$7=1,Data!D30,IF(Data!C$7=2,I24,Data!B30))</f>
        <v>13</v>
      </c>
      <c r="K24" s="33">
        <f>Data!E30*SQRT(Data!F30/21)</f>
        <v>17.926103040727615</v>
      </c>
      <c r="L24" s="33">
        <f>IF(Data!H30="A",Data!G$5,IF(Data!H30="B",Data!G$6,Data!G$7))</f>
        <v>94</v>
      </c>
      <c r="M24" s="33">
        <f>IF(Data!I30="A",Data!G$5,IF(Data!I30="B",Data!G$6,Data!G$7))</f>
        <v>94</v>
      </c>
      <c r="N24" s="33">
        <f>IF(Data!J30="A",Data!G$5,IF(Data!J30="B",Data!G$6,Data!G$7))</f>
        <v>94</v>
      </c>
      <c r="O24" s="47">
        <f>IF(Data!C$6=1,L24,IF(Data!C$6=2,M24,N24))</f>
        <v>94</v>
      </c>
      <c r="P24" s="47">
        <f t="shared" si="3"/>
        <v>12.22</v>
      </c>
      <c r="Q24" s="49">
        <f>MIN(4,(1-O24/100)*Data!G30/K24)</f>
        <v>0.40164892412153402</v>
      </c>
      <c r="R24" s="5">
        <f t="shared" si="4"/>
        <v>2.2457136092773498</v>
      </c>
      <c r="S24" s="50">
        <f t="shared" si="5"/>
        <v>-5.2100883431796183E-3</v>
      </c>
      <c r="T24" s="5">
        <f t="shared" si="6"/>
        <v>0</v>
      </c>
      <c r="U24" s="5">
        <f>Data!C30*T24</f>
        <v>0</v>
      </c>
      <c r="V24" s="49">
        <f>MIN(4,(1-Data!C$5/100)*Data!G30/K24)</f>
        <v>0.20082446206076701</v>
      </c>
      <c r="W24" s="5">
        <f t="shared" si="7"/>
        <v>2.5356506021164256</v>
      </c>
      <c r="X24" s="50">
        <f t="shared" si="8"/>
        <v>0.49024413518771548</v>
      </c>
      <c r="Y24" s="5">
        <f t="shared" si="0"/>
        <v>9</v>
      </c>
      <c r="Z24" s="5">
        <f>Data!C30*Y24</f>
        <v>270</v>
      </c>
      <c r="AA24" s="35">
        <f>(100-O24)/100*Data!B30</f>
        <v>13.08</v>
      </c>
      <c r="AB24" s="35">
        <f>AA24/Data!B30*Data!D30</f>
        <v>0.78</v>
      </c>
      <c r="AC24" s="38">
        <f>(Data!D30-AB24)/Data!D30*100</f>
        <v>94</v>
      </c>
      <c r="AD24" s="11">
        <f t="shared" si="9"/>
        <v>12.22</v>
      </c>
    </row>
    <row r="25" spans="1:30" s="11" customFormat="1">
      <c r="A25" s="11">
        <v>20</v>
      </c>
      <c r="B25" s="22">
        <f t="shared" si="1"/>
        <v>12</v>
      </c>
      <c r="C25" s="16">
        <f t="shared" si="2"/>
        <v>1</v>
      </c>
      <c r="D25" s="38"/>
      <c r="E25" s="16"/>
      <c r="F25" s="15"/>
      <c r="G25" s="31"/>
      <c r="H25" s="31"/>
      <c r="I25" s="23">
        <f>Data!B31*Data!C31</f>
        <v>7917</v>
      </c>
      <c r="J25" s="23">
        <f>IF(Data!C$7=1,Data!D31,IF(Data!C$7=2,I25,Data!B31))</f>
        <v>14</v>
      </c>
      <c r="K25" s="33">
        <f>Data!E31*SQRT(Data!F31/21)</f>
        <v>21.78507959570403</v>
      </c>
      <c r="L25" s="33">
        <f>IF(Data!H31="A",Data!G$5,IF(Data!H31="B",Data!G$6,Data!G$7))</f>
        <v>94</v>
      </c>
      <c r="M25" s="33">
        <f>IF(Data!I31="A",Data!G$5,IF(Data!I31="B",Data!G$6,Data!G$7))</f>
        <v>94</v>
      </c>
      <c r="N25" s="33">
        <f>IF(Data!J31="A",Data!G$5,IF(Data!J31="B",Data!G$6,Data!G$7))</f>
        <v>94</v>
      </c>
      <c r="O25" s="47">
        <f>IF(Data!C$6=1,L25,IF(Data!C$6=2,M25,N25))</f>
        <v>94</v>
      </c>
      <c r="P25" s="47">
        <f t="shared" si="3"/>
        <v>13.16</v>
      </c>
      <c r="Q25" s="49">
        <f>MIN(4,(1-O25/100)*Data!G31/K25)</f>
        <v>0.37732246806300279</v>
      </c>
      <c r="R25" s="5">
        <f t="shared" si="4"/>
        <v>2.2733644743515433</v>
      </c>
      <c r="S25" s="50">
        <f t="shared" si="5"/>
        <v>4.4193626534573691E-2</v>
      </c>
      <c r="T25" s="5">
        <f t="shared" si="6"/>
        <v>1</v>
      </c>
      <c r="U25" s="5">
        <f>Data!C31*T25</f>
        <v>29</v>
      </c>
      <c r="V25" s="49">
        <f>MIN(4,(1-Data!C$5/100)*Data!G31/K25)</f>
        <v>0.1886612340315014</v>
      </c>
      <c r="W25" s="5">
        <f t="shared" si="7"/>
        <v>2.5601719462496186</v>
      </c>
      <c r="X25" s="50">
        <f t="shared" si="8"/>
        <v>0.53010789073872489</v>
      </c>
      <c r="Y25" s="5">
        <f t="shared" si="0"/>
        <v>12</v>
      </c>
      <c r="Z25" s="5">
        <f>Data!C31*Y25</f>
        <v>348</v>
      </c>
      <c r="AA25" s="35">
        <f>(100-O25)/100*Data!B31</f>
        <v>16.38</v>
      </c>
      <c r="AB25" s="35">
        <f>AA25/Data!B31*Data!D31</f>
        <v>0.84</v>
      </c>
      <c r="AC25" s="38">
        <f>(Data!D31-AB25)/Data!D31*100</f>
        <v>94</v>
      </c>
      <c r="AD25" s="11">
        <f t="shared" si="9"/>
        <v>13.16</v>
      </c>
    </row>
    <row r="26" spans="1:30" s="11" customFormat="1">
      <c r="A26" s="11">
        <v>21</v>
      </c>
      <c r="B26" s="22">
        <f t="shared" si="1"/>
        <v>1</v>
      </c>
      <c r="C26" s="16">
        <f t="shared" si="2"/>
        <v>0</v>
      </c>
      <c r="D26" s="24"/>
      <c r="I26" s="23">
        <f>Data!B32*Data!C32</f>
        <v>7657</v>
      </c>
      <c r="J26" s="23">
        <f>IF(Data!C$7=1,Data!D32,IF(Data!C$7=2,I26,Data!B32))</f>
        <v>12</v>
      </c>
      <c r="K26" s="33">
        <f>Data!E32*SQRT(Data!F32/21)</f>
        <v>2.0099853131820358</v>
      </c>
      <c r="L26" s="33">
        <f>IF(Data!H32="A",Data!G$5,IF(Data!H32="B",Data!G$6,Data!G$7))</f>
        <v>94</v>
      </c>
      <c r="M26" s="33">
        <f>IF(Data!I32="A",Data!G$5,IF(Data!I32="B",Data!G$6,Data!G$7))</f>
        <v>98</v>
      </c>
      <c r="N26" s="33">
        <f>IF(Data!J32="A",Data!G$5,IF(Data!J32="B",Data!G$6,Data!G$7))</f>
        <v>94</v>
      </c>
      <c r="O26" s="47">
        <f>IF(Data!C$6=1,L26,IF(Data!C$6=2,M26,N26))</f>
        <v>94</v>
      </c>
      <c r="P26" s="47">
        <f t="shared" si="3"/>
        <v>11.28</v>
      </c>
      <c r="Q26" s="49">
        <f>MIN(4,(1-O26/100)*Data!G32/K26)</f>
        <v>0.47761543017456753</v>
      </c>
      <c r="R26" s="5">
        <f t="shared" si="4"/>
        <v>2.1672043383696122</v>
      </c>
      <c r="S26" s="50">
        <f t="shared" si="5"/>
        <v>-0.14835316834015017</v>
      </c>
      <c r="T26" s="5">
        <f t="shared" si="6"/>
        <v>0</v>
      </c>
      <c r="U26" s="5">
        <f>Data!C32*T26</f>
        <v>0</v>
      </c>
      <c r="V26" s="49">
        <f>MIN(4,(1-Data!C$5/100)*Data!G32/K26)</f>
        <v>0.23880771508728377</v>
      </c>
      <c r="W26" s="5">
        <f t="shared" si="7"/>
        <v>2.4663878456901216</v>
      </c>
      <c r="X26" s="50">
        <f t="shared" si="8"/>
        <v>0.37607875049163669</v>
      </c>
      <c r="Y26" s="5">
        <f t="shared" si="0"/>
        <v>1</v>
      </c>
      <c r="Z26" s="5">
        <f>Data!C32*Y26</f>
        <v>247</v>
      </c>
      <c r="AA26" s="35">
        <f>(100-O26)/100*Data!B32</f>
        <v>1.8599999999999999</v>
      </c>
      <c r="AB26" s="35">
        <f>AA26/Data!B32*Data!D32</f>
        <v>0.72</v>
      </c>
      <c r="AC26" s="38">
        <f>(Data!D32-AB26)/Data!D32*100</f>
        <v>94</v>
      </c>
      <c r="AD26" s="11">
        <f t="shared" si="9"/>
        <v>11.28</v>
      </c>
    </row>
    <row r="27" spans="1:30" s="11" customFormat="1">
      <c r="A27" s="11">
        <v>22</v>
      </c>
      <c r="B27" s="22">
        <f t="shared" si="1"/>
        <v>12</v>
      </c>
      <c r="C27" s="16">
        <f t="shared" si="2"/>
        <v>7</v>
      </c>
      <c r="D27" s="24"/>
      <c r="I27" s="23">
        <f>Data!B33*Data!C33</f>
        <v>53192</v>
      </c>
      <c r="J27" s="23">
        <f>IF(Data!C$7=1,Data!D33,IF(Data!C$7=2,I27,Data!B33))</f>
        <v>11</v>
      </c>
      <c r="K27" s="33">
        <f>Data!E33*SQRT(Data!F33/21)</f>
        <v>13.196300885456877</v>
      </c>
      <c r="L27" s="33">
        <f>IF(Data!H33="A",Data!G$5,IF(Data!H33="B",Data!G$6,Data!G$7))</f>
        <v>95.76</v>
      </c>
      <c r="M27" s="33">
        <f>IF(Data!I33="A",Data!G$5,IF(Data!I33="B",Data!G$6,Data!G$7))</f>
        <v>98</v>
      </c>
      <c r="N27" s="33">
        <f>IF(Data!J33="A",Data!G$5,IF(Data!J33="B",Data!G$6,Data!G$7))</f>
        <v>94</v>
      </c>
      <c r="O27" s="47">
        <f>IF(Data!C$6=1,L27,IF(Data!C$6=2,M27,N27))</f>
        <v>94</v>
      </c>
      <c r="P27" s="47">
        <f t="shared" si="3"/>
        <v>10.34</v>
      </c>
      <c r="Q27" s="49">
        <f>MIN(4,(1-O27/100)*Data!G33/K27)</f>
        <v>0.19096260549630201</v>
      </c>
      <c r="R27" s="5">
        <f t="shared" si="4"/>
        <v>2.555431691624499</v>
      </c>
      <c r="S27" s="50">
        <f t="shared" si="5"/>
        <v>0.52242360203702776</v>
      </c>
      <c r="T27" s="5">
        <f t="shared" si="6"/>
        <v>7</v>
      </c>
      <c r="U27" s="5">
        <f>Data!C33*T27</f>
        <v>1708</v>
      </c>
      <c r="V27" s="49">
        <f>MIN(4,(1-Data!C$5/100)*Data!G33/K27)</f>
        <v>9.5481302748151003E-2</v>
      </c>
      <c r="W27" s="5">
        <f t="shared" si="7"/>
        <v>2.8136320817901441</v>
      </c>
      <c r="X27" s="50">
        <f t="shared" si="8"/>
        <v>0.92726073561361522</v>
      </c>
      <c r="Y27" s="5">
        <f t="shared" si="0"/>
        <v>12</v>
      </c>
      <c r="Z27" s="5">
        <f>Data!C33*Y27</f>
        <v>2928</v>
      </c>
      <c r="AA27" s="35">
        <f>(100-O27)/100*Data!B33</f>
        <v>13.08</v>
      </c>
      <c r="AB27" s="35">
        <f>AA27/Data!B33*Data!D33</f>
        <v>0.65999999999999992</v>
      </c>
      <c r="AC27" s="38">
        <f>(Data!D33-AB27)/Data!D33*100</f>
        <v>94</v>
      </c>
      <c r="AD27" s="11">
        <f t="shared" si="9"/>
        <v>10.34</v>
      </c>
    </row>
    <row r="28" spans="1:30" s="11" customFormat="1">
      <c r="A28" s="11">
        <v>23</v>
      </c>
      <c r="B28" s="22">
        <f t="shared" si="1"/>
        <v>1</v>
      </c>
      <c r="C28" s="16">
        <f t="shared" si="2"/>
        <v>0</v>
      </c>
      <c r="D28" s="24"/>
      <c r="I28" s="23">
        <f>Data!B34*Data!C34</f>
        <v>6952</v>
      </c>
      <c r="J28" s="23">
        <f>IF(Data!C$7=1,Data!D34,IF(Data!C$7=2,I28,Data!B34))</f>
        <v>8</v>
      </c>
      <c r="K28" s="33">
        <f>Data!E34*SQRT(Data!F34/21)</f>
        <v>1.1804047837170653</v>
      </c>
      <c r="L28" s="33">
        <f>IF(Data!H34="A",Data!G$5,IF(Data!H34="B",Data!G$6,Data!G$7))</f>
        <v>94</v>
      </c>
      <c r="M28" s="33">
        <f>IF(Data!I34="A",Data!G$5,IF(Data!I34="B",Data!G$6,Data!G$7))</f>
        <v>98</v>
      </c>
      <c r="N28" s="33">
        <f>IF(Data!J34="A",Data!G$5,IF(Data!J34="B",Data!G$6,Data!G$7))</f>
        <v>94</v>
      </c>
      <c r="O28" s="47">
        <f>IF(Data!C$6=1,L28,IF(Data!C$6=2,M28,N28))</f>
        <v>94</v>
      </c>
      <c r="P28" s="47">
        <f t="shared" si="3"/>
        <v>7.52</v>
      </c>
      <c r="Q28" s="49">
        <f>MIN(4,(1-O28/100)*Data!G34/K28)</f>
        <v>0.30498012628038434</v>
      </c>
      <c r="R28" s="5">
        <f t="shared" si="4"/>
        <v>2.36514125441516</v>
      </c>
      <c r="S28" s="50">
        <f t="shared" si="5"/>
        <v>0.20469138927689387</v>
      </c>
      <c r="T28" s="5">
        <f t="shared" si="6"/>
        <v>0</v>
      </c>
      <c r="U28" s="5">
        <f>Data!C34*T28</f>
        <v>0</v>
      </c>
      <c r="V28" s="49">
        <f>MIN(4,(1-Data!C$5/100)*Data!G34/K28)</f>
        <v>0.15249006314019217</v>
      </c>
      <c r="W28" s="5">
        <f t="shared" si="7"/>
        <v>2.6420044501204778</v>
      </c>
      <c r="X28" s="50">
        <f t="shared" si="8"/>
        <v>0.6611814494710101</v>
      </c>
      <c r="Y28" s="5">
        <f t="shared" si="0"/>
        <v>1</v>
      </c>
      <c r="Z28" s="5">
        <f>Data!C34*Y28</f>
        <v>632</v>
      </c>
      <c r="AA28" s="35">
        <f>(100-O28)/100*Data!B34</f>
        <v>0.65999999999999992</v>
      </c>
      <c r="AB28" s="35">
        <f>AA28/Data!B34*Data!D34</f>
        <v>0.47999999999999993</v>
      </c>
      <c r="AC28" s="38">
        <f>(Data!D34-AB28)/Data!D34*100</f>
        <v>94</v>
      </c>
      <c r="AD28" s="11">
        <f t="shared" si="9"/>
        <v>7.52</v>
      </c>
    </row>
    <row r="29" spans="1:30" s="11" customFormat="1">
      <c r="A29" s="11">
        <v>24</v>
      </c>
      <c r="B29" s="22">
        <f t="shared" si="1"/>
        <v>0</v>
      </c>
      <c r="C29" s="16">
        <f t="shared" si="2"/>
        <v>0</v>
      </c>
      <c r="D29" s="24"/>
      <c r="I29" s="23">
        <f>Data!B35*Data!C35</f>
        <v>2736</v>
      </c>
      <c r="J29" s="23">
        <f>IF(Data!C$7=1,Data!D35,IF(Data!C$7=2,I29,Data!B35))</f>
        <v>8</v>
      </c>
      <c r="K29" s="33">
        <f>Data!E35*SQRT(Data!F35/21)</f>
        <v>1.2553386841829715</v>
      </c>
      <c r="L29" s="33">
        <f>IF(Data!H35="A",Data!G$5,IF(Data!H35="B",Data!G$6,Data!G$7))</f>
        <v>94</v>
      </c>
      <c r="M29" s="33">
        <f>IF(Data!I35="A",Data!G$5,IF(Data!I35="B",Data!G$6,Data!G$7))</f>
        <v>95.76</v>
      </c>
      <c r="N29" s="33">
        <f>IF(Data!J35="A",Data!G$5,IF(Data!J35="B",Data!G$6,Data!G$7))</f>
        <v>94</v>
      </c>
      <c r="O29" s="47">
        <f>IF(Data!C$6=1,L29,IF(Data!C$6=2,M29,N29))</f>
        <v>94</v>
      </c>
      <c r="P29" s="47">
        <f t="shared" si="3"/>
        <v>7.52</v>
      </c>
      <c r="Q29" s="49">
        <f>MIN(4,(1-O29/100)*Data!G35/K29)</f>
        <v>0.76473386194165616</v>
      </c>
      <c r="R29" s="5">
        <f t="shared" si="4"/>
        <v>1.9378675450118847</v>
      </c>
      <c r="S29" s="50">
        <f t="shared" si="5"/>
        <v>-0.59447993996464288</v>
      </c>
      <c r="T29" s="5">
        <f t="shared" si="6"/>
        <v>0</v>
      </c>
      <c r="U29" s="5">
        <f>Data!C35*T29</f>
        <v>0</v>
      </c>
      <c r="V29" s="49">
        <f>MIN(4,(1-Data!C$5/100)*Data!G35/K29)</f>
        <v>0.38236693097082808</v>
      </c>
      <c r="W29" s="5">
        <f t="shared" si="7"/>
        <v>2.2675151560971494</v>
      </c>
      <c r="X29" s="50">
        <f t="shared" si="8"/>
        <v>3.3784794182731566E-2</v>
      </c>
      <c r="Y29" s="5">
        <f t="shared" si="0"/>
        <v>0</v>
      </c>
      <c r="Z29" s="5">
        <f>Data!C35*Y29</f>
        <v>0</v>
      </c>
      <c r="AA29" s="35">
        <f>(100-O29)/100*Data!B35</f>
        <v>1.1399999999999999</v>
      </c>
      <c r="AB29" s="35">
        <f>AA29/Data!B35*Data!D35</f>
        <v>0.48</v>
      </c>
      <c r="AC29" s="38">
        <f>(Data!D35-AB29)/Data!D35*100</f>
        <v>94</v>
      </c>
      <c r="AD29" s="11">
        <f t="shared" si="9"/>
        <v>7.52</v>
      </c>
    </row>
    <row r="30" spans="1:30">
      <c r="A30" s="11">
        <v>25</v>
      </c>
      <c r="B30" s="22">
        <f t="shared" si="1"/>
        <v>1</v>
      </c>
      <c r="C30" s="16">
        <f t="shared" si="2"/>
        <v>0</v>
      </c>
      <c r="D30" s="9"/>
      <c r="I30" s="23">
        <f>Data!B36*Data!C36</f>
        <v>13494</v>
      </c>
      <c r="J30" s="23">
        <f>IF(Data!C$7=1,Data!D36,IF(Data!C$7=2,I30,Data!B36))</f>
        <v>12</v>
      </c>
      <c r="K30" s="33">
        <f>Data!E36*SQRT(Data!F36/21)</f>
        <v>1.9544743526071573</v>
      </c>
      <c r="L30" s="33">
        <f>IF(Data!H36="A",Data!G$5,IF(Data!H36="B",Data!G$6,Data!G$7))</f>
        <v>94</v>
      </c>
      <c r="M30" s="33">
        <f>IF(Data!I36="A",Data!G$5,IF(Data!I36="B",Data!G$6,Data!G$7))</f>
        <v>98</v>
      </c>
      <c r="N30" s="33">
        <f>IF(Data!J36="A",Data!G$5,IF(Data!J36="B",Data!G$6,Data!G$7))</f>
        <v>94</v>
      </c>
      <c r="O30" s="47">
        <f>IF(Data!C$6=1,L30,IF(Data!C$6=2,M30,N30))</f>
        <v>94</v>
      </c>
      <c r="P30" s="47">
        <f t="shared" si="3"/>
        <v>11.28</v>
      </c>
      <c r="Q30" s="49">
        <f>MIN(4,(1-O30/100)*Data!G36/K30)</f>
        <v>0.3069879117112152</v>
      </c>
      <c r="R30" s="5">
        <f t="shared" si="4"/>
        <v>2.3623652639411112</v>
      </c>
      <c r="S30" s="50">
        <f t="shared" si="5"/>
        <v>0.19991152698669903</v>
      </c>
      <c r="T30" s="5">
        <f t="shared" si="6"/>
        <v>0</v>
      </c>
      <c r="U30" s="5">
        <f>Data!C36*T30</f>
        <v>0</v>
      </c>
      <c r="V30" s="49">
        <f>MIN(4,(1-Data!C$5/100)*Data!G36/K30)</f>
        <v>0.1534939558556076</v>
      </c>
      <c r="W30" s="5">
        <f t="shared" si="7"/>
        <v>2.6395196535346059</v>
      </c>
      <c r="X30" s="50">
        <f t="shared" si="8"/>
        <v>0.65724411630907409</v>
      </c>
      <c r="Y30" s="5">
        <f t="shared" si="0"/>
        <v>1</v>
      </c>
      <c r="Z30" s="5">
        <f>Data!C36*Y30</f>
        <v>519</v>
      </c>
      <c r="AA30" s="35">
        <f>(100-O30)/100*Data!B36</f>
        <v>1.56</v>
      </c>
      <c r="AB30" s="35">
        <f>AA30/Data!B36*Data!D36</f>
        <v>0.72000000000000008</v>
      </c>
      <c r="AC30" s="38">
        <f>(Data!D36-AB30)/Data!D36*100</f>
        <v>94</v>
      </c>
      <c r="AD30" s="11">
        <f t="shared" si="9"/>
        <v>11.28</v>
      </c>
    </row>
    <row r="31" spans="1:30">
      <c r="A31" s="11">
        <v>26</v>
      </c>
      <c r="B31" s="22">
        <f t="shared" si="1"/>
        <v>0</v>
      </c>
      <c r="C31" s="16">
        <f t="shared" si="2"/>
        <v>0</v>
      </c>
      <c r="D31" s="9"/>
      <c r="I31" s="23">
        <f>Data!B37*Data!C37</f>
        <v>1017</v>
      </c>
      <c r="J31" s="23">
        <f>IF(Data!C$7=1,Data!D37,IF(Data!C$7=2,I31,Data!B37))</f>
        <v>6</v>
      </c>
      <c r="K31" s="33">
        <f>Data!E37*SQRT(Data!F37/21)</f>
        <v>0.74780644036629695</v>
      </c>
      <c r="L31" s="33">
        <f>IF(Data!H37="A",Data!G$5,IF(Data!H37="B",Data!G$6,Data!G$7))</f>
        <v>94</v>
      </c>
      <c r="M31" s="33">
        <f>IF(Data!I37="A",Data!G$5,IF(Data!I37="B",Data!G$6,Data!G$7))</f>
        <v>95.76</v>
      </c>
      <c r="N31" s="33">
        <f>IF(Data!J37="A",Data!G$5,IF(Data!J37="B",Data!G$6,Data!G$7))</f>
        <v>94</v>
      </c>
      <c r="O31" s="47">
        <f>IF(Data!C$6=1,L31,IF(Data!C$6=2,M31,N31))</f>
        <v>94</v>
      </c>
      <c r="P31" s="47">
        <f t="shared" si="3"/>
        <v>5.64</v>
      </c>
      <c r="Q31" s="49">
        <f>MIN(4,(1-O31/100)*Data!G37/K31)</f>
        <v>0.72211199429560013</v>
      </c>
      <c r="R31" s="5">
        <f t="shared" si="4"/>
        <v>1.9672381390161497</v>
      </c>
      <c r="S31" s="50">
        <f t="shared" si="5"/>
        <v>-0.53474388130114003</v>
      </c>
      <c r="T31" s="5">
        <f t="shared" si="6"/>
        <v>0</v>
      </c>
      <c r="U31" s="5">
        <f>Data!C37*T31</f>
        <v>0</v>
      </c>
      <c r="V31" s="49">
        <f>MIN(4,(1-Data!C$5/100)*Data!G37/K31)</f>
        <v>0.36105599714780007</v>
      </c>
      <c r="W31" s="5">
        <f t="shared" si="7"/>
        <v>2.2926666257263864</v>
      </c>
      <c r="X31" s="50">
        <f t="shared" si="8"/>
        <v>7.8384414674431718E-2</v>
      </c>
      <c r="Y31" s="5">
        <f t="shared" si="0"/>
        <v>0</v>
      </c>
      <c r="Z31" s="5">
        <f>Data!C37*Y31</f>
        <v>0</v>
      </c>
      <c r="AA31" s="35">
        <f>(100-O31)/100*Data!B37</f>
        <v>0.54</v>
      </c>
      <c r="AB31" s="35">
        <f>AA31/Data!B37*Data!D37</f>
        <v>0.36000000000000004</v>
      </c>
      <c r="AC31" s="38">
        <f>(Data!D37-AB31)/Data!D37*100</f>
        <v>94</v>
      </c>
      <c r="AD31" s="11">
        <f t="shared" si="9"/>
        <v>5.64</v>
      </c>
    </row>
    <row r="32" spans="1:30">
      <c r="A32" s="11">
        <v>27</v>
      </c>
      <c r="B32" s="22">
        <f t="shared" si="1"/>
        <v>1</v>
      </c>
      <c r="C32" s="16">
        <f t="shared" si="2"/>
        <v>0</v>
      </c>
      <c r="D32" s="9"/>
      <c r="I32" s="23">
        <f>Data!B38*Data!C38</f>
        <v>2288</v>
      </c>
      <c r="J32" s="23">
        <f>IF(Data!C$7=1,Data!D38,IF(Data!C$7=2,I32,Data!B38))</f>
        <v>6</v>
      </c>
      <c r="K32" s="33">
        <f>Data!E38*SQRT(Data!F38/21)</f>
        <v>1.5737628331197657</v>
      </c>
      <c r="L32" s="33">
        <f>IF(Data!H38="A",Data!G$5,IF(Data!H38="B",Data!G$6,Data!G$7))</f>
        <v>94</v>
      </c>
      <c r="M32" s="33">
        <f>IF(Data!I38="A",Data!G$5,IF(Data!I38="B",Data!G$6,Data!G$7))</f>
        <v>95.76</v>
      </c>
      <c r="N32" s="33">
        <f>IF(Data!J38="A",Data!G$5,IF(Data!J38="B",Data!G$6,Data!G$7))</f>
        <v>94</v>
      </c>
      <c r="O32" s="47">
        <f>IF(Data!C$6=1,L32,IF(Data!C$6=2,M32,N32))</f>
        <v>94</v>
      </c>
      <c r="P32" s="47">
        <f t="shared" si="3"/>
        <v>5.64</v>
      </c>
      <c r="Q32" s="49">
        <f>MIN(4,(1-O32/100)*Data!G38/K32)</f>
        <v>0.38125185534505479</v>
      </c>
      <c r="R32" s="5">
        <f t="shared" si="4"/>
        <v>2.2688027666712789</v>
      </c>
      <c r="S32" s="50">
        <f t="shared" si="5"/>
        <v>3.6078012566814914E-2</v>
      </c>
      <c r="T32" s="5">
        <f t="shared" si="6"/>
        <v>0</v>
      </c>
      <c r="U32" s="5">
        <f>Data!C38*T32</f>
        <v>0</v>
      </c>
      <c r="V32" s="49">
        <f>MIN(4,(1-Data!C$5/100)*Data!G38/K32)</f>
        <v>0.1906259276725274</v>
      </c>
      <c r="W32" s="5">
        <f t="shared" si="7"/>
        <v>2.5561221322885066</v>
      </c>
      <c r="X32" s="50">
        <f t="shared" si="8"/>
        <v>0.52354350100387503</v>
      </c>
      <c r="Y32" s="5">
        <f t="shared" si="0"/>
        <v>1</v>
      </c>
      <c r="Z32" s="5">
        <f>Data!C38*Y32</f>
        <v>208</v>
      </c>
      <c r="AA32" s="35">
        <f>(100-O32)/100*Data!B38</f>
        <v>0.65999999999999992</v>
      </c>
      <c r="AB32" s="35">
        <f>AA32/Data!B38*Data!D38</f>
        <v>0.35999999999999993</v>
      </c>
      <c r="AC32" s="38">
        <f>(Data!D38-AB32)/Data!D38*100</f>
        <v>94</v>
      </c>
      <c r="AD32" s="11">
        <f t="shared" si="9"/>
        <v>5.64</v>
      </c>
    </row>
    <row r="33" spans="1:30">
      <c r="A33" s="11">
        <v>28</v>
      </c>
      <c r="B33" s="22">
        <f t="shared" si="1"/>
        <v>2</v>
      </c>
      <c r="C33" s="16">
        <f t="shared" si="2"/>
        <v>1</v>
      </c>
      <c r="D33" s="9"/>
      <c r="I33" s="23">
        <f>Data!B39*Data!C39</f>
        <v>6246</v>
      </c>
      <c r="J33" s="23">
        <f>IF(Data!C$7=1,Data!D39,IF(Data!C$7=2,I33,Data!B39))</f>
        <v>8</v>
      </c>
      <c r="K33" s="33">
        <f>Data!E39*SQRT(Data!F39/21)</f>
        <v>2.6363441044164428</v>
      </c>
      <c r="L33" s="33">
        <f>IF(Data!H39="A",Data!G$5,IF(Data!H39="B",Data!G$6,Data!G$7))</f>
        <v>94</v>
      </c>
      <c r="M33" s="33">
        <f>IF(Data!I39="A",Data!G$5,IF(Data!I39="B",Data!G$6,Data!G$7))</f>
        <v>98</v>
      </c>
      <c r="N33" s="33">
        <f>IF(Data!J39="A",Data!G$5,IF(Data!J39="B",Data!G$6,Data!G$7))</f>
        <v>94</v>
      </c>
      <c r="O33" s="47">
        <f>IF(Data!C$6=1,L33,IF(Data!C$6=2,M33,N33))</f>
        <v>94</v>
      </c>
      <c r="P33" s="47">
        <f t="shared" si="3"/>
        <v>7.52</v>
      </c>
      <c r="Q33" s="49">
        <f>MIN(4,(1-O33/100)*Data!G39/K33)</f>
        <v>0.22758789302006199</v>
      </c>
      <c r="R33" s="5">
        <f t="shared" si="4"/>
        <v>2.4858224734244896</v>
      </c>
      <c r="S33" s="50">
        <f t="shared" si="5"/>
        <v>0.40835322920602823</v>
      </c>
      <c r="T33" s="5">
        <f t="shared" si="6"/>
        <v>1</v>
      </c>
      <c r="U33" s="5">
        <f>Data!C39*T33</f>
        <v>347</v>
      </c>
      <c r="V33" s="49">
        <f>MIN(4,(1-Data!C$5/100)*Data!G39/K33)</f>
        <v>0.113793946510031</v>
      </c>
      <c r="W33" s="5">
        <f t="shared" si="7"/>
        <v>2.7505649838718842</v>
      </c>
      <c r="X33" s="50">
        <f t="shared" si="8"/>
        <v>0.83077763073348798</v>
      </c>
      <c r="Y33" s="5">
        <f t="shared" si="0"/>
        <v>2</v>
      </c>
      <c r="Z33" s="5">
        <f>Data!C39*Y33</f>
        <v>694</v>
      </c>
      <c r="AA33" s="35">
        <f>(100-O33)/100*Data!B39</f>
        <v>1.08</v>
      </c>
      <c r="AB33" s="35">
        <f>AA33/Data!B39*Data!D39</f>
        <v>0.48000000000000004</v>
      </c>
      <c r="AC33" s="38">
        <f>(Data!D39-AB33)/Data!D39*100</f>
        <v>94</v>
      </c>
      <c r="AD33" s="11">
        <f t="shared" si="9"/>
        <v>7.52</v>
      </c>
    </row>
    <row r="34" spans="1:30">
      <c r="A34" s="11">
        <v>29</v>
      </c>
      <c r="B34" s="22">
        <f t="shared" si="1"/>
        <v>1</v>
      </c>
      <c r="C34" s="16">
        <f t="shared" si="2"/>
        <v>0</v>
      </c>
      <c r="D34" s="9"/>
      <c r="I34" s="23">
        <f>Data!B40*Data!C40</f>
        <v>11952</v>
      </c>
      <c r="J34" s="23">
        <f>IF(Data!C$7=1,Data!D40,IF(Data!C$7=2,I34,Data!B40))</f>
        <v>11</v>
      </c>
      <c r="K34" s="33">
        <f>Data!E40*SQRT(Data!F40/21)</f>
        <v>1.1816012468009458</v>
      </c>
      <c r="L34" s="33">
        <f>IF(Data!H40="A",Data!G$5,IF(Data!H40="B",Data!G$6,Data!G$7))</f>
        <v>94</v>
      </c>
      <c r="M34" s="33">
        <f>IF(Data!I40="A",Data!G$5,IF(Data!I40="B",Data!G$6,Data!G$7))</f>
        <v>98</v>
      </c>
      <c r="N34" s="33">
        <f>IF(Data!J40="A",Data!G$5,IF(Data!J40="B",Data!G$6,Data!G$7))</f>
        <v>94</v>
      </c>
      <c r="O34" s="47">
        <f>IF(Data!C$6=1,L34,IF(Data!C$6=2,M34,N34))</f>
        <v>94</v>
      </c>
      <c r="P34" s="47">
        <f t="shared" si="3"/>
        <v>10.34</v>
      </c>
      <c r="Q34" s="49">
        <f>MIN(4,(1-O34/100)*Data!G40/K34)</f>
        <v>0.25389275850225868</v>
      </c>
      <c r="R34" s="5">
        <f t="shared" si="4"/>
        <v>2.4414263143395214</v>
      </c>
      <c r="S34" s="50">
        <f t="shared" si="5"/>
        <v>0.33434017601878174</v>
      </c>
      <c r="T34" s="5">
        <f t="shared" si="6"/>
        <v>0</v>
      </c>
      <c r="U34" s="5">
        <f>Data!C40*T34</f>
        <v>0</v>
      </c>
      <c r="V34" s="49">
        <f>MIN(4,(1-Data!C$5/100)*Data!G40/K34)</f>
        <v>0.12694637925112934</v>
      </c>
      <c r="W34" s="5">
        <f t="shared" si="7"/>
        <v>2.7105085887097555</v>
      </c>
      <c r="X34" s="50">
        <f t="shared" si="8"/>
        <v>0.76873799148143074</v>
      </c>
      <c r="Y34" s="5">
        <f t="shared" si="0"/>
        <v>1</v>
      </c>
      <c r="Z34" s="5">
        <f>Data!C40*Y34</f>
        <v>996</v>
      </c>
      <c r="AA34" s="35">
        <f>(100-O34)/100*Data!B40</f>
        <v>0.72</v>
      </c>
      <c r="AB34" s="35">
        <f>AA34/Data!B40*Data!D40</f>
        <v>0.65999999999999992</v>
      </c>
      <c r="AC34" s="38">
        <f>(Data!D40-AB34)/Data!D40*100</f>
        <v>94</v>
      </c>
      <c r="AD34" s="11">
        <f t="shared" si="9"/>
        <v>10.34</v>
      </c>
    </row>
    <row r="35" spans="1:30">
      <c r="A35" s="11">
        <v>30</v>
      </c>
      <c r="B35" s="22">
        <f t="shared" si="1"/>
        <v>1</v>
      </c>
      <c r="C35" s="16">
        <f t="shared" si="2"/>
        <v>0</v>
      </c>
      <c r="D35" s="9"/>
      <c r="I35" s="23">
        <f>Data!B41*Data!C41</f>
        <v>13875</v>
      </c>
      <c r="J35" s="23">
        <f>IF(Data!C$7=1,Data!D41,IF(Data!C$7=2,I35,Data!B41))</f>
        <v>22</v>
      </c>
      <c r="K35" s="33">
        <f>Data!E41*SQRT(Data!F41/21)</f>
        <v>6.1603517313963128</v>
      </c>
      <c r="L35" s="33">
        <f>IF(Data!H41="A",Data!G$5,IF(Data!H41="B",Data!G$6,Data!G$7))</f>
        <v>94</v>
      </c>
      <c r="M35" s="33">
        <f>IF(Data!I41="A",Data!G$5,IF(Data!I41="B",Data!G$6,Data!G$7))</f>
        <v>95.76</v>
      </c>
      <c r="N35" s="33">
        <f>IF(Data!J41="A",Data!G$5,IF(Data!J41="B",Data!G$6,Data!G$7))</f>
        <v>94</v>
      </c>
      <c r="O35" s="47">
        <f>IF(Data!C$6=1,L35,IF(Data!C$6=2,M35,N35))</f>
        <v>94</v>
      </c>
      <c r="P35" s="47">
        <f t="shared" si="3"/>
        <v>20.68</v>
      </c>
      <c r="Q35" s="49">
        <f>MIN(4,(1-O35/100)*Data!G41/K35)</f>
        <v>0.68177925273238038</v>
      </c>
      <c r="R35" s="5">
        <f t="shared" si="4"/>
        <v>1.9962400969386189</v>
      </c>
      <c r="S35" s="50">
        <f t="shared" si="5"/>
        <v>-0.47655862404645521</v>
      </c>
      <c r="T35" s="5">
        <f t="shared" si="6"/>
        <v>0</v>
      </c>
      <c r="U35" s="5">
        <f>Data!C41*T35</f>
        <v>0</v>
      </c>
      <c r="V35" s="49">
        <f>MIN(4,(1-Data!C$5/100)*Data!G41/K35)</f>
        <v>0.34088962636619019</v>
      </c>
      <c r="W35" s="5">
        <f t="shared" si="7"/>
        <v>2.3175998113879359</v>
      </c>
      <c r="X35" s="50">
        <f t="shared" si="8"/>
        <v>0.12219965972232295</v>
      </c>
      <c r="Y35" s="5">
        <f t="shared" si="0"/>
        <v>1</v>
      </c>
      <c r="Z35" s="5">
        <f>Data!C41*Y35</f>
        <v>75</v>
      </c>
      <c r="AA35" s="35">
        <f>(100-O35)/100*Data!B41</f>
        <v>11.1</v>
      </c>
      <c r="AB35" s="35">
        <f>AA35/Data!B41*Data!D41</f>
        <v>1.3199999999999998</v>
      </c>
      <c r="AC35" s="38">
        <f>(Data!D41-AB35)/Data!D41*100</f>
        <v>94</v>
      </c>
      <c r="AD35" s="11">
        <f t="shared" si="9"/>
        <v>20.68</v>
      </c>
    </row>
    <row r="36" spans="1:30">
      <c r="A36" s="11">
        <v>31</v>
      </c>
      <c r="B36" s="22">
        <f t="shared" si="1"/>
        <v>24</v>
      </c>
      <c r="C36" s="16">
        <f t="shared" si="2"/>
        <v>3</v>
      </c>
      <c r="D36" s="9"/>
      <c r="I36" s="23">
        <f>Data!B42*Data!C42</f>
        <v>23764</v>
      </c>
      <c r="J36" s="23">
        <f>IF(Data!C$7=1,Data!D42,IF(Data!C$7=2,I36,Data!B42))</f>
        <v>21</v>
      </c>
      <c r="K36" s="33">
        <f>Data!E42*SQRT(Data!F42/21)</f>
        <v>43.268056201404612</v>
      </c>
      <c r="L36" s="33">
        <f>IF(Data!H42="A",Data!G$5,IF(Data!H42="B",Data!G$6,Data!G$7))</f>
        <v>95.76</v>
      </c>
      <c r="M36" s="33">
        <f>IF(Data!I42="A",Data!G$5,IF(Data!I42="B",Data!G$6,Data!G$7))</f>
        <v>94</v>
      </c>
      <c r="N36" s="33">
        <f>IF(Data!J42="A",Data!G$5,IF(Data!J42="B",Data!G$6,Data!G$7))</f>
        <v>94</v>
      </c>
      <c r="O36" s="47">
        <f>IF(Data!C$6=1,L36,IF(Data!C$6=2,M36,N36))</f>
        <v>94</v>
      </c>
      <c r="P36" s="47">
        <f t="shared" si="3"/>
        <v>19.739999999999998</v>
      </c>
      <c r="Q36" s="49">
        <f>MIN(4,(1-O36/100)*Data!G42/K36)</f>
        <v>0.36747664202867181</v>
      </c>
      <c r="R36" s="5">
        <f t="shared" si="4"/>
        <v>2.2849653975012254</v>
      </c>
      <c r="S36" s="50">
        <f t="shared" si="5"/>
        <v>6.477161334125224E-2</v>
      </c>
      <c r="T36" s="5">
        <f t="shared" si="6"/>
        <v>3</v>
      </c>
      <c r="U36" s="5">
        <f>Data!C42*T36</f>
        <v>78</v>
      </c>
      <c r="V36" s="49">
        <f>MIN(4,(1-Data!C$5/100)*Data!G42/K36)</f>
        <v>0.1837383210143359</v>
      </c>
      <c r="W36" s="5">
        <f t="shared" si="7"/>
        <v>2.5704787937070837</v>
      </c>
      <c r="X36" s="50">
        <f t="shared" si="8"/>
        <v>0.54678040652021109</v>
      </c>
      <c r="Y36" s="5">
        <f t="shared" si="0"/>
        <v>24</v>
      </c>
      <c r="Z36" s="5">
        <f>Data!C42*Y36</f>
        <v>624</v>
      </c>
      <c r="AA36" s="35">
        <f>(100-O36)/100*Data!B42</f>
        <v>54.839999999999996</v>
      </c>
      <c r="AB36" s="35">
        <f>AA36/Data!B42*Data!D42</f>
        <v>1.26</v>
      </c>
      <c r="AC36" s="38">
        <f>(Data!D42-AB36)/Data!D42*100</f>
        <v>94</v>
      </c>
      <c r="AD36" s="11">
        <f t="shared" si="9"/>
        <v>19.739999999999998</v>
      </c>
    </row>
    <row r="37" spans="1:30">
      <c r="A37" s="11">
        <v>32</v>
      </c>
      <c r="B37" s="22">
        <f t="shared" si="1"/>
        <v>0</v>
      </c>
      <c r="C37" s="16">
        <f t="shared" si="2"/>
        <v>0</v>
      </c>
      <c r="D37" s="9"/>
      <c r="I37" s="23">
        <f>Data!B43*Data!C43</f>
        <v>2656</v>
      </c>
      <c r="J37" s="23">
        <f>IF(Data!C$7=1,Data!D43,IF(Data!C$7=2,I37,Data!B43))</f>
        <v>25</v>
      </c>
      <c r="K37" s="33">
        <f>Data!E43*SQRT(Data!F43/21)</f>
        <v>2.0279011748538451</v>
      </c>
      <c r="L37" s="33">
        <f>IF(Data!H43="A",Data!G$5,IF(Data!H43="B",Data!G$6,Data!G$7))</f>
        <v>94</v>
      </c>
      <c r="M37" s="33">
        <f>IF(Data!I43="A",Data!G$5,IF(Data!I43="B",Data!G$6,Data!G$7))</f>
        <v>95.76</v>
      </c>
      <c r="N37" s="33">
        <f>IF(Data!J43="A",Data!G$5,IF(Data!J43="B",Data!G$6,Data!G$7))</f>
        <v>94</v>
      </c>
      <c r="O37" s="47">
        <f>IF(Data!C$6=1,L37,IF(Data!C$6=2,M37,N37))</f>
        <v>94</v>
      </c>
      <c r="P37" s="47">
        <f t="shared" si="3"/>
        <v>23.5</v>
      </c>
      <c r="Q37" s="49">
        <f>MIN(4,(1-O37/100)*Data!G43/K37)</f>
        <v>0.82844273716695416</v>
      </c>
      <c r="R37" s="5">
        <f t="shared" si="4"/>
        <v>1.8961252454478339</v>
      </c>
      <c r="S37" s="50">
        <f t="shared" si="5"/>
        <v>-0.68083783526186259</v>
      </c>
      <c r="T37" s="5">
        <f t="shared" si="6"/>
        <v>0</v>
      </c>
      <c r="U37" s="5">
        <f>Data!C43*T37</f>
        <v>0</v>
      </c>
      <c r="V37" s="49">
        <f>MIN(4,(1-Data!C$5/100)*Data!G43/K37)</f>
        <v>0.41422136858347708</v>
      </c>
      <c r="W37" s="5">
        <f t="shared" si="7"/>
        <v>2.2319465288273594</v>
      </c>
      <c r="X37" s="50">
        <f t="shared" si="8"/>
        <v>-2.9998844242749696E-2</v>
      </c>
      <c r="Y37" s="5">
        <f t="shared" si="0"/>
        <v>0</v>
      </c>
      <c r="Z37" s="5">
        <f>Data!C43*Y37</f>
        <v>0</v>
      </c>
      <c r="AA37" s="35">
        <f>(100-O37)/100*Data!B43</f>
        <v>1.92</v>
      </c>
      <c r="AB37" s="35">
        <f>AA37/Data!B43*Data!D43</f>
        <v>1.5</v>
      </c>
      <c r="AC37" s="38">
        <f>(Data!D43-AB37)/Data!D43*100</f>
        <v>94</v>
      </c>
      <c r="AD37" s="11">
        <f t="shared" si="9"/>
        <v>23.5</v>
      </c>
    </row>
    <row r="38" spans="1:30">
      <c r="A38" s="11">
        <v>33</v>
      </c>
      <c r="B38" s="22">
        <f t="shared" si="1"/>
        <v>3</v>
      </c>
      <c r="C38" s="16">
        <f t="shared" si="2"/>
        <v>0</v>
      </c>
      <c r="D38" s="9"/>
      <c r="I38" s="23">
        <f>Data!B44*Data!C44</f>
        <v>8526</v>
      </c>
      <c r="J38" s="23">
        <f>IF(Data!C$7=1,Data!D44,IF(Data!C$7=2,I38,Data!B44))</f>
        <v>20</v>
      </c>
      <c r="K38" s="33">
        <f>Data!E44*SQRT(Data!F44/21)</f>
        <v>5.8445494442029231</v>
      </c>
      <c r="L38" s="33">
        <f>IF(Data!H44="A",Data!G$5,IF(Data!H44="B",Data!G$6,Data!G$7))</f>
        <v>94</v>
      </c>
      <c r="M38" s="33">
        <f>IF(Data!I44="A",Data!G$5,IF(Data!I44="B",Data!G$6,Data!G$7))</f>
        <v>95.76</v>
      </c>
      <c r="N38" s="33">
        <f>IF(Data!J44="A",Data!G$5,IF(Data!J44="B",Data!G$6,Data!G$7))</f>
        <v>94</v>
      </c>
      <c r="O38" s="47">
        <f>IF(Data!C$6=1,L38,IF(Data!C$6=2,M38,N38))</f>
        <v>94</v>
      </c>
      <c r="P38" s="47">
        <f t="shared" si="3"/>
        <v>18.8</v>
      </c>
      <c r="Q38" s="49">
        <f>MIN(4,(1-O38/100)*Data!G44/K38)</f>
        <v>0.43117096091975637</v>
      </c>
      <c r="R38" s="5">
        <f t="shared" si="4"/>
        <v>2.2139053813995635</v>
      </c>
      <c r="S38" s="50">
        <f t="shared" si="5"/>
        <v>-6.2680569653622703E-2</v>
      </c>
      <c r="T38" s="5">
        <f t="shared" si="6"/>
        <v>0</v>
      </c>
      <c r="U38" s="5">
        <f>Data!C44*T38</f>
        <v>0</v>
      </c>
      <c r="V38" s="49">
        <f>MIN(4,(1-Data!C$5/100)*Data!G44/K38)</f>
        <v>0.21558548045987819</v>
      </c>
      <c r="W38" s="5">
        <f t="shared" si="7"/>
        <v>2.5075229607941454</v>
      </c>
      <c r="X38" s="50">
        <f t="shared" si="8"/>
        <v>0.4441663914158373</v>
      </c>
      <c r="Y38" s="5">
        <f t="shared" ref="Y38:Y69" si="10">MAX(INT(K38*X38+0.5),0)</f>
        <v>3</v>
      </c>
      <c r="Z38" s="5">
        <f>Data!C44*Y38</f>
        <v>294</v>
      </c>
      <c r="AA38" s="35">
        <f>(100-O38)/100*Data!B44</f>
        <v>5.22</v>
      </c>
      <c r="AB38" s="35">
        <f>AA38/Data!B44*Data!D44</f>
        <v>1.2</v>
      </c>
      <c r="AC38" s="38">
        <f>(Data!D44-AB38)/Data!D44*100</f>
        <v>94</v>
      </c>
      <c r="AD38" s="11">
        <f t="shared" si="9"/>
        <v>18.8</v>
      </c>
    </row>
    <row r="39" spans="1:30">
      <c r="A39" s="11">
        <v>34</v>
      </c>
      <c r="B39" s="22">
        <f t="shared" si="1"/>
        <v>68</v>
      </c>
      <c r="C39" s="16">
        <f t="shared" si="2"/>
        <v>39</v>
      </c>
      <c r="D39" s="9"/>
      <c r="I39" s="23">
        <f>Data!B45*Data!C45</f>
        <v>21240</v>
      </c>
      <c r="J39" s="23">
        <f>IF(Data!C$7=1,Data!D45,IF(Data!C$7=2,I39,Data!B45))</f>
        <v>15</v>
      </c>
      <c r="K39" s="33">
        <f>Data!E45*SQRT(Data!F45/21)</f>
        <v>71.214470564312577</v>
      </c>
      <c r="L39" s="33">
        <f>IF(Data!H45="A",Data!G$5,IF(Data!H45="B",Data!G$6,Data!G$7))</f>
        <v>94</v>
      </c>
      <c r="M39" s="33">
        <f>IF(Data!I45="A",Data!G$5,IF(Data!I45="B",Data!G$6,Data!G$7))</f>
        <v>94</v>
      </c>
      <c r="N39" s="33">
        <f>IF(Data!J45="A",Data!G$5,IF(Data!J45="B",Data!G$6,Data!G$7))</f>
        <v>94</v>
      </c>
      <c r="O39" s="47">
        <f>IF(Data!C$6=1,L39,IF(Data!C$6=2,M39,N39))</f>
        <v>94</v>
      </c>
      <c r="P39" s="47">
        <f t="shared" si="3"/>
        <v>14.1</v>
      </c>
      <c r="Q39" s="49">
        <f>MIN(4,(1-O39/100)*Data!G45/K39)</f>
        <v>0.18282801089199802</v>
      </c>
      <c r="R39" s="5">
        <f t="shared" si="4"/>
        <v>2.5724102750861206</v>
      </c>
      <c r="S39" s="50">
        <f t="shared" si="5"/>
        <v>0.54989940826888406</v>
      </c>
      <c r="T39" s="5">
        <f t="shared" si="6"/>
        <v>39</v>
      </c>
      <c r="U39" s="5">
        <f>Data!C45*T39</f>
        <v>1170</v>
      </c>
      <c r="V39" s="49">
        <f>MIN(4,(1-Data!C$5/100)*Data!G45/K39)</f>
        <v>9.1414005445999008E-2</v>
      </c>
      <c r="W39" s="5">
        <f t="shared" si="7"/>
        <v>2.8290615024224097</v>
      </c>
      <c r="X39" s="50">
        <f t="shared" si="8"/>
        <v>0.95065215262640557</v>
      </c>
      <c r="Y39" s="5">
        <f t="shared" si="10"/>
        <v>68</v>
      </c>
      <c r="Z39" s="5">
        <f>Data!C45*Y39</f>
        <v>2040</v>
      </c>
      <c r="AA39" s="35">
        <f>(100-O39)/100*Data!B45</f>
        <v>42.48</v>
      </c>
      <c r="AB39" s="35">
        <f>AA39/Data!B45*Data!D45</f>
        <v>0.89999999999999991</v>
      </c>
      <c r="AC39" s="38">
        <f>(Data!D45-AB39)/Data!D45*100</f>
        <v>94</v>
      </c>
      <c r="AD39" s="11">
        <f t="shared" si="9"/>
        <v>14.1</v>
      </c>
    </row>
    <row r="40" spans="1:30">
      <c r="A40" s="11">
        <v>35</v>
      </c>
      <c r="B40" s="22">
        <f t="shared" si="1"/>
        <v>17</v>
      </c>
      <c r="C40" s="16">
        <f t="shared" si="2"/>
        <v>9</v>
      </c>
      <c r="D40" s="9"/>
      <c r="I40" s="23">
        <f>Data!B46*Data!C46</f>
        <v>17888</v>
      </c>
      <c r="J40" s="23">
        <f>IF(Data!C$7=1,Data!D46,IF(Data!C$7=2,I40,Data!B46))</f>
        <v>23</v>
      </c>
      <c r="K40" s="33">
        <f>Data!E46*SQRT(Data!F46/21)</f>
        <v>19.463768936111723</v>
      </c>
      <c r="L40" s="33">
        <f>IF(Data!H46="A",Data!G$5,IF(Data!H46="B",Data!G$6,Data!G$7))</f>
        <v>94</v>
      </c>
      <c r="M40" s="33">
        <f>IF(Data!I46="A",Data!G$5,IF(Data!I46="B",Data!G$6,Data!G$7))</f>
        <v>95.76</v>
      </c>
      <c r="N40" s="33">
        <f>IF(Data!J46="A",Data!G$5,IF(Data!J46="B",Data!G$6,Data!G$7))</f>
        <v>94</v>
      </c>
      <c r="O40" s="47">
        <f>IF(Data!C$6=1,L40,IF(Data!C$6=2,M40,N40))</f>
        <v>94</v>
      </c>
      <c r="P40" s="47">
        <f t="shared" si="3"/>
        <v>21.62</v>
      </c>
      <c r="Q40" s="49">
        <f>MIN(4,(1-O40/100)*Data!G46/K40)</f>
        <v>0.21578554563538904</v>
      </c>
      <c r="R40" s="5">
        <f t="shared" si="4"/>
        <v>2.5071530153578712</v>
      </c>
      <c r="S40" s="50">
        <f t="shared" si="5"/>
        <v>0.44355780562610903</v>
      </c>
      <c r="T40" s="5">
        <f t="shared" si="6"/>
        <v>9</v>
      </c>
      <c r="U40" s="5">
        <f>Data!C46*T40</f>
        <v>774</v>
      </c>
      <c r="V40" s="49">
        <f>MIN(4,(1-Data!C$5/100)*Data!G46/K40)</f>
        <v>0.10789277281769452</v>
      </c>
      <c r="W40" s="5">
        <f t="shared" si="7"/>
        <v>2.7698575059988118</v>
      </c>
      <c r="X40" s="50">
        <f t="shared" si="8"/>
        <v>0.8604441737071804</v>
      </c>
      <c r="Y40" s="5">
        <f t="shared" si="10"/>
        <v>17</v>
      </c>
      <c r="Z40" s="5">
        <f>Data!C46*Y40</f>
        <v>1462</v>
      </c>
      <c r="AA40" s="35">
        <f>(100-O40)/100*Data!B46</f>
        <v>12.48</v>
      </c>
      <c r="AB40" s="35">
        <f>AA40/Data!B46*Data!D46</f>
        <v>1.3800000000000001</v>
      </c>
      <c r="AC40" s="38">
        <f>(Data!D46-AB40)/Data!D46*100</f>
        <v>94</v>
      </c>
      <c r="AD40" s="11">
        <f t="shared" si="9"/>
        <v>21.62</v>
      </c>
    </row>
    <row r="41" spans="1:30">
      <c r="A41" s="11">
        <v>36</v>
      </c>
      <c r="B41" s="22">
        <f t="shared" si="1"/>
        <v>4</v>
      </c>
      <c r="C41" s="16">
        <f t="shared" si="2"/>
        <v>0</v>
      </c>
      <c r="D41" s="9"/>
      <c r="I41" s="23">
        <f>Data!B47*Data!C47</f>
        <v>6624</v>
      </c>
      <c r="J41" s="23">
        <f>IF(Data!C$7=1,Data!D47,IF(Data!C$7=2,I41,Data!B47))</f>
        <v>15</v>
      </c>
      <c r="K41" s="33">
        <f>Data!E47*SQRT(Data!F47/21)</f>
        <v>12.04432188866674</v>
      </c>
      <c r="L41" s="33">
        <f>IF(Data!H47="A",Data!G$5,IF(Data!H47="B",Data!G$6,Data!G$7))</f>
        <v>94</v>
      </c>
      <c r="M41" s="33">
        <f>IF(Data!I47="A",Data!G$5,IF(Data!I47="B",Data!G$6,Data!G$7))</f>
        <v>94</v>
      </c>
      <c r="N41" s="33">
        <f>IF(Data!J47="A",Data!G$5,IF(Data!J47="B",Data!G$6,Data!G$7))</f>
        <v>94</v>
      </c>
      <c r="O41" s="47">
        <f>IF(Data!C$6=1,L41,IF(Data!C$6=2,M41,N41))</f>
        <v>94</v>
      </c>
      <c r="P41" s="47">
        <f t="shared" si="3"/>
        <v>14.1</v>
      </c>
      <c r="Q41" s="49">
        <f>MIN(4,(1-O41/100)*Data!G47/K41)</f>
        <v>0.50314165098013863</v>
      </c>
      <c r="R41" s="5">
        <f t="shared" si="4"/>
        <v>2.1430452392216255</v>
      </c>
      <c r="S41" s="50">
        <f t="shared" si="5"/>
        <v>-0.19330315044361771</v>
      </c>
      <c r="T41" s="5">
        <f t="shared" si="6"/>
        <v>0</v>
      </c>
      <c r="U41" s="5">
        <f>Data!C47*T41</f>
        <v>0</v>
      </c>
      <c r="V41" s="49">
        <f>MIN(4,(1-Data!C$5/100)*Data!G47/K41)</f>
        <v>0.25157082549006932</v>
      </c>
      <c r="W41" s="5">
        <f t="shared" si="7"/>
        <v>2.4451865488077522</v>
      </c>
      <c r="X41" s="50">
        <f t="shared" si="8"/>
        <v>0.34064861682103842</v>
      </c>
      <c r="Y41" s="5">
        <f t="shared" si="10"/>
        <v>4</v>
      </c>
      <c r="Z41" s="5">
        <f>Data!C47*Y41</f>
        <v>144</v>
      </c>
      <c r="AA41" s="35">
        <f>(100-O41)/100*Data!B47</f>
        <v>11.04</v>
      </c>
      <c r="AB41" s="35">
        <f>AA41/Data!B47*Data!D47</f>
        <v>0.89999999999999991</v>
      </c>
      <c r="AC41" s="38">
        <f>(Data!D47-AB41)/Data!D47*100</f>
        <v>94</v>
      </c>
      <c r="AD41" s="11">
        <f t="shared" si="9"/>
        <v>14.1</v>
      </c>
    </row>
    <row r="42" spans="1:30">
      <c r="A42" s="11">
        <v>37</v>
      </c>
      <c r="B42" s="22">
        <f t="shared" si="1"/>
        <v>0</v>
      </c>
      <c r="C42" s="16">
        <f t="shared" si="2"/>
        <v>0</v>
      </c>
      <c r="D42" s="9"/>
      <c r="I42" s="23">
        <f>Data!B48*Data!C48</f>
        <v>5467</v>
      </c>
      <c r="J42" s="23">
        <f>IF(Data!C$7=1,Data!D48,IF(Data!C$7=2,I42,Data!B48))</f>
        <v>21</v>
      </c>
      <c r="K42" s="33">
        <f>Data!E48*SQRT(Data!F48/21)</f>
        <v>3.6975603722459285</v>
      </c>
      <c r="L42" s="33">
        <f>IF(Data!H48="A",Data!G$5,IF(Data!H48="B",Data!G$6,Data!G$7))</f>
        <v>94</v>
      </c>
      <c r="M42" s="33">
        <f>IF(Data!I48="A",Data!G$5,IF(Data!I48="B",Data!G$6,Data!G$7))</f>
        <v>95.76</v>
      </c>
      <c r="N42" s="33">
        <f>IF(Data!J48="A",Data!G$5,IF(Data!J48="B",Data!G$6,Data!G$7))</f>
        <v>94</v>
      </c>
      <c r="O42" s="47">
        <f>IF(Data!C$6=1,L42,IF(Data!C$6=2,M42,N42))</f>
        <v>94</v>
      </c>
      <c r="P42" s="47">
        <f t="shared" si="3"/>
        <v>19.739999999999998</v>
      </c>
      <c r="Q42" s="49">
        <f>MIN(4,(1-O42/100)*Data!G48/K42)</f>
        <v>0.69775736979593628</v>
      </c>
      <c r="R42" s="5">
        <f t="shared" si="4"/>
        <v>1.9846016007378671</v>
      </c>
      <c r="S42" s="50">
        <f t="shared" si="5"/>
        <v>-0.4998144899963462</v>
      </c>
      <c r="T42" s="5">
        <f t="shared" si="6"/>
        <v>0</v>
      </c>
      <c r="U42" s="5">
        <f>Data!C48*T42</f>
        <v>0</v>
      </c>
      <c r="V42" s="49">
        <f>MIN(4,(1-Data!C$5/100)*Data!G48/K42)</f>
        <v>0.34887868489796814</v>
      </c>
      <c r="W42" s="5">
        <f t="shared" si="7"/>
        <v>2.3075826907764747</v>
      </c>
      <c r="X42" s="50">
        <f t="shared" si="8"/>
        <v>0.10464326664190744</v>
      </c>
      <c r="Y42" s="5">
        <f t="shared" si="10"/>
        <v>0</v>
      </c>
      <c r="Z42" s="5">
        <f>Data!C48*Y42</f>
        <v>0</v>
      </c>
      <c r="AA42" s="35">
        <f>(100-O42)/100*Data!B48</f>
        <v>4.26</v>
      </c>
      <c r="AB42" s="35">
        <f>AA42/Data!B48*Data!D48</f>
        <v>1.26</v>
      </c>
      <c r="AC42" s="38">
        <f>(Data!D48-AB42)/Data!D48*100</f>
        <v>94</v>
      </c>
      <c r="AD42" s="11">
        <f t="shared" si="9"/>
        <v>19.739999999999998</v>
      </c>
    </row>
    <row r="43" spans="1:30">
      <c r="A43" s="11">
        <v>38</v>
      </c>
      <c r="B43" s="22">
        <f t="shared" si="1"/>
        <v>4</v>
      </c>
      <c r="C43" s="16">
        <f t="shared" si="2"/>
        <v>0</v>
      </c>
      <c r="D43" s="9"/>
      <c r="I43" s="23">
        <f>Data!B49*Data!C49</f>
        <v>7868</v>
      </c>
      <c r="J43" s="23">
        <f>IF(Data!C$7=1,Data!D49,IF(Data!C$7=2,I43,Data!B49))</f>
        <v>27</v>
      </c>
      <c r="K43" s="33">
        <f>Data!E49*SQRT(Data!F49/21)</f>
        <v>15.504907969914237</v>
      </c>
      <c r="L43" s="33">
        <f>IF(Data!H49="A",Data!G$5,IF(Data!H49="B",Data!G$6,Data!G$7))</f>
        <v>94</v>
      </c>
      <c r="M43" s="33">
        <f>IF(Data!I49="A",Data!G$5,IF(Data!I49="B",Data!G$6,Data!G$7))</f>
        <v>94</v>
      </c>
      <c r="N43" s="33">
        <f>IF(Data!J49="A",Data!G$5,IF(Data!J49="B",Data!G$6,Data!G$7))</f>
        <v>94</v>
      </c>
      <c r="O43" s="47">
        <f>IF(Data!C$6=1,L43,IF(Data!C$6=2,M43,N43))</f>
        <v>94</v>
      </c>
      <c r="P43" s="47">
        <f t="shared" si="3"/>
        <v>25.38</v>
      </c>
      <c r="Q43" s="49">
        <f>MIN(4,(1-O43/100)*Data!G49/K43)</f>
        <v>0.54950342282148568</v>
      </c>
      <c r="R43" s="5">
        <f t="shared" si="4"/>
        <v>2.1015128781986872</v>
      </c>
      <c r="S43" s="50">
        <f t="shared" si="5"/>
        <v>-0.27162964909915699</v>
      </c>
      <c r="T43" s="5">
        <f t="shared" si="6"/>
        <v>0</v>
      </c>
      <c r="U43" s="5">
        <f>Data!C49*T43</f>
        <v>0</v>
      </c>
      <c r="V43" s="49">
        <f>MIN(4,(1-Data!C$5/100)*Data!G49/K43)</f>
        <v>0.27475171141074284</v>
      </c>
      <c r="W43" s="5">
        <f t="shared" si="7"/>
        <v>2.4088691824909922</v>
      </c>
      <c r="X43" s="50">
        <f t="shared" si="8"/>
        <v>0.27940283529893406</v>
      </c>
      <c r="Y43" s="5">
        <f t="shared" si="10"/>
        <v>4</v>
      </c>
      <c r="Z43" s="5">
        <f>Data!C49*Y43</f>
        <v>112</v>
      </c>
      <c r="AA43" s="35">
        <f>(100-O43)/100*Data!B49</f>
        <v>16.86</v>
      </c>
      <c r="AB43" s="35">
        <f>AA43/Data!B49*Data!D49</f>
        <v>1.6199999999999999</v>
      </c>
      <c r="AC43" s="38">
        <f>(Data!D49-AB43)/Data!D49*100</f>
        <v>94</v>
      </c>
      <c r="AD43" s="11">
        <f t="shared" si="9"/>
        <v>25.38</v>
      </c>
    </row>
    <row r="44" spans="1:30">
      <c r="A44" s="11">
        <v>39</v>
      </c>
      <c r="B44" s="22">
        <f t="shared" si="1"/>
        <v>2</v>
      </c>
      <c r="C44" s="16">
        <f t="shared" si="2"/>
        <v>0</v>
      </c>
      <c r="D44" s="9"/>
      <c r="I44" s="23">
        <f>Data!B50*Data!C50</f>
        <v>4785</v>
      </c>
      <c r="J44" s="23">
        <f>IF(Data!C$7=1,Data!D50,IF(Data!C$7=2,I44,Data!B50))</f>
        <v>17</v>
      </c>
      <c r="K44" s="33">
        <f>Data!E50*SQRT(Data!F50/21)</f>
        <v>18.395726907377881</v>
      </c>
      <c r="L44" s="33">
        <f>IF(Data!H50="A",Data!G$5,IF(Data!H50="B",Data!G$6,Data!G$7))</f>
        <v>94</v>
      </c>
      <c r="M44" s="33">
        <f>IF(Data!I50="A",Data!G$5,IF(Data!I50="B",Data!G$6,Data!G$7))</f>
        <v>94</v>
      </c>
      <c r="N44" s="33">
        <f>IF(Data!J50="A",Data!G$5,IF(Data!J50="B",Data!G$6,Data!G$7))</f>
        <v>94</v>
      </c>
      <c r="O44" s="47">
        <f>IF(Data!C$6=1,L44,IF(Data!C$6=2,M44,N44))</f>
        <v>94</v>
      </c>
      <c r="P44" s="47">
        <f t="shared" si="3"/>
        <v>15.98</v>
      </c>
      <c r="Q44" s="49">
        <f>MIN(4,(1-O44/100)*Data!G50/K44)</f>
        <v>0.67189516686306361</v>
      </c>
      <c r="R44" s="5">
        <f t="shared" si="4"/>
        <v>2.0035422954130451</v>
      </c>
      <c r="S44" s="50">
        <f t="shared" si="5"/>
        <v>-0.46203084082836654</v>
      </c>
      <c r="T44" s="5">
        <f t="shared" si="6"/>
        <v>0</v>
      </c>
      <c r="U44" s="5">
        <f>Data!C50*T44</f>
        <v>0</v>
      </c>
      <c r="V44" s="49">
        <f>MIN(4,(1-Data!C$5/100)*Data!G50/K44)</f>
        <v>0.3359475834315318</v>
      </c>
      <c r="W44" s="5">
        <f t="shared" si="7"/>
        <v>2.3238924438598412</v>
      </c>
      <c r="X44" s="50">
        <f t="shared" si="8"/>
        <v>0.13319666518099998</v>
      </c>
      <c r="Y44" s="5">
        <f t="shared" si="10"/>
        <v>2</v>
      </c>
      <c r="Z44" s="5">
        <f>Data!C50*Y44</f>
        <v>30</v>
      </c>
      <c r="AA44" s="35">
        <f>(100-O44)/100*Data!B50</f>
        <v>19.14</v>
      </c>
      <c r="AB44" s="35">
        <f>AA44/Data!B50*Data!D50</f>
        <v>1.02</v>
      </c>
      <c r="AC44" s="38">
        <f>(Data!D50-AB44)/Data!D50*100</f>
        <v>94</v>
      </c>
      <c r="AD44" s="11">
        <f t="shared" si="9"/>
        <v>15.98</v>
      </c>
    </row>
    <row r="45" spans="1:30">
      <c r="A45" s="11">
        <v>40</v>
      </c>
      <c r="B45" s="22">
        <f t="shared" si="1"/>
        <v>2</v>
      </c>
      <c r="C45" s="16">
        <f t="shared" si="2"/>
        <v>0</v>
      </c>
      <c r="D45" s="9"/>
      <c r="I45" s="23">
        <f>Data!B51*Data!C51</f>
        <v>1032</v>
      </c>
      <c r="J45" s="23">
        <f>IF(Data!C$7=1,Data!D51,IF(Data!C$7=2,I45,Data!B51))</f>
        <v>18</v>
      </c>
      <c r="K45" s="33">
        <f>Data!E51*SQRT(Data!F51/21)</f>
        <v>5.3128621158237053</v>
      </c>
      <c r="L45" s="33">
        <f>IF(Data!H51="A",Data!G$5,IF(Data!H51="B",Data!G$6,Data!G$7))</f>
        <v>94</v>
      </c>
      <c r="M45" s="33">
        <f>IF(Data!I51="A",Data!G$5,IF(Data!I51="B",Data!G$6,Data!G$7))</f>
        <v>94</v>
      </c>
      <c r="N45" s="33">
        <f>IF(Data!J51="A",Data!G$5,IF(Data!J51="B",Data!G$6,Data!G$7))</f>
        <v>94</v>
      </c>
      <c r="O45" s="47">
        <f>IF(Data!C$6=1,L45,IF(Data!C$6=2,M45,N45))</f>
        <v>94</v>
      </c>
      <c r="P45" s="47">
        <f t="shared" si="3"/>
        <v>16.920000000000002</v>
      </c>
      <c r="Q45" s="49">
        <f>MIN(4,(1-O45/100)*Data!G51/K45)</f>
        <v>0.4856139579297174</v>
      </c>
      <c r="R45" s="5">
        <f t="shared" si="4"/>
        <v>2.1595273595889903</v>
      </c>
      <c r="S45" s="50">
        <f t="shared" si="5"/>
        <v>-0.16258917531876568</v>
      </c>
      <c r="T45" s="5">
        <f t="shared" si="6"/>
        <v>0</v>
      </c>
      <c r="U45" s="5">
        <f>Data!C51*T45</f>
        <v>0</v>
      </c>
      <c r="V45" s="49">
        <f>MIN(4,(1-Data!C$5/100)*Data!G51/K45)</f>
        <v>0.2428069789648587</v>
      </c>
      <c r="W45" s="5">
        <f t="shared" si="7"/>
        <v>2.4596448479268886</v>
      </c>
      <c r="X45" s="50">
        <f t="shared" si="8"/>
        <v>0.36483568466765032</v>
      </c>
      <c r="Y45" s="5">
        <f t="shared" si="10"/>
        <v>2</v>
      </c>
      <c r="Z45" s="5">
        <f>Data!C51*Y45</f>
        <v>48</v>
      </c>
      <c r="AA45" s="35">
        <f>(100-O45)/100*Data!B51</f>
        <v>2.58</v>
      </c>
      <c r="AB45" s="35">
        <f>AA45/Data!B51*Data!D51</f>
        <v>1.08</v>
      </c>
      <c r="AC45" s="38">
        <f>(Data!D51-AB45)/Data!D51*100</f>
        <v>94</v>
      </c>
      <c r="AD45" s="11">
        <f t="shared" si="9"/>
        <v>16.920000000000002</v>
      </c>
    </row>
    <row r="46" spans="1:30">
      <c r="A46" s="11">
        <v>41</v>
      </c>
      <c r="B46" s="22">
        <f t="shared" si="1"/>
        <v>1</v>
      </c>
      <c r="C46" s="16">
        <f t="shared" si="2"/>
        <v>0</v>
      </c>
      <c r="D46" s="9"/>
      <c r="I46" s="23">
        <f>Data!B52*Data!C52</f>
        <v>441</v>
      </c>
      <c r="J46" s="23">
        <f>IF(Data!C$7=1,Data!D52,IF(Data!C$7=2,I46,Data!B52))</f>
        <v>16</v>
      </c>
      <c r="K46" s="33">
        <f>Data!E52*SQRT(Data!F52/21)</f>
        <v>2.3172430114162745</v>
      </c>
      <c r="L46" s="33">
        <f>IF(Data!H52="A",Data!G$5,IF(Data!H52="B",Data!G$6,Data!G$7))</f>
        <v>94</v>
      </c>
      <c r="M46" s="33">
        <f>IF(Data!I52="A",Data!G$5,IF(Data!I52="B",Data!G$6,Data!G$7))</f>
        <v>94</v>
      </c>
      <c r="N46" s="33">
        <f>IF(Data!J52="A",Data!G$5,IF(Data!J52="B",Data!G$6,Data!G$7))</f>
        <v>94</v>
      </c>
      <c r="O46" s="47">
        <f>IF(Data!C$6=1,L46,IF(Data!C$6=2,M46,N46))</f>
        <v>94</v>
      </c>
      <c r="P46" s="47">
        <f t="shared" si="3"/>
        <v>15.04</v>
      </c>
      <c r="Q46" s="49">
        <f>MIN(4,(1-O46/100)*Data!G52/K46)</f>
        <v>0.54374961702005631</v>
      </c>
      <c r="R46" s="5">
        <f t="shared" si="4"/>
        <v>2.1065157551485449</v>
      </c>
      <c r="S46" s="50">
        <f t="shared" si="5"/>
        <v>-0.26212240264223907</v>
      </c>
      <c r="T46" s="5">
        <f t="shared" si="6"/>
        <v>0</v>
      </c>
      <c r="U46" s="5">
        <f>Data!C52*T46</f>
        <v>0</v>
      </c>
      <c r="V46" s="49">
        <f>MIN(4,(1-Data!C$5/100)*Data!G52/K46)</f>
        <v>0.27187480851002815</v>
      </c>
      <c r="W46" s="5">
        <f t="shared" si="7"/>
        <v>2.4132349632410302</v>
      </c>
      <c r="X46" s="50">
        <f t="shared" si="8"/>
        <v>0.28680315334302642</v>
      </c>
      <c r="Y46" s="5">
        <f t="shared" si="10"/>
        <v>1</v>
      </c>
      <c r="Z46" s="5">
        <f>Data!C52*Y46</f>
        <v>21</v>
      </c>
      <c r="AA46" s="35">
        <f>(100-O46)/100*Data!B52</f>
        <v>1.26</v>
      </c>
      <c r="AB46" s="35">
        <f>AA46/Data!B52*Data!D52</f>
        <v>0.96</v>
      </c>
      <c r="AC46" s="38">
        <f>(Data!D52-AB46)/Data!D52*100</f>
        <v>94</v>
      </c>
      <c r="AD46" s="11">
        <f t="shared" si="9"/>
        <v>15.04</v>
      </c>
    </row>
    <row r="47" spans="1:30">
      <c r="A47" s="11">
        <v>42</v>
      </c>
      <c r="B47" s="22">
        <f t="shared" si="1"/>
        <v>0</v>
      </c>
      <c r="C47" s="16">
        <f t="shared" si="2"/>
        <v>0</v>
      </c>
      <c r="D47" s="9"/>
      <c r="I47" s="23">
        <f>Data!B53*Data!C53</f>
        <v>720</v>
      </c>
      <c r="J47" s="23">
        <f>IF(Data!C$7=1,Data!D53,IF(Data!C$7=2,I47,Data!B53))</f>
        <v>17</v>
      </c>
      <c r="K47" s="33">
        <f>Data!E53*SQRT(Data!F53/21)</f>
        <v>1.7921035517648647</v>
      </c>
      <c r="L47" s="33">
        <f>IF(Data!H53="A",Data!G$5,IF(Data!H53="B",Data!G$6,Data!G$7))</f>
        <v>94</v>
      </c>
      <c r="M47" s="33">
        <f>IF(Data!I53="A",Data!G$5,IF(Data!I53="B",Data!G$6,Data!G$7))</f>
        <v>94</v>
      </c>
      <c r="N47" s="33">
        <f>IF(Data!J53="A",Data!G$5,IF(Data!J53="B",Data!G$6,Data!G$7))</f>
        <v>94</v>
      </c>
      <c r="O47" s="47">
        <f>IF(Data!C$6=1,L47,IF(Data!C$6=2,M47,N47))</f>
        <v>94</v>
      </c>
      <c r="P47" s="47">
        <f t="shared" si="3"/>
        <v>15.98</v>
      </c>
      <c r="Q47" s="49">
        <f>MIN(4,(1-O47/100)*Data!G53/K47)</f>
        <v>0.80352499641099895</v>
      </c>
      <c r="R47" s="5">
        <f t="shared" si="4"/>
        <v>1.9121636422191894</v>
      </c>
      <c r="S47" s="50">
        <f t="shared" si="5"/>
        <v>-0.64745015546047702</v>
      </c>
      <c r="T47" s="5">
        <f t="shared" si="6"/>
        <v>0</v>
      </c>
      <c r="U47" s="5">
        <f>Data!C53*T47</f>
        <v>0</v>
      </c>
      <c r="V47" s="49">
        <f>MIN(4,(1-Data!C$5/100)*Data!G53/K47)</f>
        <v>0.40176249820549947</v>
      </c>
      <c r="W47" s="5">
        <f t="shared" si="7"/>
        <v>2.2455877083171005</v>
      </c>
      <c r="X47" s="50">
        <f t="shared" si="8"/>
        <v>-5.4362009593009238E-3</v>
      </c>
      <c r="Y47" s="5">
        <f t="shared" si="10"/>
        <v>0</v>
      </c>
      <c r="Z47" s="5">
        <f>Data!C53*Y47</f>
        <v>0</v>
      </c>
      <c r="AA47" s="35">
        <f>(100-O47)/100*Data!B53</f>
        <v>1.44</v>
      </c>
      <c r="AB47" s="35">
        <f>AA47/Data!B53*Data!D53</f>
        <v>1.02</v>
      </c>
      <c r="AC47" s="38">
        <f>(Data!D53-AB47)/Data!D53*100</f>
        <v>94</v>
      </c>
      <c r="AD47" s="11">
        <f t="shared" si="9"/>
        <v>15.98</v>
      </c>
    </row>
    <row r="48" spans="1:30">
      <c r="A48" s="11">
        <v>43</v>
      </c>
      <c r="B48" s="22">
        <f t="shared" si="1"/>
        <v>3</v>
      </c>
      <c r="C48" s="16">
        <f t="shared" si="2"/>
        <v>0</v>
      </c>
      <c r="D48" s="9"/>
      <c r="I48" s="23">
        <f>Data!B54*Data!C54</f>
        <v>7644</v>
      </c>
      <c r="J48" s="23">
        <f>IF(Data!C$7=1,Data!D54,IF(Data!C$7=2,I48,Data!B54))</f>
        <v>20</v>
      </c>
      <c r="K48" s="33">
        <f>Data!E54*SQRT(Data!F54/21)</f>
        <v>25.004343357242728</v>
      </c>
      <c r="L48" s="33">
        <f>IF(Data!H54="A",Data!G$5,IF(Data!H54="B",Data!G$6,Data!G$7))</f>
        <v>94</v>
      </c>
      <c r="M48" s="33">
        <f>IF(Data!I54="A",Data!G$5,IF(Data!I54="B",Data!G$6,Data!G$7))</f>
        <v>94</v>
      </c>
      <c r="N48" s="33">
        <f>IF(Data!J54="A",Data!G$5,IF(Data!J54="B",Data!G$6,Data!G$7))</f>
        <v>94</v>
      </c>
      <c r="O48" s="47">
        <f>IF(Data!C$6=1,L48,IF(Data!C$6=2,M48,N48))</f>
        <v>94</v>
      </c>
      <c r="P48" s="47">
        <f t="shared" si="3"/>
        <v>18.8</v>
      </c>
      <c r="Q48" s="49">
        <f>MIN(4,(1-O48/100)*Data!G54/K48)</f>
        <v>0.66948368772704159</v>
      </c>
      <c r="R48" s="5">
        <f t="shared" si="4"/>
        <v>2.0053360772901017</v>
      </c>
      <c r="S48" s="50">
        <f t="shared" si="5"/>
        <v>-0.45846951087521975</v>
      </c>
      <c r="T48" s="5">
        <f t="shared" si="6"/>
        <v>0</v>
      </c>
      <c r="U48" s="5">
        <f>Data!C54*T48</f>
        <v>0</v>
      </c>
      <c r="V48" s="49">
        <f>MIN(4,(1-Data!C$5/100)*Data!G54/K48)</f>
        <v>0.33474184386352079</v>
      </c>
      <c r="W48" s="5">
        <f t="shared" si="7"/>
        <v>2.3254391292831431</v>
      </c>
      <c r="X48" s="50">
        <f t="shared" si="8"/>
        <v>0.13589593455875584</v>
      </c>
      <c r="Y48" s="5">
        <f t="shared" si="10"/>
        <v>3</v>
      </c>
      <c r="Z48" s="5">
        <f>Data!C54*Y48</f>
        <v>42</v>
      </c>
      <c r="AA48" s="35">
        <f>(100-O48)/100*Data!B54</f>
        <v>32.76</v>
      </c>
      <c r="AB48" s="35">
        <f>AA48/Data!B54*Data!D54</f>
        <v>1.2</v>
      </c>
      <c r="AC48" s="38">
        <f>(Data!D54-AB48)/Data!D54*100</f>
        <v>94</v>
      </c>
      <c r="AD48" s="11">
        <f t="shared" si="9"/>
        <v>18.8</v>
      </c>
    </row>
    <row r="49" spans="1:30">
      <c r="A49" s="11">
        <v>44</v>
      </c>
      <c r="B49" s="22">
        <f t="shared" si="1"/>
        <v>0</v>
      </c>
      <c r="C49" s="16">
        <f t="shared" si="2"/>
        <v>0</v>
      </c>
      <c r="D49" s="9"/>
      <c r="I49" s="23">
        <f>Data!B55*Data!C55</f>
        <v>10530</v>
      </c>
      <c r="J49" s="23">
        <f>IF(Data!C$7=1,Data!D55,IF(Data!C$7=2,I49,Data!B55))</f>
        <v>27</v>
      </c>
      <c r="K49" s="33">
        <f>Data!E55*SQRT(Data!F55/21)</f>
        <v>1.5449431947202736</v>
      </c>
      <c r="L49" s="33">
        <f>IF(Data!H55="A",Data!G$5,IF(Data!H55="B",Data!G$6,Data!G$7))</f>
        <v>94</v>
      </c>
      <c r="M49" s="33">
        <f>IF(Data!I55="A",Data!G$5,IF(Data!I55="B",Data!G$6,Data!G$7))</f>
        <v>95.76</v>
      </c>
      <c r="N49" s="33">
        <f>IF(Data!J55="A",Data!G$5,IF(Data!J55="B",Data!G$6,Data!G$7))</f>
        <v>94</v>
      </c>
      <c r="O49" s="47">
        <f>IF(Data!C$6=1,L49,IF(Data!C$6=2,M49,N49))</f>
        <v>94</v>
      </c>
      <c r="P49" s="47">
        <f t="shared" si="3"/>
        <v>25.38</v>
      </c>
      <c r="Q49" s="49">
        <f>MIN(4,(1-O49/100)*Data!G55/K49)</f>
        <v>0.77672758720250046</v>
      </c>
      <c r="R49" s="5">
        <f t="shared" si="4"/>
        <v>1.929820457007636</v>
      </c>
      <c r="S49" s="50">
        <f t="shared" si="5"/>
        <v>-0.61099284207252746</v>
      </c>
      <c r="T49" s="5">
        <f t="shared" si="6"/>
        <v>0</v>
      </c>
      <c r="U49" s="5">
        <f>Data!C55*T49</f>
        <v>0</v>
      </c>
      <c r="V49" s="49">
        <f>MIN(4,(1-Data!C$5/100)*Data!G55/K49)</f>
        <v>0.38836379360125023</v>
      </c>
      <c r="W49" s="5">
        <f t="shared" si="7"/>
        <v>2.2606418021006895</v>
      </c>
      <c r="X49" s="50">
        <f t="shared" si="8"/>
        <v>2.1524986156611914E-2</v>
      </c>
      <c r="Y49" s="5">
        <f t="shared" si="10"/>
        <v>0</v>
      </c>
      <c r="Z49" s="5">
        <f>Data!C55*Y49</f>
        <v>0</v>
      </c>
      <c r="AA49" s="35">
        <f>(100-O49)/100*Data!B55</f>
        <v>2.6999999999999997</v>
      </c>
      <c r="AB49" s="35">
        <f>AA49/Data!B55*Data!D55</f>
        <v>1.6199999999999997</v>
      </c>
      <c r="AC49" s="38">
        <f>(Data!D55-AB49)/Data!D55*100</f>
        <v>94</v>
      </c>
      <c r="AD49" s="11">
        <f t="shared" si="9"/>
        <v>25.38</v>
      </c>
    </row>
    <row r="50" spans="1:30">
      <c r="A50" s="11">
        <v>45</v>
      </c>
      <c r="B50" s="22">
        <f t="shared" si="1"/>
        <v>0</v>
      </c>
      <c r="C50" s="16">
        <f t="shared" si="2"/>
        <v>0</v>
      </c>
      <c r="D50" s="9"/>
      <c r="I50" s="23">
        <f>Data!B56*Data!C56</f>
        <v>2400</v>
      </c>
      <c r="J50" s="23">
        <f>IF(Data!C$7=1,Data!D56,IF(Data!C$7=2,I50,Data!B56))</f>
        <v>17</v>
      </c>
      <c r="K50" s="33">
        <f>Data!E56*SQRT(Data!F56/21)</f>
        <v>1.3148604428863238</v>
      </c>
      <c r="L50" s="33">
        <f>IF(Data!H56="A",Data!G$5,IF(Data!H56="B",Data!G$6,Data!G$7))</f>
        <v>94</v>
      </c>
      <c r="M50" s="33">
        <f>IF(Data!I56="A",Data!G$5,IF(Data!I56="B",Data!G$6,Data!G$7))</f>
        <v>95.76</v>
      </c>
      <c r="N50" s="33">
        <f>IF(Data!J56="A",Data!G$5,IF(Data!J56="B",Data!G$6,Data!G$7))</f>
        <v>94</v>
      </c>
      <c r="O50" s="47">
        <f>IF(Data!C$6=1,L50,IF(Data!C$6=2,M50,N50))</f>
        <v>94</v>
      </c>
      <c r="P50" s="47">
        <f t="shared" si="3"/>
        <v>15.98</v>
      </c>
      <c r="Q50" s="49">
        <f>MIN(4,(1-O50/100)*Data!G56/K50)</f>
        <v>0.82137994632284517</v>
      </c>
      <c r="R50" s="5">
        <f t="shared" si="4"/>
        <v>1.9006353696662484</v>
      </c>
      <c r="S50" s="50">
        <f t="shared" si="5"/>
        <v>-0.67142249887505401</v>
      </c>
      <c r="T50" s="5">
        <f t="shared" si="6"/>
        <v>0</v>
      </c>
      <c r="U50" s="5">
        <f>Data!C56*T50</f>
        <v>0</v>
      </c>
      <c r="V50" s="49">
        <f>MIN(4,(1-Data!C$5/100)*Data!G56/K50)</f>
        <v>0.41068997316142258</v>
      </c>
      <c r="W50" s="5">
        <f t="shared" si="7"/>
        <v>2.2357793204040166</v>
      </c>
      <c r="X50" s="50">
        <f t="shared" si="8"/>
        <v>-2.3084625269152233E-2</v>
      </c>
      <c r="Y50" s="5">
        <f t="shared" si="10"/>
        <v>0</v>
      </c>
      <c r="Z50" s="5">
        <f>Data!C56*Y50</f>
        <v>0</v>
      </c>
      <c r="AA50" s="35">
        <f>(100-O50)/100*Data!B56</f>
        <v>1.2</v>
      </c>
      <c r="AB50" s="35">
        <f>AA50/Data!B56*Data!D56</f>
        <v>1.02</v>
      </c>
      <c r="AC50" s="38">
        <f>(Data!D56-AB50)/Data!D56*100</f>
        <v>94</v>
      </c>
      <c r="AD50" s="11">
        <f t="shared" si="9"/>
        <v>15.98</v>
      </c>
    </row>
    <row r="51" spans="1:30">
      <c r="A51" s="11">
        <v>46</v>
      </c>
      <c r="B51" s="22">
        <f t="shared" si="1"/>
        <v>3</v>
      </c>
      <c r="C51" s="16">
        <f t="shared" si="2"/>
        <v>1</v>
      </c>
      <c r="D51" s="9"/>
      <c r="I51" s="23">
        <f>Data!B57*Data!C57</f>
        <v>23868</v>
      </c>
      <c r="J51" s="23">
        <f>IF(Data!C$7=1,Data!D57,IF(Data!C$7=2,I51,Data!B57))</f>
        <v>22</v>
      </c>
      <c r="K51" s="33">
        <f>Data!E57*SQRT(Data!F57/21)</f>
        <v>5.1949342700595578</v>
      </c>
      <c r="L51" s="33">
        <f>IF(Data!H57="A",Data!G$5,IF(Data!H57="B",Data!G$6,Data!G$7))</f>
        <v>95.76</v>
      </c>
      <c r="M51" s="33">
        <f>IF(Data!I57="A",Data!G$5,IF(Data!I57="B",Data!G$6,Data!G$7))</f>
        <v>95.76</v>
      </c>
      <c r="N51" s="33">
        <f>IF(Data!J57="A",Data!G$5,IF(Data!J57="B",Data!G$6,Data!G$7))</f>
        <v>94</v>
      </c>
      <c r="O51" s="47">
        <f>IF(Data!C$6=1,L51,IF(Data!C$6=2,M51,N51))</f>
        <v>94</v>
      </c>
      <c r="P51" s="47">
        <f t="shared" si="3"/>
        <v>20.68</v>
      </c>
      <c r="Q51" s="49">
        <f>MIN(4,(1-O51/100)*Data!G57/K51)</f>
        <v>0.33494167770866773</v>
      </c>
      <c r="R51" s="5">
        <f t="shared" si="4"/>
        <v>2.3251824750499663</v>
      </c>
      <c r="S51" s="50">
        <f t="shared" si="5"/>
        <v>0.13544812380859375</v>
      </c>
      <c r="T51" s="5">
        <f t="shared" si="6"/>
        <v>1</v>
      </c>
      <c r="U51" s="5">
        <f>Data!C57*T51</f>
        <v>234</v>
      </c>
      <c r="V51" s="49">
        <f>MIN(4,(1-Data!C$5/100)*Data!G57/K51)</f>
        <v>0.16747083885433386</v>
      </c>
      <c r="W51" s="5">
        <f t="shared" si="7"/>
        <v>2.6062939019610543</v>
      </c>
      <c r="X51" s="50">
        <f t="shared" si="8"/>
        <v>0.60434356076895668</v>
      </c>
      <c r="Y51" s="5">
        <f t="shared" si="10"/>
        <v>3</v>
      </c>
      <c r="Z51" s="5">
        <f>Data!C57*Y51</f>
        <v>702</v>
      </c>
      <c r="AA51" s="35">
        <f>(100-O51)/100*Data!B57</f>
        <v>6.12</v>
      </c>
      <c r="AB51" s="35">
        <f>AA51/Data!B57*Data!D57</f>
        <v>1.3199999999999998</v>
      </c>
      <c r="AC51" s="38">
        <f>(Data!D57-AB51)/Data!D57*100</f>
        <v>94</v>
      </c>
      <c r="AD51" s="11">
        <f t="shared" si="9"/>
        <v>20.68</v>
      </c>
    </row>
    <row r="52" spans="1:30">
      <c r="A52" s="11">
        <v>47</v>
      </c>
      <c r="B52" s="22">
        <f t="shared" si="1"/>
        <v>10</v>
      </c>
      <c r="C52" s="16">
        <f t="shared" si="2"/>
        <v>4</v>
      </c>
      <c r="I52" s="23">
        <f>Data!B58*Data!C58</f>
        <v>34780</v>
      </c>
      <c r="J52" s="23">
        <f>IF(Data!C$7=1,Data!D58,IF(Data!C$7=2,I52,Data!B58))</f>
        <v>29</v>
      </c>
      <c r="K52" s="33">
        <f>Data!E58*SQRT(Data!F58/21)</f>
        <v>13.076318098602373</v>
      </c>
      <c r="L52" s="33">
        <f>IF(Data!H58="A",Data!G$5,IF(Data!H58="B",Data!G$6,Data!G$7))</f>
        <v>95.76</v>
      </c>
      <c r="M52" s="33">
        <f>IF(Data!I58="A",Data!G$5,IF(Data!I58="B",Data!G$6,Data!G$7))</f>
        <v>95.76</v>
      </c>
      <c r="N52" s="33">
        <f>IF(Data!J58="A",Data!G$5,IF(Data!J58="B",Data!G$6,Data!G$7))</f>
        <v>94</v>
      </c>
      <c r="O52" s="47">
        <f>IF(Data!C$6=1,L52,IF(Data!C$6=2,M52,N52))</f>
        <v>94</v>
      </c>
      <c r="P52" s="47">
        <f t="shared" si="3"/>
        <v>27.26</v>
      </c>
      <c r="Q52" s="49">
        <f>MIN(4,(1-O52/100)*Data!G58/K52)</f>
        <v>0.25695306390253136</v>
      </c>
      <c r="R52" s="5">
        <f t="shared" si="4"/>
        <v>2.4365138021072199</v>
      </c>
      <c r="S52" s="50">
        <f t="shared" si="5"/>
        <v>0.32608729049468954</v>
      </c>
      <c r="T52" s="5">
        <f t="shared" si="6"/>
        <v>4</v>
      </c>
      <c r="U52" s="5">
        <f>Data!C58*T52</f>
        <v>592</v>
      </c>
      <c r="V52" s="49">
        <f>MIN(4,(1-Data!C$5/100)*Data!G58/K52)</f>
        <v>0.12847653195126568</v>
      </c>
      <c r="W52" s="5">
        <f t="shared" si="7"/>
        <v>2.7060846012234854</v>
      </c>
      <c r="X52" s="50">
        <f t="shared" si="8"/>
        <v>0.761848459462942</v>
      </c>
      <c r="Y52" s="5">
        <f t="shared" si="10"/>
        <v>10</v>
      </c>
      <c r="Z52" s="5">
        <f>Data!C58*Y52</f>
        <v>1480</v>
      </c>
      <c r="AA52" s="35">
        <f>(100-O52)/100*Data!B58</f>
        <v>14.1</v>
      </c>
      <c r="AB52" s="35">
        <f>AA52/Data!B58*Data!D58</f>
        <v>1.74</v>
      </c>
      <c r="AC52" s="38">
        <f>(Data!D58-AB52)/Data!D58*100</f>
        <v>94</v>
      </c>
      <c r="AD52" s="11">
        <f t="shared" si="9"/>
        <v>27.26</v>
      </c>
    </row>
    <row r="53" spans="1:30">
      <c r="A53" s="11">
        <v>48</v>
      </c>
      <c r="B53" s="22">
        <f t="shared" si="1"/>
        <v>4</v>
      </c>
      <c r="C53" s="16">
        <f t="shared" si="2"/>
        <v>1</v>
      </c>
      <c r="I53" s="23">
        <f>Data!B59*Data!C59</f>
        <v>36738</v>
      </c>
      <c r="J53" s="23">
        <f>IF(Data!C$7=1,Data!D59,IF(Data!C$7=2,I53,Data!B59))</f>
        <v>16</v>
      </c>
      <c r="K53" s="33">
        <f>Data!E59*SQRT(Data!F59/21)</f>
        <v>6.5685343519830557</v>
      </c>
      <c r="L53" s="33">
        <f>IF(Data!H59="A",Data!G$5,IF(Data!H59="B",Data!G$6,Data!G$7))</f>
        <v>95.76</v>
      </c>
      <c r="M53" s="33">
        <f>IF(Data!I59="A",Data!G$5,IF(Data!I59="B",Data!G$6,Data!G$7))</f>
        <v>95.76</v>
      </c>
      <c r="N53" s="33">
        <f>IF(Data!J59="A",Data!G$5,IF(Data!J59="B",Data!G$6,Data!G$7))</f>
        <v>94</v>
      </c>
      <c r="O53" s="47">
        <f>IF(Data!C$6=1,L53,IF(Data!C$6=2,M53,N53))</f>
        <v>94</v>
      </c>
      <c r="P53" s="47">
        <f t="shared" si="3"/>
        <v>15.04</v>
      </c>
      <c r="Q53" s="49">
        <f>MIN(4,(1-O53/100)*Data!G59/K53)</f>
        <v>0.33797493946724644</v>
      </c>
      <c r="R53" s="5">
        <f t="shared" si="4"/>
        <v>2.3213019804713122</v>
      </c>
      <c r="S53" s="50">
        <f t="shared" si="5"/>
        <v>0.12867251699641055</v>
      </c>
      <c r="T53" s="5">
        <f t="shared" si="6"/>
        <v>1</v>
      </c>
      <c r="U53" s="5">
        <f>Data!C59*T53</f>
        <v>234</v>
      </c>
      <c r="V53" s="49">
        <f>MIN(4,(1-Data!C$5/100)*Data!G59/K53)</f>
        <v>0.16898746973362322</v>
      </c>
      <c r="W53" s="5">
        <f t="shared" si="7"/>
        <v>2.6028325427618135</v>
      </c>
      <c r="X53" s="50">
        <f t="shared" si="8"/>
        <v>0.59880515660347688</v>
      </c>
      <c r="Y53" s="5">
        <f t="shared" si="10"/>
        <v>4</v>
      </c>
      <c r="Z53" s="5">
        <f>Data!C59*Y53</f>
        <v>936</v>
      </c>
      <c r="AA53" s="35">
        <f>(100-O53)/100*Data!B59</f>
        <v>9.42</v>
      </c>
      <c r="AB53" s="35">
        <f>AA53/Data!B59*Data!D59</f>
        <v>0.96</v>
      </c>
      <c r="AC53" s="38">
        <f>(Data!D59-AB53)/Data!D59*100</f>
        <v>94</v>
      </c>
      <c r="AD53" s="11">
        <f t="shared" si="9"/>
        <v>15.04</v>
      </c>
    </row>
    <row r="54" spans="1:30">
      <c r="A54" s="11">
        <v>49</v>
      </c>
      <c r="B54" s="22">
        <f t="shared" si="1"/>
        <v>6</v>
      </c>
      <c r="C54" s="16">
        <f t="shared" si="2"/>
        <v>3</v>
      </c>
      <c r="I54" s="23">
        <f>Data!B60*Data!C60</f>
        <v>47888</v>
      </c>
      <c r="J54" s="23">
        <f>IF(Data!C$7=1,Data!D60,IF(Data!C$7=2,I54,Data!B60))</f>
        <v>27</v>
      </c>
      <c r="K54" s="33">
        <f>Data!E60*SQRT(Data!F60/21)</f>
        <v>7.3475277072078526</v>
      </c>
      <c r="L54" s="33">
        <f>IF(Data!H60="A",Data!G$5,IF(Data!H60="B",Data!G$6,Data!G$7))</f>
        <v>95.76</v>
      </c>
      <c r="M54" s="33">
        <f>IF(Data!I60="A",Data!G$5,IF(Data!I60="B",Data!G$6,Data!G$7))</f>
        <v>98</v>
      </c>
      <c r="N54" s="33">
        <f>IF(Data!J60="A",Data!G$5,IF(Data!J60="B",Data!G$6,Data!G$7))</f>
        <v>94</v>
      </c>
      <c r="O54" s="47">
        <f>IF(Data!C$6=1,L54,IF(Data!C$6=2,M54,N54))</f>
        <v>94</v>
      </c>
      <c r="P54" s="47">
        <f t="shared" si="3"/>
        <v>25.38</v>
      </c>
      <c r="Q54" s="49">
        <f>MIN(4,(1-O54/100)*Data!G60/K54)</f>
        <v>0.24498036233796291</v>
      </c>
      <c r="R54" s="5">
        <f t="shared" si="4"/>
        <v>2.4560191928430006</v>
      </c>
      <c r="S54" s="50">
        <f t="shared" si="5"/>
        <v>0.35878064198590426</v>
      </c>
      <c r="T54" s="5">
        <f t="shared" si="6"/>
        <v>3</v>
      </c>
      <c r="U54" s="5">
        <f>Data!C60*T54</f>
        <v>984</v>
      </c>
      <c r="V54" s="49">
        <f>MIN(4,(1-Data!C$5/100)*Data!G60/K54)</f>
        <v>0.12249018116898146</v>
      </c>
      <c r="W54" s="5">
        <f t="shared" si="7"/>
        <v>2.7236601544122707</v>
      </c>
      <c r="X54" s="50">
        <f t="shared" si="8"/>
        <v>0.78917445288068899</v>
      </c>
      <c r="Y54" s="5">
        <f t="shared" si="10"/>
        <v>6</v>
      </c>
      <c r="Z54" s="5">
        <f>Data!C60*Y54</f>
        <v>1968</v>
      </c>
      <c r="AA54" s="35">
        <f>(100-O54)/100*Data!B60</f>
        <v>8.76</v>
      </c>
      <c r="AB54" s="35">
        <f>AA54/Data!B60*Data!D60</f>
        <v>1.6199999999999999</v>
      </c>
      <c r="AC54" s="38">
        <f>(Data!D60-AB54)/Data!D60*100</f>
        <v>94</v>
      </c>
      <c r="AD54" s="11">
        <f t="shared" si="9"/>
        <v>25.38</v>
      </c>
    </row>
    <row r="55" spans="1:30">
      <c r="A55" s="11">
        <v>50</v>
      </c>
      <c r="B55" s="22">
        <f t="shared" si="1"/>
        <v>1</v>
      </c>
      <c r="C55" s="16">
        <f t="shared" si="2"/>
        <v>0</v>
      </c>
      <c r="I55" s="23">
        <f>Data!B61*Data!C61</f>
        <v>14214</v>
      </c>
      <c r="J55" s="23">
        <f>IF(Data!C$7=1,Data!D61,IF(Data!C$7=2,I55,Data!B61))</f>
        <v>15</v>
      </c>
      <c r="K55" s="33">
        <f>Data!E61*SQRT(Data!F61/21)</f>
        <v>3.0056276049354365</v>
      </c>
      <c r="L55" s="33">
        <f>IF(Data!H61="A",Data!G$5,IF(Data!H61="B",Data!G$6,Data!G$7))</f>
        <v>94</v>
      </c>
      <c r="M55" s="33">
        <f>IF(Data!I61="A",Data!G$5,IF(Data!I61="B",Data!G$6,Data!G$7))</f>
        <v>95.76</v>
      </c>
      <c r="N55" s="33">
        <f>IF(Data!J61="A",Data!G$5,IF(Data!J61="B",Data!G$6,Data!G$7))</f>
        <v>94</v>
      </c>
      <c r="O55" s="47">
        <f>IF(Data!C$6=1,L55,IF(Data!C$6=2,M55,N55))</f>
        <v>94</v>
      </c>
      <c r="P55" s="47">
        <f t="shared" si="3"/>
        <v>14.1</v>
      </c>
      <c r="Q55" s="49">
        <f>MIN(4,(1-O55/100)*Data!G61/K55)</f>
        <v>0.51902637487038639</v>
      </c>
      <c r="R55" s="5">
        <f t="shared" si="4"/>
        <v>2.1284917152335088</v>
      </c>
      <c r="S55" s="50">
        <f t="shared" si="5"/>
        <v>-0.22059603112218637</v>
      </c>
      <c r="T55" s="5">
        <f t="shared" si="6"/>
        <v>0</v>
      </c>
      <c r="U55" s="5">
        <f>Data!C61*T55</f>
        <v>0</v>
      </c>
      <c r="V55" s="49">
        <f>MIN(4,(1-Data!C$5/100)*Data!G61/K55)</f>
        <v>0.25951318743519319</v>
      </c>
      <c r="W55" s="5">
        <f t="shared" si="7"/>
        <v>2.4324414366922742</v>
      </c>
      <c r="X55" s="50">
        <f t="shared" si="8"/>
        <v>0.31923607363727319</v>
      </c>
      <c r="Y55" s="5">
        <f t="shared" si="10"/>
        <v>1</v>
      </c>
      <c r="Z55" s="5">
        <f>Data!C61*Y55</f>
        <v>206</v>
      </c>
      <c r="AA55" s="35">
        <f>(100-O55)/100*Data!B61</f>
        <v>4.1399999999999997</v>
      </c>
      <c r="AB55" s="35">
        <f>AA55/Data!B61*Data!D61</f>
        <v>0.89999999999999991</v>
      </c>
      <c r="AC55" s="38">
        <f>(Data!D61-AB55)/Data!D61*100</f>
        <v>94</v>
      </c>
      <c r="AD55" s="11">
        <f t="shared" si="9"/>
        <v>14.1</v>
      </c>
    </row>
    <row r="56" spans="1:30">
      <c r="A56" s="11">
        <v>51</v>
      </c>
      <c r="B56" s="22">
        <f t="shared" si="1"/>
        <v>3</v>
      </c>
      <c r="C56" s="16">
        <f t="shared" si="2"/>
        <v>1</v>
      </c>
      <c r="I56" s="23">
        <f>Data!B62*Data!C62</f>
        <v>7644</v>
      </c>
      <c r="J56" s="23">
        <f>IF(Data!C$7=1,Data!D62,IF(Data!C$7=2,I56,Data!B62))</f>
        <v>16</v>
      </c>
      <c r="K56" s="33">
        <f>Data!E62*SQRT(Data!F62/21)</f>
        <v>4.3871002037769875</v>
      </c>
      <c r="L56" s="33">
        <f>IF(Data!H62="A",Data!G$5,IF(Data!H62="B",Data!G$6,Data!G$7))</f>
        <v>94</v>
      </c>
      <c r="M56" s="33">
        <f>IF(Data!I62="A",Data!G$5,IF(Data!I62="B",Data!G$6,Data!G$7))</f>
        <v>95.76</v>
      </c>
      <c r="N56" s="33">
        <f>IF(Data!J62="A",Data!G$5,IF(Data!J62="B",Data!G$6,Data!G$7))</f>
        <v>94</v>
      </c>
      <c r="O56" s="47">
        <f>IF(Data!C$6=1,L56,IF(Data!C$6=2,M56,N56))</f>
        <v>94</v>
      </c>
      <c r="P56" s="47">
        <f t="shared" si="3"/>
        <v>15.04</v>
      </c>
      <c r="Q56" s="49">
        <f>MIN(4,(1-O56/100)*Data!G62/K56)</f>
        <v>0.34191149741886584</v>
      </c>
      <c r="R56" s="5">
        <f t="shared" si="4"/>
        <v>2.3163079533256452</v>
      </c>
      <c r="S56" s="50">
        <f t="shared" si="5"/>
        <v>0.11993899234398735</v>
      </c>
      <c r="T56" s="5">
        <f t="shared" si="6"/>
        <v>1</v>
      </c>
      <c r="U56" s="5">
        <f>Data!C62*T56</f>
        <v>156</v>
      </c>
      <c r="V56" s="49">
        <f>MIN(4,(1-Data!C$5/100)*Data!G62/K56)</f>
        <v>0.17095574870943292</v>
      </c>
      <c r="W56" s="5">
        <f t="shared" si="7"/>
        <v>2.5983796673618595</v>
      </c>
      <c r="X56" s="50">
        <f t="shared" si="8"/>
        <v>0.59167254070471476</v>
      </c>
      <c r="Y56" s="5">
        <f t="shared" si="10"/>
        <v>3</v>
      </c>
      <c r="Z56" s="5">
        <f>Data!C62*Y56</f>
        <v>468</v>
      </c>
      <c r="AA56" s="35">
        <f>(100-O56)/100*Data!B62</f>
        <v>2.94</v>
      </c>
      <c r="AB56" s="35">
        <f>AA56/Data!B62*Data!D62</f>
        <v>0.96</v>
      </c>
      <c r="AC56" s="38">
        <f>(Data!D62-AB56)/Data!D62*100</f>
        <v>94</v>
      </c>
      <c r="AD56" s="11">
        <f t="shared" si="9"/>
        <v>15.04</v>
      </c>
    </row>
    <row r="57" spans="1:30">
      <c r="A57" s="11">
        <v>52</v>
      </c>
      <c r="B57" s="22">
        <f t="shared" si="1"/>
        <v>6</v>
      </c>
      <c r="C57" s="16">
        <f t="shared" si="2"/>
        <v>4</v>
      </c>
      <c r="I57" s="23">
        <f>Data!B63*Data!C63</f>
        <v>42164</v>
      </c>
      <c r="J57" s="23">
        <f>IF(Data!C$7=1,Data!D63,IF(Data!C$7=2,I57,Data!B63))</f>
        <v>20</v>
      </c>
      <c r="K57" s="33">
        <f>Data!E63*SQRT(Data!F63/21)</f>
        <v>6.1252248977052455</v>
      </c>
      <c r="L57" s="33">
        <f>IF(Data!H63="A",Data!G$5,IF(Data!H63="B",Data!G$6,Data!G$7))</f>
        <v>95.76</v>
      </c>
      <c r="M57" s="33">
        <f>IF(Data!I63="A",Data!G$5,IF(Data!I63="B",Data!G$6,Data!G$7))</f>
        <v>98</v>
      </c>
      <c r="N57" s="33">
        <f>IF(Data!J63="A",Data!G$5,IF(Data!J63="B",Data!G$6,Data!G$7))</f>
        <v>94</v>
      </c>
      <c r="O57" s="47">
        <f>IF(Data!C$6=1,L57,IF(Data!C$6=2,M57,N57))</f>
        <v>94</v>
      </c>
      <c r="P57" s="47">
        <f t="shared" si="3"/>
        <v>18.8</v>
      </c>
      <c r="Q57" s="49">
        <f>MIN(4,(1-O57/100)*Data!G63/K57)</f>
        <v>0.17632005649369906</v>
      </c>
      <c r="R57" s="5">
        <f t="shared" si="4"/>
        <v>2.5864618091312952</v>
      </c>
      <c r="S57" s="50">
        <f t="shared" si="5"/>
        <v>0.57253944576696691</v>
      </c>
      <c r="T57" s="5">
        <f t="shared" si="6"/>
        <v>4</v>
      </c>
      <c r="U57" s="5">
        <f>Data!C63*T57</f>
        <v>2032</v>
      </c>
      <c r="V57" s="49">
        <f>MIN(4,(1-Data!C$5/100)*Data!G63/K57)</f>
        <v>8.8160028246849528E-2</v>
      </c>
      <c r="W57" s="5">
        <f t="shared" si="7"/>
        <v>2.8418443045344026</v>
      </c>
      <c r="X57" s="50">
        <f t="shared" si="8"/>
        <v>0.96996978040286708</v>
      </c>
      <c r="Y57" s="5">
        <f t="shared" si="10"/>
        <v>6</v>
      </c>
      <c r="Z57" s="5">
        <f>Data!C63*Y57</f>
        <v>3048</v>
      </c>
      <c r="AA57" s="35">
        <f>(100-O57)/100*Data!B63</f>
        <v>4.9799999999999995</v>
      </c>
      <c r="AB57" s="35">
        <f>AA57/Data!B63*Data!D63</f>
        <v>1.2</v>
      </c>
      <c r="AC57" s="38">
        <f>(Data!D63-AB57)/Data!D63*100</f>
        <v>94</v>
      </c>
      <c r="AD57" s="11">
        <f t="shared" si="9"/>
        <v>18.8</v>
      </c>
    </row>
    <row r="58" spans="1:30">
      <c r="A58" s="11">
        <v>53</v>
      </c>
      <c r="B58" s="22">
        <f t="shared" si="1"/>
        <v>4</v>
      </c>
      <c r="C58" s="16">
        <f t="shared" si="2"/>
        <v>3</v>
      </c>
      <c r="I58" s="23">
        <f>Data!B64*Data!C64</f>
        <v>40080</v>
      </c>
      <c r="J58" s="23">
        <f>IF(Data!C$7=1,Data!D64,IF(Data!C$7=2,I58,Data!B64))</f>
        <v>20</v>
      </c>
      <c r="K58" s="33">
        <f>Data!E64*SQRT(Data!F64/21)</f>
        <v>2.9396308482474942</v>
      </c>
      <c r="L58" s="33">
        <f>IF(Data!H64="A",Data!G$5,IF(Data!H64="B",Data!G$6,Data!G$7))</f>
        <v>95.76</v>
      </c>
      <c r="M58" s="33">
        <f>IF(Data!I64="A",Data!G$5,IF(Data!I64="B",Data!G$6,Data!G$7))</f>
        <v>98</v>
      </c>
      <c r="N58" s="33">
        <f>IF(Data!J64="A",Data!G$5,IF(Data!J64="B",Data!G$6,Data!G$7))</f>
        <v>94</v>
      </c>
      <c r="O58" s="47">
        <f>IF(Data!C$6=1,L58,IF(Data!C$6=2,M58,N58))</f>
        <v>94</v>
      </c>
      <c r="P58" s="47">
        <f t="shared" si="3"/>
        <v>18.8</v>
      </c>
      <c r="Q58" s="49">
        <f>MIN(4,(1-O58/100)*Data!G64/K58)</f>
        <v>0.10205363036615629</v>
      </c>
      <c r="R58" s="5">
        <f t="shared" si="4"/>
        <v>2.789872659605273</v>
      </c>
      <c r="S58" s="50">
        <f t="shared" si="5"/>
        <v>0.89107919283841663</v>
      </c>
      <c r="T58" s="5">
        <f t="shared" si="6"/>
        <v>3</v>
      </c>
      <c r="U58" s="5">
        <f>Data!C64*T58</f>
        <v>5010</v>
      </c>
      <c r="V58" s="49">
        <f>MIN(4,(1-Data!C$5/100)*Data!G64/K58)</f>
        <v>5.1026815183078146E-2</v>
      </c>
      <c r="W58" s="5">
        <f t="shared" si="7"/>
        <v>3.0281485792366416</v>
      </c>
      <c r="X58" s="50">
        <f t="shared" si="8"/>
        <v>1.2456469046708312</v>
      </c>
      <c r="Y58" s="5">
        <f t="shared" si="10"/>
        <v>4</v>
      </c>
      <c r="Z58" s="5">
        <f>Data!C64*Y58</f>
        <v>6680</v>
      </c>
      <c r="AA58" s="35">
        <f>(100-O58)/100*Data!B64</f>
        <v>1.44</v>
      </c>
      <c r="AB58" s="35">
        <f>AA58/Data!B64*Data!D64</f>
        <v>1.2</v>
      </c>
      <c r="AC58" s="38">
        <f>(Data!D64-AB58)/Data!D64*100</f>
        <v>94</v>
      </c>
      <c r="AD58" s="11">
        <f t="shared" si="9"/>
        <v>18.8</v>
      </c>
    </row>
    <row r="59" spans="1:30">
      <c r="A59" s="11">
        <v>54</v>
      </c>
      <c r="B59" s="22">
        <f t="shared" si="1"/>
        <v>1</v>
      </c>
      <c r="C59" s="16">
        <f t="shared" si="2"/>
        <v>0</v>
      </c>
      <c r="I59" s="23">
        <f>Data!B65*Data!C65</f>
        <v>10080</v>
      </c>
      <c r="J59" s="23">
        <f>IF(Data!C$7=1,Data!D65,IF(Data!C$7=2,I59,Data!B65))</f>
        <v>24</v>
      </c>
      <c r="K59" s="33">
        <f>Data!E65*SQRT(Data!F65/21)</f>
        <v>2.8769733551814358</v>
      </c>
      <c r="L59" s="33">
        <f>IF(Data!H65="A",Data!G$5,IF(Data!H65="B",Data!G$6,Data!G$7))</f>
        <v>94</v>
      </c>
      <c r="M59" s="33">
        <f>IF(Data!I65="A",Data!G$5,IF(Data!I65="B",Data!G$6,Data!G$7))</f>
        <v>98</v>
      </c>
      <c r="N59" s="33">
        <f>IF(Data!J65="A",Data!G$5,IF(Data!J65="B",Data!G$6,Data!G$7))</f>
        <v>94</v>
      </c>
      <c r="O59" s="47">
        <f>IF(Data!C$6=1,L59,IF(Data!C$6=2,M59,N59))</f>
        <v>94</v>
      </c>
      <c r="P59" s="47">
        <f t="shared" si="3"/>
        <v>22.56</v>
      </c>
      <c r="Q59" s="49">
        <f>MIN(4,(1-O59/100)*Data!G65/K59)</f>
        <v>0.39624975947269664</v>
      </c>
      <c r="R59" s="5">
        <f t="shared" si="4"/>
        <v>2.2517319881521862</v>
      </c>
      <c r="S59" s="50">
        <f t="shared" si="5"/>
        <v>5.5862197406783059E-3</v>
      </c>
      <c r="T59" s="5">
        <f t="shared" si="6"/>
        <v>0</v>
      </c>
      <c r="U59" s="5">
        <f>Data!C65*T59</f>
        <v>0</v>
      </c>
      <c r="V59" s="49">
        <f>MIN(4,(1-Data!C$5/100)*Data!G65/K59)</f>
        <v>0.19812487973634832</v>
      </c>
      <c r="W59" s="5">
        <f t="shared" si="7"/>
        <v>2.5409823509004719</v>
      </c>
      <c r="X59" s="50">
        <f t="shared" si="8"/>
        <v>0.49893578356967067</v>
      </c>
      <c r="Y59" s="5">
        <f t="shared" si="10"/>
        <v>1</v>
      </c>
      <c r="Z59" s="5">
        <f>Data!C65*Y59</f>
        <v>240</v>
      </c>
      <c r="AA59" s="35">
        <f>(100-O59)/100*Data!B65</f>
        <v>2.52</v>
      </c>
      <c r="AB59" s="35">
        <f>AA59/Data!B65*Data!D65</f>
        <v>1.44</v>
      </c>
      <c r="AC59" s="38">
        <f>(Data!D65-AB59)/Data!D65*100</f>
        <v>94</v>
      </c>
      <c r="AD59" s="11">
        <f t="shared" si="9"/>
        <v>22.56</v>
      </c>
    </row>
    <row r="60" spans="1:30">
      <c r="A60" s="11">
        <v>55</v>
      </c>
      <c r="B60" s="22">
        <f t="shared" si="1"/>
        <v>0</v>
      </c>
      <c r="C60" s="16">
        <f t="shared" si="2"/>
        <v>0</v>
      </c>
      <c r="I60" s="23">
        <f>Data!B66*Data!C66</f>
        <v>1980</v>
      </c>
      <c r="J60" s="23">
        <f>IF(Data!C$7=1,Data!D66,IF(Data!C$7=2,I60,Data!B66))</f>
        <v>39</v>
      </c>
      <c r="K60" s="33">
        <f>Data!E66*SQRT(Data!F66/21)</f>
        <v>3.66716828883518</v>
      </c>
      <c r="L60" s="33">
        <f>IF(Data!H66="A",Data!G$5,IF(Data!H66="B",Data!G$6,Data!G$7))</f>
        <v>94</v>
      </c>
      <c r="M60" s="33">
        <f>IF(Data!I66="A",Data!G$5,IF(Data!I66="B",Data!G$6,Data!G$7))</f>
        <v>94</v>
      </c>
      <c r="N60" s="33">
        <f>IF(Data!J66="A",Data!G$5,IF(Data!J66="B",Data!G$6,Data!G$7))</f>
        <v>94</v>
      </c>
      <c r="O60" s="47">
        <f>IF(Data!C$6=1,L60,IF(Data!C$6=2,M60,N60))</f>
        <v>94</v>
      </c>
      <c r="P60" s="47">
        <f t="shared" si="3"/>
        <v>36.659999999999997</v>
      </c>
      <c r="Q60" s="49">
        <f>MIN(4,(1-O60/100)*Data!G66/K60)</f>
        <v>1.6197784045211503</v>
      </c>
      <c r="R60" s="5">
        <f t="shared" si="4"/>
        <v>1.5014316900070221</v>
      </c>
      <c r="S60" s="50">
        <f t="shared" si="5"/>
        <v>-1.5964830351026893</v>
      </c>
      <c r="T60" s="5">
        <f t="shared" si="6"/>
        <v>0</v>
      </c>
      <c r="U60" s="5">
        <f>Data!C66*T60</f>
        <v>0</v>
      </c>
      <c r="V60" s="49">
        <f>MIN(4,(1-Data!C$5/100)*Data!G66/K60)</f>
        <v>0.80988920226057515</v>
      </c>
      <c r="W60" s="5">
        <f t="shared" si="7"/>
        <v>1.9080334066460245</v>
      </c>
      <c r="X60" s="50">
        <f t="shared" si="8"/>
        <v>-0.65602325016629048</v>
      </c>
      <c r="Y60" s="5">
        <f t="shared" si="10"/>
        <v>0</v>
      </c>
      <c r="Z60" s="5">
        <f>Data!C66*Y60</f>
        <v>0</v>
      </c>
      <c r="AA60" s="35">
        <f>(100-O60)/100*Data!B66</f>
        <v>5.9399999999999995</v>
      </c>
      <c r="AB60" s="35">
        <f>AA60/Data!B66*Data!D66</f>
        <v>2.34</v>
      </c>
      <c r="AC60" s="38">
        <f>(Data!D66-AB60)/Data!D66*100</f>
        <v>94</v>
      </c>
      <c r="AD60" s="11">
        <f t="shared" si="9"/>
        <v>36.659999999999997</v>
      </c>
    </row>
    <row r="61" spans="1:30">
      <c r="A61" s="11">
        <v>56</v>
      </c>
      <c r="B61" s="22">
        <f t="shared" si="1"/>
        <v>0</v>
      </c>
      <c r="C61" s="16">
        <f t="shared" si="2"/>
        <v>0</v>
      </c>
      <c r="I61" s="23">
        <f>Data!B67*Data!C67</f>
        <v>704</v>
      </c>
      <c r="J61" s="23">
        <f>IF(Data!C$7=1,Data!D67,IF(Data!C$7=2,I61,Data!B67))</f>
        <v>65</v>
      </c>
      <c r="K61" s="33">
        <f>Data!E67*SQRT(Data!F67/21)</f>
        <v>3.7128646180170732</v>
      </c>
      <c r="L61" s="33">
        <f>IF(Data!H67="A",Data!G$5,IF(Data!H67="B",Data!G$6,Data!G$7))</f>
        <v>94</v>
      </c>
      <c r="M61" s="33">
        <f>IF(Data!I67="A",Data!G$5,IF(Data!I67="B",Data!G$6,Data!G$7))</f>
        <v>94</v>
      </c>
      <c r="N61" s="33">
        <f>IF(Data!J67="A",Data!G$5,IF(Data!J67="B",Data!G$6,Data!G$7))</f>
        <v>95.76</v>
      </c>
      <c r="O61" s="47">
        <f>IF(Data!C$6=1,L61,IF(Data!C$6=2,M61,N61))</f>
        <v>95.76</v>
      </c>
      <c r="P61" s="47">
        <f t="shared" si="3"/>
        <v>62.244000000000007</v>
      </c>
      <c r="Q61" s="49">
        <f>MIN(4,(1-O61/100)*Data!G67/K61)</f>
        <v>1.0049383384177144</v>
      </c>
      <c r="R61" s="5">
        <f t="shared" si="4"/>
        <v>1.7913747389162262</v>
      </c>
      <c r="S61" s="50">
        <f t="shared" si="5"/>
        <v>-0.90559821213246328</v>
      </c>
      <c r="T61" s="5">
        <f t="shared" si="6"/>
        <v>0</v>
      </c>
      <c r="U61" s="5">
        <f>Data!C67*T61</f>
        <v>0</v>
      </c>
      <c r="V61" s="49">
        <f>MIN(4,(1-Data!C$5/100)*Data!G67/K61)</f>
        <v>0.71104127718234578</v>
      </c>
      <c r="W61" s="5">
        <f t="shared" si="7"/>
        <v>1.9750760533150842</v>
      </c>
      <c r="X61" s="50">
        <f t="shared" si="8"/>
        <v>-0.51894168051354039</v>
      </c>
      <c r="Y61" s="5">
        <f t="shared" si="10"/>
        <v>0</v>
      </c>
      <c r="Z61" s="5">
        <f>Data!C67*Y61</f>
        <v>0</v>
      </c>
      <c r="AA61" s="35">
        <f>(100-O61)/100*Data!B67</f>
        <v>3.7311999999999959</v>
      </c>
      <c r="AB61" s="35">
        <f>AA61/Data!B67*Data!D67</f>
        <v>2.7559999999999967</v>
      </c>
      <c r="AC61" s="38">
        <f>(Data!D67-AB61)/Data!D67*100</f>
        <v>95.76</v>
      </c>
      <c r="AD61" s="11">
        <f t="shared" si="9"/>
        <v>62.244000000000007</v>
      </c>
    </row>
    <row r="62" spans="1:30">
      <c r="A62" s="11">
        <v>57</v>
      </c>
      <c r="B62" s="22">
        <f t="shared" si="1"/>
        <v>0</v>
      </c>
      <c r="C62" s="16">
        <f t="shared" si="2"/>
        <v>0</v>
      </c>
      <c r="I62" s="23">
        <f>Data!B68*Data!C68</f>
        <v>1547</v>
      </c>
      <c r="J62" s="23">
        <f>IF(Data!C$7=1,Data!D68,IF(Data!C$7=2,I62,Data!B68))</f>
        <v>30</v>
      </c>
      <c r="K62" s="33">
        <f>Data!E68*SQRT(Data!F68/21)</f>
        <v>14.984969545941347</v>
      </c>
      <c r="L62" s="33">
        <f>IF(Data!H68="A",Data!G$5,IF(Data!H68="B",Data!G$6,Data!G$7))</f>
        <v>94</v>
      </c>
      <c r="M62" s="33">
        <f>IF(Data!I68="A",Data!G$5,IF(Data!I68="B",Data!G$6,Data!G$7))</f>
        <v>94</v>
      </c>
      <c r="N62" s="33">
        <f>IF(Data!J68="A",Data!G$5,IF(Data!J68="B",Data!G$6,Data!G$7))</f>
        <v>94</v>
      </c>
      <c r="O62" s="47">
        <f>IF(Data!C$6=1,L62,IF(Data!C$6=2,M62,N62))</f>
        <v>94</v>
      </c>
      <c r="P62" s="47">
        <f t="shared" si="3"/>
        <v>28.2</v>
      </c>
      <c r="Q62" s="49">
        <f>MIN(4,(1-O62/100)*Data!G68/K62)</f>
        <v>0.8848866832426403</v>
      </c>
      <c r="R62" s="5">
        <f t="shared" si="4"/>
        <v>1.8610392774684066</v>
      </c>
      <c r="S62" s="50">
        <f t="shared" si="5"/>
        <v>-0.75480355181980174</v>
      </c>
      <c r="T62" s="5">
        <f t="shared" si="6"/>
        <v>0</v>
      </c>
      <c r="U62" s="5">
        <f>Data!C68*T62</f>
        <v>0</v>
      </c>
      <c r="V62" s="49">
        <f>MIN(4,(1-Data!C$5/100)*Data!G68/K62)</f>
        <v>0.44244334162132015</v>
      </c>
      <c r="W62" s="5">
        <f t="shared" si="7"/>
        <v>2.2022174173773168</v>
      </c>
      <c r="X62" s="50">
        <f t="shared" si="8"/>
        <v>-8.3974985064400154E-2</v>
      </c>
      <c r="Y62" s="5">
        <f t="shared" si="10"/>
        <v>0</v>
      </c>
      <c r="Z62" s="5">
        <f>Data!C68*Y62</f>
        <v>0</v>
      </c>
      <c r="AA62" s="35">
        <f>(100-O62)/100*Data!B68</f>
        <v>13.26</v>
      </c>
      <c r="AB62" s="35">
        <f>AA62/Data!B68*Data!D68</f>
        <v>1.7999999999999998</v>
      </c>
      <c r="AC62" s="38">
        <f>(Data!D68-AB62)/Data!D68*100</f>
        <v>94</v>
      </c>
      <c r="AD62" s="11">
        <f t="shared" si="9"/>
        <v>28.2</v>
      </c>
    </row>
    <row r="63" spans="1:30">
      <c r="A63" s="11">
        <v>58</v>
      </c>
      <c r="B63" s="22">
        <f t="shared" si="1"/>
        <v>22</v>
      </c>
      <c r="C63" s="16">
        <f t="shared" si="2"/>
        <v>4</v>
      </c>
      <c r="I63" s="23">
        <f>Data!B69*Data!C69</f>
        <v>4800</v>
      </c>
      <c r="J63" s="23">
        <f>IF(Data!C$7=1,Data!D69,IF(Data!C$7=2,I63,Data!B69))</f>
        <v>71</v>
      </c>
      <c r="K63" s="33">
        <f>Data!E69*SQRT(Data!F69/21)</f>
        <v>70.38748821626659</v>
      </c>
      <c r="L63" s="33">
        <f>IF(Data!H69="A",Data!G$5,IF(Data!H69="B",Data!G$6,Data!G$7))</f>
        <v>94</v>
      </c>
      <c r="M63" s="33">
        <f>IF(Data!I69="A",Data!G$5,IF(Data!I69="B",Data!G$6,Data!G$7))</f>
        <v>94</v>
      </c>
      <c r="N63" s="33">
        <f>IF(Data!J69="A",Data!G$5,IF(Data!J69="B",Data!G$6,Data!G$7))</f>
        <v>95.76</v>
      </c>
      <c r="O63" s="47">
        <f>IF(Data!C$6=1,L63,IF(Data!C$6=2,M63,N63))</f>
        <v>95.76</v>
      </c>
      <c r="P63" s="47">
        <f t="shared" si="3"/>
        <v>67.989599999999996</v>
      </c>
      <c r="Q63" s="49">
        <f>MIN(4,(1-O63/100)*Data!G69/K63)</f>
        <v>0.37347546653788427</v>
      </c>
      <c r="R63" s="5">
        <f t="shared" si="4"/>
        <v>2.2778678075373948</v>
      </c>
      <c r="S63" s="50">
        <f t="shared" si="5"/>
        <v>5.2192087804337109E-2</v>
      </c>
      <c r="T63" s="5">
        <f t="shared" si="6"/>
        <v>4</v>
      </c>
      <c r="U63" s="5">
        <f>Data!C69*T63</f>
        <v>20</v>
      </c>
      <c r="V63" s="49">
        <f>MIN(4,(1-Data!C$5/100)*Data!G69/K63)</f>
        <v>0.26425150934284292</v>
      </c>
      <c r="W63" s="5">
        <f t="shared" si="7"/>
        <v>2.4249914865348972</v>
      </c>
      <c r="X63" s="50">
        <f t="shared" si="8"/>
        <v>0.30667947896729053</v>
      </c>
      <c r="Y63" s="5">
        <f t="shared" si="10"/>
        <v>22</v>
      </c>
      <c r="Z63" s="5">
        <f>Data!C69*Y63</f>
        <v>110</v>
      </c>
      <c r="AA63" s="35">
        <f>(100-O63)/100*Data!B69</f>
        <v>40.703999999999951</v>
      </c>
      <c r="AB63" s="35">
        <f>AA63/Data!B69*Data!D69</f>
        <v>3.0103999999999966</v>
      </c>
      <c r="AC63" s="38">
        <f>(Data!D69-AB63)/Data!D69*100</f>
        <v>95.76</v>
      </c>
      <c r="AD63" s="11">
        <f t="shared" si="9"/>
        <v>67.989599999999996</v>
      </c>
    </row>
    <row r="64" spans="1:30">
      <c r="A64" s="11">
        <v>59</v>
      </c>
      <c r="B64" s="22">
        <f t="shared" si="1"/>
        <v>31</v>
      </c>
      <c r="C64" s="16">
        <f t="shared" si="2"/>
        <v>0</v>
      </c>
      <c r="I64" s="23">
        <f>Data!B70*Data!C70</f>
        <v>38031</v>
      </c>
      <c r="J64" s="23">
        <f>IF(Data!C$7=1,Data!D70,IF(Data!C$7=2,I64,Data!B70))</f>
        <v>56</v>
      </c>
      <c r="K64" s="33">
        <f>Data!E70*SQRT(Data!F70/21)</f>
        <v>62.296243998878523</v>
      </c>
      <c r="L64" s="33">
        <f>IF(Data!H70="A",Data!G$5,IF(Data!H70="B",Data!G$6,Data!G$7))</f>
        <v>95.76</v>
      </c>
      <c r="M64" s="33">
        <f>IF(Data!I70="A",Data!G$5,IF(Data!I70="B",Data!G$6,Data!G$7))</f>
        <v>94</v>
      </c>
      <c r="N64" s="33">
        <f>IF(Data!J70="A",Data!G$5,IF(Data!J70="B",Data!G$6,Data!G$7))</f>
        <v>94</v>
      </c>
      <c r="O64" s="47">
        <f>IF(Data!C$6=1,L64,IF(Data!C$6=2,M64,N64))</f>
        <v>94</v>
      </c>
      <c r="P64" s="47">
        <f t="shared" si="3"/>
        <v>52.64</v>
      </c>
      <c r="Q64" s="49">
        <f>MIN(4,(1-O64/100)*Data!G70/K64)</f>
        <v>0.39970307038813258</v>
      </c>
      <c r="R64" s="5">
        <f t="shared" si="4"/>
        <v>2.2478751050700452</v>
      </c>
      <c r="S64" s="50">
        <f t="shared" si="5"/>
        <v>-1.3298020086790416E-3</v>
      </c>
      <c r="T64" s="5">
        <f t="shared" si="6"/>
        <v>0</v>
      </c>
      <c r="U64" s="5">
        <f>Data!C70*T64</f>
        <v>0</v>
      </c>
      <c r="V64" s="49">
        <f>MIN(4,(1-Data!C$5/100)*Data!G70/K64)</f>
        <v>0.19985153519406629</v>
      </c>
      <c r="W64" s="5">
        <f t="shared" si="7"/>
        <v>2.5375651418463248</v>
      </c>
      <c r="X64" s="50">
        <f t="shared" si="8"/>
        <v>0.49336670266568905</v>
      </c>
      <c r="Y64" s="5">
        <f t="shared" si="10"/>
        <v>31</v>
      </c>
      <c r="Z64" s="5">
        <f>Data!C70*Y64</f>
        <v>651</v>
      </c>
      <c r="AA64" s="35">
        <f>(100-O64)/100*Data!B70</f>
        <v>108.66</v>
      </c>
      <c r="AB64" s="35">
        <f>AA64/Data!B70*Data!D70</f>
        <v>3.36</v>
      </c>
      <c r="AC64" s="38">
        <f>(Data!D70-AB64)/Data!D70*100</f>
        <v>94</v>
      </c>
      <c r="AD64" s="11">
        <f t="shared" si="9"/>
        <v>52.64</v>
      </c>
    </row>
    <row r="65" spans="1:30">
      <c r="A65" s="11">
        <v>60</v>
      </c>
      <c r="B65" s="22">
        <f t="shared" si="1"/>
        <v>0</v>
      </c>
      <c r="C65" s="16">
        <f t="shared" si="2"/>
        <v>0</v>
      </c>
      <c r="I65" s="23">
        <f>Data!B71*Data!C71</f>
        <v>7960</v>
      </c>
      <c r="J65" s="23">
        <f>IF(Data!C$7=1,Data!D71,IF(Data!C$7=2,I65,Data!B71))</f>
        <v>75</v>
      </c>
      <c r="K65" s="33">
        <f>Data!E71*SQRT(Data!F71/21)</f>
        <v>25.701519611618949</v>
      </c>
      <c r="L65" s="33">
        <f>IF(Data!H71="A",Data!G$5,IF(Data!H71="B",Data!G$6,Data!G$7))</f>
        <v>94</v>
      </c>
      <c r="M65" s="33">
        <f>IF(Data!I71="A",Data!G$5,IF(Data!I71="B",Data!G$6,Data!G$7))</f>
        <v>94</v>
      </c>
      <c r="N65" s="33">
        <f>IF(Data!J71="A",Data!G$5,IF(Data!J71="B",Data!G$6,Data!G$7))</f>
        <v>95.76</v>
      </c>
      <c r="O65" s="47">
        <f>IF(Data!C$6=1,L65,IF(Data!C$6=2,M65,N65))</f>
        <v>95.76</v>
      </c>
      <c r="P65" s="47">
        <f t="shared" si="3"/>
        <v>71.819999999999993</v>
      </c>
      <c r="Q65" s="49">
        <f>MIN(4,(1-O65/100)*Data!G71/K65)</f>
        <v>0.82320424316215246</v>
      </c>
      <c r="R65" s="5">
        <f t="shared" si="4"/>
        <v>1.8994677425198394</v>
      </c>
      <c r="S65" s="50">
        <f t="shared" si="5"/>
        <v>-0.67385804241711589</v>
      </c>
      <c r="T65" s="5">
        <f t="shared" si="6"/>
        <v>0</v>
      </c>
      <c r="U65" s="5">
        <f>Data!C71*T65</f>
        <v>0</v>
      </c>
      <c r="V65" s="49">
        <f>MIN(4,(1-Data!C$5/100)*Data!G71/K65)</f>
        <v>0.58245583242605192</v>
      </c>
      <c r="W65" s="5">
        <f t="shared" si="7"/>
        <v>2.0736151200319037</v>
      </c>
      <c r="X65" s="50">
        <f t="shared" si="8"/>
        <v>-0.32501858636842151</v>
      </c>
      <c r="Y65" s="5">
        <f t="shared" si="10"/>
        <v>0</v>
      </c>
      <c r="Z65" s="5">
        <f>Data!C71*Y65</f>
        <v>0</v>
      </c>
      <c r="AA65" s="35">
        <f>(100-O65)/100*Data!B71</f>
        <v>42.187999999999953</v>
      </c>
      <c r="AB65" s="35">
        <f>AA65/Data!B71*Data!D71</f>
        <v>3.1799999999999962</v>
      </c>
      <c r="AC65" s="38">
        <f>(Data!D71-AB65)/Data!D71*100</f>
        <v>95.76</v>
      </c>
      <c r="AD65" s="11">
        <f t="shared" si="9"/>
        <v>71.819999999999993</v>
      </c>
    </row>
    <row r="66" spans="1:30">
      <c r="A66" s="11">
        <v>61</v>
      </c>
      <c r="B66" s="22">
        <f t="shared" si="1"/>
        <v>0</v>
      </c>
      <c r="C66" s="16">
        <f t="shared" si="2"/>
        <v>0</v>
      </c>
      <c r="I66" s="23">
        <f>Data!B72*Data!C72</f>
        <v>1476</v>
      </c>
      <c r="J66" s="23">
        <f>IF(Data!C$7=1,Data!D72,IF(Data!C$7=2,I66,Data!B72))</f>
        <v>55</v>
      </c>
      <c r="K66" s="33">
        <f>Data!E72*SQRT(Data!F72/21)</f>
        <v>7.2475952226132954</v>
      </c>
      <c r="L66" s="33">
        <f>IF(Data!H72="A",Data!G$5,IF(Data!H72="B",Data!G$6,Data!G$7))</f>
        <v>94</v>
      </c>
      <c r="M66" s="33">
        <f>IF(Data!I72="A",Data!G$5,IF(Data!I72="B",Data!G$6,Data!G$7))</f>
        <v>94</v>
      </c>
      <c r="N66" s="33">
        <f>IF(Data!J72="A",Data!G$5,IF(Data!J72="B",Data!G$6,Data!G$7))</f>
        <v>94</v>
      </c>
      <c r="O66" s="47">
        <f>IF(Data!C$6=1,L66,IF(Data!C$6=2,M66,N66))</f>
        <v>94</v>
      </c>
      <c r="P66" s="47">
        <f t="shared" si="3"/>
        <v>51.7</v>
      </c>
      <c r="Q66" s="49">
        <f>MIN(4,(1-O66/100)*Data!G72/K66)</f>
        <v>2.036537575104524</v>
      </c>
      <c r="R66" s="5">
        <f t="shared" si="4"/>
        <v>1.3402886358342918</v>
      </c>
      <c r="S66" s="50">
        <f t="shared" si="5"/>
        <v>-2.028582449308348</v>
      </c>
      <c r="T66" s="5">
        <f t="shared" si="6"/>
        <v>0</v>
      </c>
      <c r="U66" s="5">
        <f>Data!C72*T66</f>
        <v>0</v>
      </c>
      <c r="V66" s="49">
        <f>MIN(4,(1-Data!C$5/100)*Data!G72/K66)</f>
        <v>1.018268787552262</v>
      </c>
      <c r="W66" s="5">
        <f t="shared" si="7"/>
        <v>1.7840033599930347</v>
      </c>
      <c r="X66" s="50">
        <f t="shared" si="8"/>
        <v>-0.92187209954138727</v>
      </c>
      <c r="Y66" s="5">
        <f t="shared" si="10"/>
        <v>0</v>
      </c>
      <c r="Z66" s="5">
        <f>Data!C72*Y66</f>
        <v>0</v>
      </c>
      <c r="AA66" s="35">
        <f>(100-O66)/100*Data!B72</f>
        <v>14.76</v>
      </c>
      <c r="AB66" s="35">
        <f>AA66/Data!B72*Data!D72</f>
        <v>3.3</v>
      </c>
      <c r="AC66" s="38">
        <f>(Data!D72-AB66)/Data!D72*100</f>
        <v>94</v>
      </c>
      <c r="AD66" s="11">
        <f t="shared" si="9"/>
        <v>51.7</v>
      </c>
    </row>
    <row r="67" spans="1:30">
      <c r="A67" s="11">
        <v>62</v>
      </c>
      <c r="B67" s="22">
        <f t="shared" si="1"/>
        <v>1</v>
      </c>
      <c r="C67" s="16">
        <f t="shared" si="2"/>
        <v>0</v>
      </c>
      <c r="I67" s="23">
        <f>Data!B73*Data!C73</f>
        <v>2820</v>
      </c>
      <c r="J67" s="23">
        <f>IF(Data!C$7=1,Data!D73,IF(Data!C$7=2,I67,Data!B73))</f>
        <v>30</v>
      </c>
      <c r="K67" s="33">
        <f>Data!E73*SQRT(Data!F73/21)</f>
        <v>9.7467065244864859</v>
      </c>
      <c r="L67" s="33">
        <f>IF(Data!H73="A",Data!G$5,IF(Data!H73="B",Data!G$6,Data!G$7))</f>
        <v>94</v>
      </c>
      <c r="M67" s="33">
        <f>IF(Data!I73="A",Data!G$5,IF(Data!I73="B",Data!G$6,Data!G$7))</f>
        <v>94</v>
      </c>
      <c r="N67" s="33">
        <f>IF(Data!J73="A",Data!G$5,IF(Data!J73="B",Data!G$6,Data!G$7))</f>
        <v>94</v>
      </c>
      <c r="O67" s="47">
        <f>IF(Data!C$6=1,L67,IF(Data!C$6=2,M67,N67))</f>
        <v>94</v>
      </c>
      <c r="P67" s="47">
        <f t="shared" si="3"/>
        <v>28.2</v>
      </c>
      <c r="Q67" s="49">
        <f>MIN(4,(1-O67/100)*Data!G73/K67)</f>
        <v>0.73255514383882436</v>
      </c>
      <c r="R67" s="5">
        <f t="shared" si="4"/>
        <v>1.9599258004665949</v>
      </c>
      <c r="S67" s="50">
        <f t="shared" si="5"/>
        <v>-0.54953885616634079</v>
      </c>
      <c r="T67" s="5">
        <f t="shared" si="6"/>
        <v>0</v>
      </c>
      <c r="U67" s="5">
        <f>Data!C73*T67</f>
        <v>0</v>
      </c>
      <c r="V67" s="49">
        <f>MIN(4,(1-Data!C$5/100)*Data!G73/K67)</f>
        <v>0.36627757191941218</v>
      </c>
      <c r="W67" s="5">
        <f t="shared" si="7"/>
        <v>2.2863953080022084</v>
      </c>
      <c r="X67" s="50">
        <f t="shared" si="8"/>
        <v>6.7302012668687614E-2</v>
      </c>
      <c r="Y67" s="5">
        <f t="shared" si="10"/>
        <v>1</v>
      </c>
      <c r="Z67" s="5">
        <f>Data!C73*Y67</f>
        <v>20</v>
      </c>
      <c r="AA67" s="35">
        <f>(100-O67)/100*Data!B73</f>
        <v>8.4599999999999991</v>
      </c>
      <c r="AB67" s="35">
        <f>AA67/Data!B73*Data!D73</f>
        <v>1.7999999999999998</v>
      </c>
      <c r="AC67" s="38">
        <f>(Data!D73-AB67)/Data!D73*100</f>
        <v>94</v>
      </c>
      <c r="AD67" s="11">
        <f t="shared" si="9"/>
        <v>28.2</v>
      </c>
    </row>
    <row r="68" spans="1:30">
      <c r="A68" s="11">
        <v>63</v>
      </c>
      <c r="B68" s="22">
        <f t="shared" si="1"/>
        <v>23</v>
      </c>
      <c r="C68" s="16">
        <f t="shared" si="2"/>
        <v>0</v>
      </c>
      <c r="I68" s="23">
        <f>Data!B74*Data!C74</f>
        <v>22638</v>
      </c>
      <c r="J68" s="23">
        <f>IF(Data!C$7=1,Data!D74,IF(Data!C$7=2,I68,Data!B74))</f>
        <v>48</v>
      </c>
      <c r="K68" s="33">
        <f>Data!E74*SQRT(Data!F74/21)</f>
        <v>60.230931286163845</v>
      </c>
      <c r="L68" s="33">
        <f>IF(Data!H74="A",Data!G$5,IF(Data!H74="B",Data!G$6,Data!G$7))</f>
        <v>94</v>
      </c>
      <c r="M68" s="33">
        <f>IF(Data!I74="A",Data!G$5,IF(Data!I74="B",Data!G$6,Data!G$7))</f>
        <v>94</v>
      </c>
      <c r="N68" s="33">
        <f>IF(Data!J74="A",Data!G$5,IF(Data!J74="B",Data!G$6,Data!G$7))</f>
        <v>94</v>
      </c>
      <c r="O68" s="47">
        <f>IF(Data!C$6=1,L68,IF(Data!C$6=2,M68,N68))</f>
        <v>94</v>
      </c>
      <c r="P68" s="47">
        <f t="shared" si="3"/>
        <v>45.12</v>
      </c>
      <c r="Q68" s="49">
        <f>MIN(4,(1-O68/100)*Data!G74/K68)</f>
        <v>0.47915579891805027</v>
      </c>
      <c r="R68" s="5">
        <f t="shared" si="4"/>
        <v>2.1657180740756172</v>
      </c>
      <c r="S68" s="50">
        <f t="shared" si="5"/>
        <v>-0.1511058295062139</v>
      </c>
      <c r="T68" s="5">
        <f t="shared" si="6"/>
        <v>0</v>
      </c>
      <c r="U68" s="5">
        <f>Data!C74*T68</f>
        <v>0</v>
      </c>
      <c r="V68" s="49">
        <f>MIN(4,(1-Data!C$5/100)*Data!G74/K68)</f>
        <v>0.23957789945902513</v>
      </c>
      <c r="W68" s="5">
        <f t="shared" si="7"/>
        <v>2.4650819737886387</v>
      </c>
      <c r="X68" s="50">
        <f t="shared" si="8"/>
        <v>0.37390321254311543</v>
      </c>
      <c r="Y68" s="5">
        <f t="shared" si="10"/>
        <v>23</v>
      </c>
      <c r="Z68" s="5">
        <f>Data!C74*Y68</f>
        <v>322</v>
      </c>
      <c r="AA68" s="35">
        <f>(100-O68)/100*Data!B74</f>
        <v>97.02</v>
      </c>
      <c r="AB68" s="35">
        <f>AA68/Data!B74*Data!D74</f>
        <v>2.88</v>
      </c>
      <c r="AC68" s="38">
        <f>(Data!D74-AB68)/Data!D74*100</f>
        <v>94</v>
      </c>
      <c r="AD68" s="11">
        <f t="shared" si="9"/>
        <v>45.12</v>
      </c>
    </row>
    <row r="69" spans="1:30">
      <c r="A69" s="11">
        <v>64</v>
      </c>
      <c r="B69" s="22">
        <f t="shared" si="1"/>
        <v>0</v>
      </c>
      <c r="C69" s="16">
        <f t="shared" si="2"/>
        <v>0</v>
      </c>
      <c r="I69" s="23">
        <f>Data!B75*Data!C75</f>
        <v>2356</v>
      </c>
      <c r="J69" s="23">
        <f>IF(Data!C$7=1,Data!D75,IF(Data!C$7=2,I69,Data!B75))</f>
        <v>55</v>
      </c>
      <c r="K69" s="33">
        <f>Data!E75*SQRT(Data!F75/21)</f>
        <v>3.6634349060779505</v>
      </c>
      <c r="L69" s="33">
        <f>IF(Data!H75="A",Data!G$5,IF(Data!H75="B",Data!G$6,Data!G$7))</f>
        <v>94</v>
      </c>
      <c r="M69" s="33">
        <f>IF(Data!I75="A",Data!G$5,IF(Data!I75="B",Data!G$6,Data!G$7))</f>
        <v>94</v>
      </c>
      <c r="N69" s="33">
        <f>IF(Data!J75="A",Data!G$5,IF(Data!J75="B",Data!G$6,Data!G$7))</f>
        <v>94</v>
      </c>
      <c r="O69" s="47">
        <f>IF(Data!C$6=1,L69,IF(Data!C$6=2,M69,N69))</f>
        <v>94</v>
      </c>
      <c r="P69" s="47">
        <f t="shared" si="3"/>
        <v>51.7</v>
      </c>
      <c r="Q69" s="49">
        <f>MIN(4,(1-O69/100)*Data!G75/K69)</f>
        <v>1.1464650274068868</v>
      </c>
      <c r="R69" s="5">
        <f t="shared" si="4"/>
        <v>1.7162485795313436</v>
      </c>
      <c r="S69" s="50">
        <f t="shared" si="5"/>
        <v>-1.0744391783776923</v>
      </c>
      <c r="T69" s="5">
        <f t="shared" si="6"/>
        <v>0</v>
      </c>
      <c r="U69" s="5">
        <f>Data!C75*T69</f>
        <v>0</v>
      </c>
      <c r="V69" s="49">
        <f>MIN(4,(1-Data!C$5/100)*Data!G75/K69)</f>
        <v>0.57323251370344341</v>
      </c>
      <c r="W69" s="5">
        <f t="shared" si="7"/>
        <v>2.0812985244465163</v>
      </c>
      <c r="X69" s="50">
        <f t="shared" si="8"/>
        <v>-0.31025076732294105</v>
      </c>
      <c r="Y69" s="5">
        <f t="shared" si="10"/>
        <v>0</v>
      </c>
      <c r="Z69" s="5">
        <f>Data!C75*Y69</f>
        <v>0</v>
      </c>
      <c r="AA69" s="35">
        <f>(100-O69)/100*Data!B75</f>
        <v>4.5599999999999996</v>
      </c>
      <c r="AB69" s="35">
        <f>AA69/Data!B75*Data!D75</f>
        <v>3.3</v>
      </c>
      <c r="AC69" s="38">
        <f>(Data!D75-AB69)/Data!D75*100</f>
        <v>94</v>
      </c>
      <c r="AD69" s="11">
        <f t="shared" si="9"/>
        <v>51.7</v>
      </c>
    </row>
    <row r="70" spans="1:30">
      <c r="A70" s="11">
        <v>65</v>
      </c>
      <c r="B70" s="22">
        <f t="shared" si="1"/>
        <v>0</v>
      </c>
      <c r="C70" s="16">
        <f t="shared" si="2"/>
        <v>0</v>
      </c>
      <c r="I70" s="23">
        <f>Data!B76*Data!C76</f>
        <v>5175</v>
      </c>
      <c r="J70" s="23">
        <f>IF(Data!C$7=1,Data!D76,IF(Data!C$7=2,I70,Data!B76))</f>
        <v>34</v>
      </c>
      <c r="K70" s="33">
        <f>Data!E76*SQRT(Data!F76/21)</f>
        <v>3.7330812986946564</v>
      </c>
      <c r="L70" s="33">
        <f>IF(Data!H76="A",Data!G$5,IF(Data!H76="B",Data!G$6,Data!G$7))</f>
        <v>94</v>
      </c>
      <c r="M70" s="33">
        <f>IF(Data!I76="A",Data!G$5,IF(Data!I76="B",Data!G$6,Data!G$7))</f>
        <v>95.76</v>
      </c>
      <c r="N70" s="33">
        <f>IF(Data!J76="A",Data!G$5,IF(Data!J76="B",Data!G$6,Data!G$7))</f>
        <v>94</v>
      </c>
      <c r="O70" s="47">
        <f>IF(Data!C$6=1,L70,IF(Data!C$6=2,M70,N70))</f>
        <v>94</v>
      </c>
      <c r="P70" s="47">
        <f t="shared" si="3"/>
        <v>31.96</v>
      </c>
      <c r="Q70" s="49">
        <f>MIN(4,(1-O70/100)*Data!G76/K70)</f>
        <v>0.75540813991542843</v>
      </c>
      <c r="R70" s="5">
        <f t="shared" si="4"/>
        <v>1.9441887797021902</v>
      </c>
      <c r="S70" s="50">
        <f t="shared" si="5"/>
        <v>-0.58155301943736992</v>
      </c>
      <c r="T70" s="5">
        <f t="shared" si="6"/>
        <v>0</v>
      </c>
      <c r="U70" s="5">
        <f>Data!C76*T70</f>
        <v>0</v>
      </c>
      <c r="V70" s="49">
        <f>MIN(4,(1-Data!C$5/100)*Data!G76/K70)</f>
        <v>0.37770406995771422</v>
      </c>
      <c r="W70" s="5">
        <f t="shared" si="7"/>
        <v>2.2729197901025415</v>
      </c>
      <c r="X70" s="50">
        <f t="shared" si="8"/>
        <v>4.3403098189698328E-2</v>
      </c>
      <c r="Y70" s="5">
        <f t="shared" ref="Y70:Y101" si="11">MAX(INT(K70*X70+0.5),0)</f>
        <v>0</v>
      </c>
      <c r="Z70" s="5">
        <f>Data!C76*Y70</f>
        <v>0</v>
      </c>
      <c r="AA70" s="35">
        <f>(100-O70)/100*Data!B76</f>
        <v>4.5</v>
      </c>
      <c r="AB70" s="35">
        <f>AA70/Data!B76*Data!D76</f>
        <v>2.04</v>
      </c>
      <c r="AC70" s="38">
        <f>(Data!D76-AB70)/Data!D76*100</f>
        <v>94</v>
      </c>
      <c r="AD70" s="11">
        <f t="shared" si="9"/>
        <v>31.96</v>
      </c>
    </row>
    <row r="71" spans="1:30">
      <c r="A71" s="11">
        <v>66</v>
      </c>
      <c r="B71" s="22">
        <f t="shared" ref="B71:B134" si="12">Y71</f>
        <v>2</v>
      </c>
      <c r="C71" s="16">
        <f t="shared" ref="C71:C134" si="13">T71</f>
        <v>0</v>
      </c>
      <c r="I71" s="23">
        <f>Data!B77*Data!C77</f>
        <v>5265</v>
      </c>
      <c r="J71" s="23">
        <f>IF(Data!C$7=1,Data!D77,IF(Data!C$7=2,I71,Data!B77))</f>
        <v>43</v>
      </c>
      <c r="K71" s="33">
        <f>Data!E77*SQRT(Data!F77/21)</f>
        <v>11.756270386263276</v>
      </c>
      <c r="L71" s="33">
        <f>IF(Data!H77="A",Data!G$5,IF(Data!H77="B",Data!G$6,Data!G$7))</f>
        <v>94</v>
      </c>
      <c r="M71" s="33">
        <f>IF(Data!I77="A",Data!G$5,IF(Data!I77="B",Data!G$6,Data!G$7))</f>
        <v>94</v>
      </c>
      <c r="N71" s="33">
        <f>IF(Data!J77="A",Data!G$5,IF(Data!J77="B",Data!G$6,Data!G$7))</f>
        <v>94</v>
      </c>
      <c r="O71" s="47">
        <f>IF(Data!C$6=1,L71,IF(Data!C$6=2,M71,N71))</f>
        <v>94</v>
      </c>
      <c r="P71" s="47">
        <f t="shared" ref="P71:P134" si="14">J71*O71/100</f>
        <v>40.42</v>
      </c>
      <c r="Q71" s="49">
        <f>MIN(4,(1-O71/100)*Data!G77/K71)</f>
        <v>0.61243912936988187</v>
      </c>
      <c r="R71" s="5">
        <f t="shared" ref="R71:R134" si="15">SQRT(LN(25/Q71/Q71))</f>
        <v>2.0492650558463819</v>
      </c>
      <c r="S71" s="50">
        <f t="shared" ref="S71:S134" si="16">(-5.3925569+5.6211054*R71-3.883683*R71*R71+1.0897299*R71*R71*R71)/(1-7.2496485/10*R71+5.07326622/10*R71*R71+6.69136868/100*R71*R71*R71-3.29129114/1000*R71*R71*R71*R71)</f>
        <v>-0.3721477507678273</v>
      </c>
      <c r="T71" s="5">
        <f t="shared" ref="T71:T134" si="17">MAX(INT(K71*S71+0.5),0)</f>
        <v>0</v>
      </c>
      <c r="U71" s="5">
        <f>Data!C77*T71</f>
        <v>0</v>
      </c>
      <c r="V71" s="49">
        <f>MIN(4,(1-Data!C$5/100)*Data!G77/K71)</f>
        <v>0.30621956468494094</v>
      </c>
      <c r="W71" s="5">
        <f t="shared" ref="W71:W134" si="18">SQRT(LN(25/V71/V71))</f>
        <v>2.3634258249906988</v>
      </c>
      <c r="X71" s="50">
        <f t="shared" ref="X71:X134" si="19">(-5.3925569+5.6211054*W71-3.883683*W71*W71+1.0897299*W71*W71*W71)/(1-7.2496485/10*W71+5.07326622/10*W71*W71+6.69136868/100*W71*W71*W71-3.29129114/1000*W71*W71*W71*W71)</f>
        <v>0.20173819311314536</v>
      </c>
      <c r="Y71" s="5">
        <f t="shared" si="11"/>
        <v>2</v>
      </c>
      <c r="Z71" s="5">
        <f>Data!C77*Y71</f>
        <v>54</v>
      </c>
      <c r="AA71" s="35">
        <f>(100-O71)/100*Data!B77</f>
        <v>11.7</v>
      </c>
      <c r="AB71" s="35">
        <f>AA71/Data!B77*Data!D77</f>
        <v>2.58</v>
      </c>
      <c r="AC71" s="38">
        <f>(Data!D77-AB71)/Data!D77*100</f>
        <v>94</v>
      </c>
      <c r="AD71" s="11">
        <f t="shared" ref="AD71:AD134" si="20">J71*AC71/100</f>
        <v>40.42</v>
      </c>
    </row>
    <row r="72" spans="1:30">
      <c r="A72" s="11">
        <v>67</v>
      </c>
      <c r="B72" s="22">
        <f t="shared" si="12"/>
        <v>19</v>
      </c>
      <c r="C72" s="16">
        <f t="shared" si="13"/>
        <v>8</v>
      </c>
      <c r="I72" s="23">
        <f>Data!B78*Data!C78</f>
        <v>18386</v>
      </c>
      <c r="J72" s="23">
        <f>IF(Data!C$7=1,Data!D78,IF(Data!C$7=2,I72,Data!B78))</f>
        <v>42</v>
      </c>
      <c r="K72" s="33">
        <f>Data!E78*SQRT(Data!F78/21)</f>
        <v>24.848785078492714</v>
      </c>
      <c r="L72" s="33">
        <f>IF(Data!H78="A",Data!G$5,IF(Data!H78="B",Data!G$6,Data!G$7))</f>
        <v>94</v>
      </c>
      <c r="M72" s="33">
        <f>IF(Data!I78="A",Data!G$5,IF(Data!I78="B",Data!G$6,Data!G$7))</f>
        <v>94</v>
      </c>
      <c r="N72" s="33">
        <f>IF(Data!J78="A",Data!G$5,IF(Data!J78="B",Data!G$6,Data!G$7))</f>
        <v>94</v>
      </c>
      <c r="O72" s="47">
        <f>IF(Data!C$6=1,L72,IF(Data!C$6=2,M72,N72))</f>
        <v>94</v>
      </c>
      <c r="P72" s="47">
        <f t="shared" si="14"/>
        <v>39.479999999999997</v>
      </c>
      <c r="Q72" s="49">
        <f>MIN(4,(1-O72/100)*Data!G78/K72)</f>
        <v>0.25111891709349171</v>
      </c>
      <c r="R72" s="5">
        <f t="shared" si="15"/>
        <v>2.4459217449455473</v>
      </c>
      <c r="S72" s="50">
        <f t="shared" si="16"/>
        <v>0.34188116164454602</v>
      </c>
      <c r="T72" s="5">
        <f t="shared" si="17"/>
        <v>8</v>
      </c>
      <c r="U72" s="5">
        <f>Data!C78*T72</f>
        <v>464</v>
      </c>
      <c r="V72" s="49">
        <f>MIN(4,(1-Data!C$5/100)*Data!G78/K72)</f>
        <v>0.12555945854674586</v>
      </c>
      <c r="W72" s="5">
        <f t="shared" si="18"/>
        <v>2.7145584435626655</v>
      </c>
      <c r="X72" s="50">
        <f t="shared" si="19"/>
        <v>0.77503823206907962</v>
      </c>
      <c r="Y72" s="5">
        <f t="shared" si="11"/>
        <v>19</v>
      </c>
      <c r="Z72" s="5">
        <f>Data!C78*Y72</f>
        <v>1102</v>
      </c>
      <c r="AA72" s="35">
        <f>(100-O72)/100*Data!B78</f>
        <v>19.02</v>
      </c>
      <c r="AB72" s="35">
        <f>AA72/Data!B78*Data!D78</f>
        <v>2.52</v>
      </c>
      <c r="AC72" s="38">
        <f>(Data!D78-AB72)/Data!D78*100</f>
        <v>94</v>
      </c>
      <c r="AD72" s="11">
        <f t="shared" si="20"/>
        <v>39.479999999999997</v>
      </c>
    </row>
    <row r="73" spans="1:30">
      <c r="A73" s="11">
        <v>68</v>
      </c>
      <c r="B73" s="22">
        <f t="shared" si="12"/>
        <v>15</v>
      </c>
      <c r="C73" s="16">
        <f t="shared" si="13"/>
        <v>7</v>
      </c>
      <c r="I73" s="23">
        <f>Data!B79*Data!C79</f>
        <v>28272</v>
      </c>
      <c r="J73" s="23">
        <f>IF(Data!C$7=1,Data!D79,IF(Data!C$7=2,I73,Data!B79))</f>
        <v>96</v>
      </c>
      <c r="K73" s="33">
        <f>Data!E79*SQRT(Data!F79/21)</f>
        <v>33.897212100415722</v>
      </c>
      <c r="L73" s="33">
        <f>IF(Data!H79="A",Data!G$5,IF(Data!H79="B",Data!G$6,Data!G$7))</f>
        <v>95.76</v>
      </c>
      <c r="M73" s="33">
        <f>IF(Data!I79="A",Data!G$5,IF(Data!I79="B",Data!G$6,Data!G$7))</f>
        <v>94</v>
      </c>
      <c r="N73" s="33">
        <f>IF(Data!J79="A",Data!G$5,IF(Data!J79="B",Data!G$6,Data!G$7))</f>
        <v>95.76</v>
      </c>
      <c r="O73" s="47">
        <f>IF(Data!C$6=1,L73,IF(Data!C$6=2,M73,N73))</f>
        <v>95.76</v>
      </c>
      <c r="P73" s="47">
        <f t="shared" si="14"/>
        <v>91.929600000000008</v>
      </c>
      <c r="Q73" s="49">
        <f>MIN(4,(1-O73/100)*Data!G79/K73)</f>
        <v>0.30395420040675375</v>
      </c>
      <c r="R73" s="5">
        <f t="shared" si="15"/>
        <v>2.3665655105729004</v>
      </c>
      <c r="S73" s="50">
        <f t="shared" si="16"/>
        <v>0.20714201523789658</v>
      </c>
      <c r="T73" s="5">
        <f t="shared" si="17"/>
        <v>7</v>
      </c>
      <c r="U73" s="5">
        <f>Data!C79*T73</f>
        <v>217</v>
      </c>
      <c r="V73" s="49">
        <f>MIN(4,(1-Data!C$5/100)*Data!G79/K73)</f>
        <v>0.21506193425006184</v>
      </c>
      <c r="W73" s="5">
        <f t="shared" si="18"/>
        <v>2.5084924311196724</v>
      </c>
      <c r="X73" s="50">
        <f t="shared" si="19"/>
        <v>0.44576091911139593</v>
      </c>
      <c r="Y73" s="5">
        <f t="shared" si="11"/>
        <v>15</v>
      </c>
      <c r="Z73" s="5">
        <f>Data!C79*Y73</f>
        <v>465</v>
      </c>
      <c r="AA73" s="35">
        <f>(100-O73)/100*Data!B79</f>
        <v>38.668799999999955</v>
      </c>
      <c r="AB73" s="35">
        <f>AA73/Data!B79*Data!D79</f>
        <v>4.0703999999999958</v>
      </c>
      <c r="AC73" s="38">
        <f>(Data!D79-AB73)/Data!D79*100</f>
        <v>95.76</v>
      </c>
      <c r="AD73" s="11">
        <f t="shared" si="20"/>
        <v>91.929600000000008</v>
      </c>
    </row>
    <row r="74" spans="1:30">
      <c r="A74" s="11">
        <v>69</v>
      </c>
      <c r="B74" s="22">
        <f t="shared" si="12"/>
        <v>0</v>
      </c>
      <c r="C74" s="16">
        <f t="shared" si="13"/>
        <v>0</v>
      </c>
      <c r="I74" s="23">
        <f>Data!B80*Data!C80</f>
        <v>1360</v>
      </c>
      <c r="J74" s="23">
        <f>IF(Data!C$7=1,Data!D80,IF(Data!C$7=2,I74,Data!B80))</f>
        <v>33</v>
      </c>
      <c r="K74" s="33">
        <f>Data!E80*SQRT(Data!F80/21)</f>
        <v>1.8421676009330763</v>
      </c>
      <c r="L74" s="33">
        <f>IF(Data!H80="A",Data!G$5,IF(Data!H80="B",Data!G$6,Data!G$7))</f>
        <v>94</v>
      </c>
      <c r="M74" s="33">
        <f>IF(Data!I80="A",Data!G$5,IF(Data!I80="B",Data!G$6,Data!G$7))</f>
        <v>94</v>
      </c>
      <c r="N74" s="33">
        <f>IF(Data!J80="A",Data!G$5,IF(Data!J80="B",Data!G$6,Data!G$7))</f>
        <v>94</v>
      </c>
      <c r="O74" s="47">
        <f>IF(Data!C$6=1,L74,IF(Data!C$6=2,M74,N74))</f>
        <v>94</v>
      </c>
      <c r="P74" s="47">
        <f t="shared" si="14"/>
        <v>31.02</v>
      </c>
      <c r="Q74" s="49">
        <f>MIN(4,(1-O74/100)*Data!G80/K74)</f>
        <v>1.3028130550034525</v>
      </c>
      <c r="R74" s="5">
        <f t="shared" si="15"/>
        <v>1.6400683506105</v>
      </c>
      <c r="S74" s="50">
        <f t="shared" si="16"/>
        <v>-1.2526888784111623</v>
      </c>
      <c r="T74" s="5">
        <f t="shared" si="17"/>
        <v>0</v>
      </c>
      <c r="U74" s="5">
        <f>Data!C80*T74</f>
        <v>0</v>
      </c>
      <c r="V74" s="49">
        <f>MIN(4,(1-Data!C$5/100)*Data!G80/K74)</f>
        <v>0.65140652750172623</v>
      </c>
      <c r="W74" s="5">
        <f t="shared" si="18"/>
        <v>2.0189399584420871</v>
      </c>
      <c r="X74" s="50">
        <f t="shared" si="19"/>
        <v>-0.43155503207398777</v>
      </c>
      <c r="Y74" s="5">
        <f t="shared" si="11"/>
        <v>0</v>
      </c>
      <c r="Z74" s="5">
        <f>Data!C80*Y74</f>
        <v>0</v>
      </c>
      <c r="AA74" s="35">
        <f>(100-O74)/100*Data!B80</f>
        <v>2.4</v>
      </c>
      <c r="AB74" s="35">
        <f>AA74/Data!B80*Data!D80</f>
        <v>1.98</v>
      </c>
      <c r="AC74" s="38">
        <f>(Data!D80-AB74)/Data!D80*100</f>
        <v>94</v>
      </c>
      <c r="AD74" s="11">
        <f t="shared" si="20"/>
        <v>31.02</v>
      </c>
    </row>
    <row r="75" spans="1:30">
      <c r="A75" s="11">
        <v>70</v>
      </c>
      <c r="B75" s="22">
        <f t="shared" si="12"/>
        <v>0</v>
      </c>
      <c r="C75" s="16">
        <f t="shared" si="13"/>
        <v>0</v>
      </c>
      <c r="I75" s="23">
        <f>Data!B81*Data!C81</f>
        <v>21840</v>
      </c>
      <c r="J75" s="23">
        <f>IF(Data!C$7=1,Data!D81,IF(Data!C$7=2,I75,Data!B81))</f>
        <v>75</v>
      </c>
      <c r="K75" s="33">
        <f>Data!E81*SQRT(Data!F81/21)</f>
        <v>10.78280557213554</v>
      </c>
      <c r="L75" s="33">
        <f>IF(Data!H81="A",Data!G$5,IF(Data!H81="B",Data!G$6,Data!G$7))</f>
        <v>94</v>
      </c>
      <c r="M75" s="33">
        <f>IF(Data!I81="A",Data!G$5,IF(Data!I81="B",Data!G$6,Data!G$7))</f>
        <v>94</v>
      </c>
      <c r="N75" s="33">
        <f>IF(Data!J81="A",Data!G$5,IF(Data!J81="B",Data!G$6,Data!G$7))</f>
        <v>95.76</v>
      </c>
      <c r="O75" s="47">
        <f>IF(Data!C$6=1,L75,IF(Data!C$6=2,M75,N75))</f>
        <v>95.76</v>
      </c>
      <c r="P75" s="47">
        <f t="shared" si="14"/>
        <v>71.819999999999993</v>
      </c>
      <c r="Q75" s="49">
        <f>MIN(4,(1-O75/100)*Data!G81/K75)</f>
        <v>0.61735324405757752</v>
      </c>
      <c r="R75" s="5">
        <f t="shared" si="15"/>
        <v>2.0453614901064703</v>
      </c>
      <c r="S75" s="50">
        <f t="shared" si="16"/>
        <v>-0.37975000034441875</v>
      </c>
      <c r="T75" s="5">
        <f t="shared" si="17"/>
        <v>0</v>
      </c>
      <c r="U75" s="5">
        <f>Data!C81*T75</f>
        <v>0</v>
      </c>
      <c r="V75" s="49">
        <f>MIN(4,(1-Data!C$5/100)*Data!G81/K75)</f>
        <v>0.43680654060677704</v>
      </c>
      <c r="W75" s="5">
        <f t="shared" si="18"/>
        <v>2.2080320618963105</v>
      </c>
      <c r="X75" s="50">
        <f t="shared" si="19"/>
        <v>-7.3369162998102588E-2</v>
      </c>
      <c r="Y75" s="5">
        <f t="shared" si="11"/>
        <v>0</v>
      </c>
      <c r="Z75" s="5">
        <f>Data!C81*Y75</f>
        <v>0</v>
      </c>
      <c r="AA75" s="35">
        <f>(100-O75)/100*Data!B81</f>
        <v>22.047999999999973</v>
      </c>
      <c r="AB75" s="35">
        <f>AA75/Data!B81*Data!D81</f>
        <v>3.1799999999999962</v>
      </c>
      <c r="AC75" s="38">
        <f>(Data!D81-AB75)/Data!D81*100</f>
        <v>95.76</v>
      </c>
      <c r="AD75" s="11">
        <f t="shared" si="20"/>
        <v>71.819999999999993</v>
      </c>
    </row>
    <row r="76" spans="1:30">
      <c r="A76" s="11">
        <v>71</v>
      </c>
      <c r="B76" s="22">
        <f t="shared" si="12"/>
        <v>0</v>
      </c>
      <c r="C76" s="16">
        <f t="shared" si="13"/>
        <v>0</v>
      </c>
      <c r="I76" s="23">
        <f>Data!B82*Data!C82</f>
        <v>1300</v>
      </c>
      <c r="J76" s="23">
        <f>IF(Data!C$7=1,Data!D82,IF(Data!C$7=2,I76,Data!B82))</f>
        <v>30</v>
      </c>
      <c r="K76" s="33">
        <f>Data!E82*SQRT(Data!F82/21)</f>
        <v>2.5681944711999947</v>
      </c>
      <c r="L76" s="33">
        <f>IF(Data!H82="A",Data!G$5,IF(Data!H82="B",Data!G$6,Data!G$7))</f>
        <v>94</v>
      </c>
      <c r="M76" s="33">
        <f>IF(Data!I82="A",Data!G$5,IF(Data!I82="B",Data!G$6,Data!G$7))</f>
        <v>94</v>
      </c>
      <c r="N76" s="33">
        <f>IF(Data!J82="A",Data!G$5,IF(Data!J82="B",Data!G$6,Data!G$7))</f>
        <v>94</v>
      </c>
      <c r="O76" s="47">
        <f>IF(Data!C$6=1,L76,IF(Data!C$6=2,M76,N76))</f>
        <v>94</v>
      </c>
      <c r="P76" s="47">
        <f t="shared" si="14"/>
        <v>28.2</v>
      </c>
      <c r="Q76" s="49">
        <f>MIN(4,(1-O76/100)*Data!G82/K76)</f>
        <v>1.1681358377032274</v>
      </c>
      <c r="R76" s="5">
        <f t="shared" si="15"/>
        <v>1.7053027504738674</v>
      </c>
      <c r="S76" s="50">
        <f t="shared" si="16"/>
        <v>-1.0996044695663549</v>
      </c>
      <c r="T76" s="5">
        <f t="shared" si="17"/>
        <v>0</v>
      </c>
      <c r="U76" s="5">
        <f>Data!C82*T76</f>
        <v>0</v>
      </c>
      <c r="V76" s="49">
        <f>MIN(4,(1-Data!C$5/100)*Data!G82/K76)</f>
        <v>0.58406791885161369</v>
      </c>
      <c r="W76" s="5">
        <f t="shared" si="18"/>
        <v>2.0722817935535764</v>
      </c>
      <c r="X76" s="50">
        <f t="shared" si="19"/>
        <v>-0.32758629299284875</v>
      </c>
      <c r="Y76" s="5">
        <f t="shared" si="11"/>
        <v>0</v>
      </c>
      <c r="Z76" s="5">
        <f>Data!C82*Y76</f>
        <v>0</v>
      </c>
      <c r="AA76" s="35">
        <f>(100-O76)/100*Data!B82</f>
        <v>3</v>
      </c>
      <c r="AB76" s="35">
        <f>AA76/Data!B82*Data!D82</f>
        <v>1.7999999999999998</v>
      </c>
      <c r="AC76" s="38">
        <f>(Data!D82-AB76)/Data!D82*100</f>
        <v>94</v>
      </c>
      <c r="AD76" s="11">
        <f t="shared" si="20"/>
        <v>28.2</v>
      </c>
    </row>
    <row r="77" spans="1:30">
      <c r="A77" s="11">
        <v>72</v>
      </c>
      <c r="B77" s="22">
        <f t="shared" si="12"/>
        <v>10</v>
      </c>
      <c r="C77" s="16">
        <f t="shared" si="13"/>
        <v>0</v>
      </c>
      <c r="I77" s="23">
        <f>Data!B83*Data!C83</f>
        <v>10720</v>
      </c>
      <c r="J77" s="23">
        <f>IF(Data!C$7=1,Data!D83,IF(Data!C$7=2,I77,Data!B83))</f>
        <v>44</v>
      </c>
      <c r="K77" s="33">
        <f>Data!E83*SQRT(Data!F83/21)</f>
        <v>21.550256300630164</v>
      </c>
      <c r="L77" s="33">
        <f>IF(Data!H83="A",Data!G$5,IF(Data!H83="B",Data!G$6,Data!G$7))</f>
        <v>94</v>
      </c>
      <c r="M77" s="33">
        <f>IF(Data!I83="A",Data!G$5,IF(Data!I83="B",Data!G$6,Data!G$7))</f>
        <v>94</v>
      </c>
      <c r="N77" s="33">
        <f>IF(Data!J83="A",Data!G$5,IF(Data!J83="B",Data!G$6,Data!G$7))</f>
        <v>94</v>
      </c>
      <c r="O77" s="47">
        <f>IF(Data!C$6=1,L77,IF(Data!C$6=2,M77,N77))</f>
        <v>94</v>
      </c>
      <c r="P77" s="47">
        <f t="shared" si="14"/>
        <v>41.36</v>
      </c>
      <c r="Q77" s="49">
        <f>MIN(4,(1-O77/100)*Data!G83/K77)</f>
        <v>0.40370749556911795</v>
      </c>
      <c r="R77" s="5">
        <f t="shared" si="15"/>
        <v>2.2434360238497093</v>
      </c>
      <c r="S77" s="50">
        <f t="shared" si="16"/>
        <v>-9.3021860191808466E-3</v>
      </c>
      <c r="T77" s="5">
        <f t="shared" si="17"/>
        <v>0</v>
      </c>
      <c r="U77" s="5">
        <f>Data!C83*T77</f>
        <v>0</v>
      </c>
      <c r="V77" s="49">
        <f>MIN(4,(1-Data!C$5/100)*Data!G83/K77)</f>
        <v>0.20185374778455897</v>
      </c>
      <c r="W77" s="5">
        <f t="shared" si="18"/>
        <v>2.5336336661456178</v>
      </c>
      <c r="X77" s="50">
        <f t="shared" si="19"/>
        <v>0.48695268356719534</v>
      </c>
      <c r="Y77" s="5">
        <f t="shared" si="11"/>
        <v>10</v>
      </c>
      <c r="Z77" s="5">
        <f>Data!C83*Y77</f>
        <v>320</v>
      </c>
      <c r="AA77" s="35">
        <f>(100-O77)/100*Data!B83</f>
        <v>20.099999999999998</v>
      </c>
      <c r="AB77" s="35">
        <f>AA77/Data!B83*Data!D83</f>
        <v>2.6399999999999997</v>
      </c>
      <c r="AC77" s="38">
        <f>(Data!D83-AB77)/Data!D83*100</f>
        <v>94</v>
      </c>
      <c r="AD77" s="11">
        <f t="shared" si="20"/>
        <v>41.36</v>
      </c>
    </row>
    <row r="78" spans="1:30">
      <c r="A78" s="11">
        <v>73</v>
      </c>
      <c r="B78" s="22">
        <f t="shared" si="12"/>
        <v>37</v>
      </c>
      <c r="C78" s="16">
        <f t="shared" si="13"/>
        <v>25</v>
      </c>
      <c r="I78" s="23">
        <f>Data!B84*Data!C84</f>
        <v>32910</v>
      </c>
      <c r="J78" s="23">
        <f>IF(Data!C$7=1,Data!D84,IF(Data!C$7=2,I78,Data!B84))</f>
        <v>67</v>
      </c>
      <c r="K78" s="33">
        <f>Data!E84*SQRT(Data!F84/21)</f>
        <v>54.296264880889531</v>
      </c>
      <c r="L78" s="33">
        <f>IF(Data!H84="A",Data!G$5,IF(Data!H84="B",Data!G$6,Data!G$7))</f>
        <v>95.76</v>
      </c>
      <c r="M78" s="33">
        <f>IF(Data!I84="A",Data!G$5,IF(Data!I84="B",Data!G$6,Data!G$7))</f>
        <v>94</v>
      </c>
      <c r="N78" s="33">
        <f>IF(Data!J84="A",Data!G$5,IF(Data!J84="B",Data!G$6,Data!G$7))</f>
        <v>95.76</v>
      </c>
      <c r="O78" s="47">
        <f>IF(Data!C$6=1,L78,IF(Data!C$6=2,M78,N78))</f>
        <v>95.76</v>
      </c>
      <c r="P78" s="47">
        <f t="shared" si="14"/>
        <v>64.159199999999998</v>
      </c>
      <c r="Q78" s="49">
        <f>MIN(4,(1-O78/100)*Data!G84/K78)</f>
        <v>0.21084323249699838</v>
      </c>
      <c r="R78" s="5">
        <f t="shared" si="15"/>
        <v>2.5163776775476197</v>
      </c>
      <c r="S78" s="50">
        <f t="shared" si="16"/>
        <v>0.45871307486002028</v>
      </c>
      <c r="T78" s="5">
        <f t="shared" si="17"/>
        <v>25</v>
      </c>
      <c r="U78" s="5">
        <f>Data!C84*T78</f>
        <v>750</v>
      </c>
      <c r="V78" s="49">
        <f>MIN(4,(1-Data!C$5/100)*Data!G84/K78)</f>
        <v>0.14918153242712162</v>
      </c>
      <c r="W78" s="5">
        <f t="shared" si="18"/>
        <v>2.6502940548572083</v>
      </c>
      <c r="X78" s="50">
        <f t="shared" si="19"/>
        <v>0.67429824961945761</v>
      </c>
      <c r="Y78" s="5">
        <f t="shared" si="11"/>
        <v>37</v>
      </c>
      <c r="Z78" s="5">
        <f>Data!C84*Y78</f>
        <v>1110</v>
      </c>
      <c r="AA78" s="35">
        <f>(100-O78)/100*Data!B84</f>
        <v>46.512799999999949</v>
      </c>
      <c r="AB78" s="35">
        <f>AA78/Data!B84*Data!D84</f>
        <v>2.8407999999999967</v>
      </c>
      <c r="AC78" s="38">
        <f>(Data!D84-AB78)/Data!D84*100</f>
        <v>95.76</v>
      </c>
      <c r="AD78" s="11">
        <f t="shared" si="20"/>
        <v>64.159199999999998</v>
      </c>
    </row>
    <row r="79" spans="1:30">
      <c r="A79" s="11">
        <v>74</v>
      </c>
      <c r="B79" s="22">
        <f t="shared" si="12"/>
        <v>1</v>
      </c>
      <c r="C79" s="16">
        <f t="shared" si="13"/>
        <v>0</v>
      </c>
      <c r="I79" s="23">
        <f>Data!B85*Data!C85</f>
        <v>8470</v>
      </c>
      <c r="J79" s="23">
        <f>IF(Data!C$7=1,Data!D85,IF(Data!C$7=2,I79,Data!B85))</f>
        <v>32</v>
      </c>
      <c r="K79" s="33">
        <f>Data!E85*SQRT(Data!F85/21)</f>
        <v>6.1168364554865668</v>
      </c>
      <c r="L79" s="33">
        <f>IF(Data!H85="A",Data!G$5,IF(Data!H85="B",Data!G$6,Data!G$7))</f>
        <v>94</v>
      </c>
      <c r="M79" s="33">
        <f>IF(Data!I85="A",Data!G$5,IF(Data!I85="B",Data!G$6,Data!G$7))</f>
        <v>95.76</v>
      </c>
      <c r="N79" s="33">
        <f>IF(Data!J85="A",Data!G$5,IF(Data!J85="B",Data!G$6,Data!G$7))</f>
        <v>94</v>
      </c>
      <c r="O79" s="47">
        <f>IF(Data!C$6=1,L79,IF(Data!C$6=2,M79,N79))</f>
        <v>94</v>
      </c>
      <c r="P79" s="47">
        <f t="shared" si="14"/>
        <v>30.08</v>
      </c>
      <c r="Q79" s="49">
        <f>MIN(4,(1-O79/100)*Data!G85/K79)</f>
        <v>0.57873052937760983</v>
      </c>
      <c r="R79" s="5">
        <f t="shared" si="15"/>
        <v>2.0767071190352304</v>
      </c>
      <c r="S79" s="50">
        <f t="shared" si="16"/>
        <v>-0.31906974544294914</v>
      </c>
      <c r="T79" s="5">
        <f t="shared" si="17"/>
        <v>0</v>
      </c>
      <c r="U79" s="5">
        <f>Data!C85*T79</f>
        <v>0</v>
      </c>
      <c r="V79" s="49">
        <f>MIN(4,(1-Data!C$5/100)*Data!G85/K79)</f>
        <v>0.28936526468880491</v>
      </c>
      <c r="W79" s="5">
        <f t="shared" si="18"/>
        <v>2.3872592694073882</v>
      </c>
      <c r="X79" s="50">
        <f t="shared" si="19"/>
        <v>0.2426165481444767</v>
      </c>
      <c r="Y79" s="5">
        <f t="shared" si="11"/>
        <v>1</v>
      </c>
      <c r="Z79" s="5">
        <f>Data!C85*Y79</f>
        <v>70</v>
      </c>
      <c r="AA79" s="35">
        <f>(100-O79)/100*Data!B85</f>
        <v>7.26</v>
      </c>
      <c r="AB79" s="35">
        <f>AA79/Data!B85*Data!D85</f>
        <v>1.92</v>
      </c>
      <c r="AC79" s="38">
        <f>(Data!D85-AB79)/Data!D85*100</f>
        <v>94</v>
      </c>
      <c r="AD79" s="11">
        <f t="shared" si="20"/>
        <v>30.08</v>
      </c>
    </row>
    <row r="80" spans="1:30">
      <c r="A80" s="11">
        <v>75</v>
      </c>
      <c r="B80" s="22">
        <f t="shared" si="12"/>
        <v>18</v>
      </c>
      <c r="C80" s="16">
        <f t="shared" si="13"/>
        <v>8</v>
      </c>
      <c r="I80" s="23">
        <f>Data!B86*Data!C86</f>
        <v>28560</v>
      </c>
      <c r="J80" s="23">
        <f>IF(Data!C$7=1,Data!D86,IF(Data!C$7=2,I80,Data!B86))</f>
        <v>43</v>
      </c>
      <c r="K80" s="33">
        <f>Data!E86*SQRT(Data!F86/21)</f>
        <v>22.15994164246613</v>
      </c>
      <c r="L80" s="33">
        <f>IF(Data!H86="A",Data!G$5,IF(Data!H86="B",Data!G$6,Data!G$7))</f>
        <v>95.76</v>
      </c>
      <c r="M80" s="33">
        <f>IF(Data!I86="A",Data!G$5,IF(Data!I86="B",Data!G$6,Data!G$7))</f>
        <v>95.76</v>
      </c>
      <c r="N80" s="33">
        <f>IF(Data!J86="A",Data!G$5,IF(Data!J86="B",Data!G$6,Data!G$7))</f>
        <v>94</v>
      </c>
      <c r="O80" s="47">
        <f>IF(Data!C$6=1,L80,IF(Data!C$6=2,M80,N80))</f>
        <v>94</v>
      </c>
      <c r="P80" s="47">
        <f t="shared" si="14"/>
        <v>40.42</v>
      </c>
      <c r="Q80" s="49">
        <f>MIN(4,(1-O80/100)*Data!G86/K80)</f>
        <v>0.24368295219928435</v>
      </c>
      <c r="R80" s="5">
        <f t="shared" si="15"/>
        <v>2.4581802974056912</v>
      </c>
      <c r="S80" s="50">
        <f t="shared" si="16"/>
        <v>0.36239062756705409</v>
      </c>
      <c r="T80" s="5">
        <f t="shared" si="17"/>
        <v>8</v>
      </c>
      <c r="U80" s="5">
        <f>Data!C86*T80</f>
        <v>672</v>
      </c>
      <c r="V80" s="49">
        <f>MIN(4,(1-Data!C$5/100)*Data!G86/K80)</f>
        <v>0.12184147609964217</v>
      </c>
      <c r="W80" s="5">
        <f t="shared" si="18"/>
        <v>2.7256090577471714</v>
      </c>
      <c r="X80" s="50">
        <f t="shared" si="19"/>
        <v>0.79219724746901676</v>
      </c>
      <c r="Y80" s="5">
        <f t="shared" si="11"/>
        <v>18</v>
      </c>
      <c r="Z80" s="5">
        <f>Data!C86*Y80</f>
        <v>1512</v>
      </c>
      <c r="AA80" s="35">
        <f>(100-O80)/100*Data!B86</f>
        <v>20.399999999999999</v>
      </c>
      <c r="AB80" s="35">
        <f>AA80/Data!B86*Data!D86</f>
        <v>2.58</v>
      </c>
      <c r="AC80" s="38">
        <f>(Data!D86-AB80)/Data!D86*100</f>
        <v>94</v>
      </c>
      <c r="AD80" s="11">
        <f t="shared" si="20"/>
        <v>40.42</v>
      </c>
    </row>
    <row r="81" spans="1:30">
      <c r="A81" s="11">
        <v>76</v>
      </c>
      <c r="B81" s="22">
        <f t="shared" si="12"/>
        <v>0</v>
      </c>
      <c r="C81" s="16">
        <f t="shared" si="13"/>
        <v>0</v>
      </c>
      <c r="I81" s="23">
        <f>Data!B87*Data!C87</f>
        <v>4560</v>
      </c>
      <c r="J81" s="23">
        <f>IF(Data!C$7=1,Data!D87,IF(Data!C$7=2,I81,Data!B87))</f>
        <v>37</v>
      </c>
      <c r="K81" s="33">
        <f>Data!E87*SQRT(Data!F87/21)</f>
        <v>5.4231533485200352</v>
      </c>
      <c r="L81" s="33">
        <f>IF(Data!H87="A",Data!G$5,IF(Data!H87="B",Data!G$6,Data!G$7))</f>
        <v>94</v>
      </c>
      <c r="M81" s="33">
        <f>IF(Data!I87="A",Data!G$5,IF(Data!I87="B",Data!G$6,Data!G$7))</f>
        <v>94</v>
      </c>
      <c r="N81" s="33">
        <f>IF(Data!J87="A",Data!G$5,IF(Data!J87="B",Data!G$6,Data!G$7))</f>
        <v>94</v>
      </c>
      <c r="O81" s="47">
        <f>IF(Data!C$6=1,L81,IF(Data!C$6=2,M81,N81))</f>
        <v>94</v>
      </c>
      <c r="P81" s="47">
        <f t="shared" si="14"/>
        <v>34.78</v>
      </c>
      <c r="Q81" s="49">
        <f>MIN(4,(1-O81/100)*Data!G87/K81)</f>
        <v>0.88509390967340285</v>
      </c>
      <c r="R81" s="5">
        <f t="shared" si="15"/>
        <v>1.8609134528035098</v>
      </c>
      <c r="S81" s="50">
        <f t="shared" si="16"/>
        <v>-0.7550711363399274</v>
      </c>
      <c r="T81" s="5">
        <f t="shared" si="17"/>
        <v>0</v>
      </c>
      <c r="U81" s="5">
        <f>Data!C87*T81</f>
        <v>0</v>
      </c>
      <c r="V81" s="49">
        <f>MIN(4,(1-Data!C$5/100)*Data!G87/K81)</f>
        <v>0.44254695483670142</v>
      </c>
      <c r="W81" s="5">
        <f t="shared" si="18"/>
        <v>2.2021110871036846</v>
      </c>
      <c r="X81" s="50">
        <f t="shared" si="19"/>
        <v>-8.4169153343481712E-2</v>
      </c>
      <c r="Y81" s="5">
        <f t="shared" si="11"/>
        <v>0</v>
      </c>
      <c r="Z81" s="5">
        <f>Data!C87*Y81</f>
        <v>0</v>
      </c>
      <c r="AA81" s="35">
        <f>(100-O81)/100*Data!B87</f>
        <v>7.1999999999999993</v>
      </c>
      <c r="AB81" s="35">
        <f>AA81/Data!B87*Data!D87</f>
        <v>2.2199999999999998</v>
      </c>
      <c r="AC81" s="38">
        <f>(Data!D87-AB81)/Data!D87*100</f>
        <v>94</v>
      </c>
      <c r="AD81" s="11">
        <f t="shared" si="20"/>
        <v>34.78</v>
      </c>
    </row>
    <row r="82" spans="1:30">
      <c r="A82" s="11">
        <v>77</v>
      </c>
      <c r="B82" s="22">
        <f t="shared" si="12"/>
        <v>5</v>
      </c>
      <c r="C82" s="16">
        <f t="shared" si="13"/>
        <v>0</v>
      </c>
      <c r="I82" s="23">
        <f>Data!B88*Data!C88</f>
        <v>10800</v>
      </c>
      <c r="J82" s="23">
        <f>IF(Data!C$7=1,Data!D88,IF(Data!C$7=2,I82,Data!B88))</f>
        <v>41</v>
      </c>
      <c r="K82" s="33">
        <f>Data!E88*SQRT(Data!F88/21)</f>
        <v>13.359660847987875</v>
      </c>
      <c r="L82" s="33">
        <f>IF(Data!H88="A",Data!G$5,IF(Data!H88="B",Data!G$6,Data!G$7))</f>
        <v>94</v>
      </c>
      <c r="M82" s="33">
        <f>IF(Data!I88="A",Data!G$5,IF(Data!I88="B",Data!G$6,Data!G$7))</f>
        <v>94</v>
      </c>
      <c r="N82" s="33">
        <f>IF(Data!J88="A",Data!G$5,IF(Data!J88="B",Data!G$6,Data!G$7))</f>
        <v>94</v>
      </c>
      <c r="O82" s="47">
        <f>IF(Data!C$6=1,L82,IF(Data!C$6=2,M82,N82))</f>
        <v>94</v>
      </c>
      <c r="P82" s="47">
        <f t="shared" si="14"/>
        <v>38.54</v>
      </c>
      <c r="Q82" s="49">
        <f>MIN(4,(1-O82/100)*Data!G88/K82)</f>
        <v>0.46258659335134145</v>
      </c>
      <c r="R82" s="5">
        <f t="shared" si="15"/>
        <v>2.1819071580253495</v>
      </c>
      <c r="S82" s="50">
        <f t="shared" si="16"/>
        <v>-0.121210529725092</v>
      </c>
      <c r="T82" s="5">
        <f t="shared" si="17"/>
        <v>0</v>
      </c>
      <c r="U82" s="5">
        <f>Data!C88*T82</f>
        <v>0</v>
      </c>
      <c r="V82" s="49">
        <f>MIN(4,(1-Data!C$5/100)*Data!G88/K82)</f>
        <v>0.23129329667567072</v>
      </c>
      <c r="W82" s="5">
        <f t="shared" si="18"/>
        <v>2.4793170848768313</v>
      </c>
      <c r="X82" s="50">
        <f t="shared" si="19"/>
        <v>0.39757129321606671</v>
      </c>
      <c r="Y82" s="5">
        <f t="shared" si="11"/>
        <v>5</v>
      </c>
      <c r="Z82" s="5">
        <f>Data!C88*Y82</f>
        <v>225</v>
      </c>
      <c r="AA82" s="35">
        <f>(100-O82)/100*Data!B88</f>
        <v>14.399999999999999</v>
      </c>
      <c r="AB82" s="35">
        <f>AA82/Data!B88*Data!D88</f>
        <v>2.4599999999999995</v>
      </c>
      <c r="AC82" s="38">
        <f>(Data!D88-AB82)/Data!D88*100</f>
        <v>94</v>
      </c>
      <c r="AD82" s="11">
        <f t="shared" si="20"/>
        <v>38.54</v>
      </c>
    </row>
    <row r="83" spans="1:30">
      <c r="A83" s="11">
        <v>78</v>
      </c>
      <c r="B83" s="22">
        <f t="shared" si="12"/>
        <v>0</v>
      </c>
      <c r="C83" s="16">
        <f t="shared" si="13"/>
        <v>0</v>
      </c>
      <c r="I83" s="23">
        <f>Data!B89*Data!C89</f>
        <v>3300</v>
      </c>
      <c r="J83" s="23">
        <f>IF(Data!C$7=1,Data!D89,IF(Data!C$7=2,I83,Data!B89))</f>
        <v>40</v>
      </c>
      <c r="K83" s="33">
        <f>Data!E89*SQRT(Data!F89/21)</f>
        <v>4.0253879618932276</v>
      </c>
      <c r="L83" s="33">
        <f>IF(Data!H89="A",Data!G$5,IF(Data!H89="B",Data!G$6,Data!G$7))</f>
        <v>94</v>
      </c>
      <c r="M83" s="33">
        <f>IF(Data!I89="A",Data!G$5,IF(Data!I89="B",Data!G$6,Data!G$7))</f>
        <v>94</v>
      </c>
      <c r="N83" s="33">
        <f>IF(Data!J89="A",Data!G$5,IF(Data!J89="B",Data!G$6,Data!G$7))</f>
        <v>94</v>
      </c>
      <c r="O83" s="47">
        <f>IF(Data!C$6=1,L83,IF(Data!C$6=2,M83,N83))</f>
        <v>94</v>
      </c>
      <c r="P83" s="47">
        <f t="shared" si="14"/>
        <v>37.6</v>
      </c>
      <c r="Q83" s="49">
        <f>MIN(4,(1-O83/100)*Data!G89/K83)</f>
        <v>1.2669586256727821</v>
      </c>
      <c r="R83" s="5">
        <f t="shared" si="15"/>
        <v>1.6569964797653154</v>
      </c>
      <c r="S83" s="50">
        <f t="shared" si="16"/>
        <v>-1.2124455280909971</v>
      </c>
      <c r="T83" s="5">
        <f t="shared" si="17"/>
        <v>0</v>
      </c>
      <c r="U83" s="5">
        <f>Data!C89*T83</f>
        <v>0</v>
      </c>
      <c r="V83" s="49">
        <f>MIN(4,(1-Data!C$5/100)*Data!G89/K83)</f>
        <v>0.63347931283639103</v>
      </c>
      <c r="W83" s="5">
        <f t="shared" si="18"/>
        <v>2.0327153502334108</v>
      </c>
      <c r="X83" s="50">
        <f t="shared" si="19"/>
        <v>-0.40446912436419091</v>
      </c>
      <c r="Y83" s="5">
        <f t="shared" si="11"/>
        <v>0</v>
      </c>
      <c r="Z83" s="5">
        <f>Data!C89*Y83</f>
        <v>0</v>
      </c>
      <c r="AA83" s="35">
        <f>(100-O83)/100*Data!B89</f>
        <v>6.6</v>
      </c>
      <c r="AB83" s="35">
        <f>AA83/Data!B89*Data!D89</f>
        <v>2.4</v>
      </c>
      <c r="AC83" s="38">
        <f>(Data!D89-AB83)/Data!D89*100</f>
        <v>94</v>
      </c>
      <c r="AD83" s="11">
        <f t="shared" si="20"/>
        <v>37.6</v>
      </c>
    </row>
    <row r="84" spans="1:30">
      <c r="A84" s="11">
        <v>79</v>
      </c>
      <c r="B84" s="22">
        <f t="shared" si="12"/>
        <v>0</v>
      </c>
      <c r="C84" s="16">
        <f t="shared" si="13"/>
        <v>0</v>
      </c>
      <c r="I84" s="23">
        <f>Data!B90*Data!C90</f>
        <v>3066</v>
      </c>
      <c r="J84" s="23">
        <f>IF(Data!C$7=1,Data!D90,IF(Data!C$7=2,I84,Data!B90))</f>
        <v>35</v>
      </c>
      <c r="K84" s="33">
        <f>Data!E90*SQRT(Data!F90/21)</f>
        <v>3.1234170006355937</v>
      </c>
      <c r="L84" s="33">
        <f>IF(Data!H90="A",Data!G$5,IF(Data!H90="B",Data!G$6,Data!G$7))</f>
        <v>94</v>
      </c>
      <c r="M84" s="33">
        <f>IF(Data!I90="A",Data!G$5,IF(Data!I90="B",Data!G$6,Data!G$7))</f>
        <v>95.76</v>
      </c>
      <c r="N84" s="33">
        <f>IF(Data!J90="A",Data!G$5,IF(Data!J90="B",Data!G$6,Data!G$7))</f>
        <v>94</v>
      </c>
      <c r="O84" s="47">
        <f>IF(Data!C$6=1,L84,IF(Data!C$6=2,M84,N84))</f>
        <v>94</v>
      </c>
      <c r="P84" s="47">
        <f t="shared" si="14"/>
        <v>32.9</v>
      </c>
      <c r="Q84" s="49">
        <f>MIN(4,(1-O84/100)*Data!G90/K84)</f>
        <v>0.65313084983045044</v>
      </c>
      <c r="R84" s="5">
        <f t="shared" si="15"/>
        <v>2.0176301443153406</v>
      </c>
      <c r="S84" s="50">
        <f t="shared" si="16"/>
        <v>-0.43413921104742592</v>
      </c>
      <c r="T84" s="5">
        <f t="shared" si="17"/>
        <v>0</v>
      </c>
      <c r="U84" s="5">
        <f>Data!C90*T84</f>
        <v>0</v>
      </c>
      <c r="V84" s="49">
        <f>MIN(4,(1-Data!C$5/100)*Data!G90/K84)</f>
        <v>0.32656542491522522</v>
      </c>
      <c r="W84" s="5">
        <f t="shared" si="18"/>
        <v>2.3360491776437056</v>
      </c>
      <c r="X84" s="50">
        <f t="shared" si="19"/>
        <v>0.15437329352958154</v>
      </c>
      <c r="Y84" s="5">
        <f t="shared" si="11"/>
        <v>0</v>
      </c>
      <c r="Z84" s="5">
        <f>Data!C90*Y84</f>
        <v>0</v>
      </c>
      <c r="AA84" s="35">
        <f>(100-O84)/100*Data!B90</f>
        <v>2.52</v>
      </c>
      <c r="AB84" s="35">
        <f>AA84/Data!B90*Data!D90</f>
        <v>2.1</v>
      </c>
      <c r="AC84" s="38">
        <f>(Data!D90-AB84)/Data!D90*100</f>
        <v>94</v>
      </c>
      <c r="AD84" s="11">
        <f t="shared" si="20"/>
        <v>32.9</v>
      </c>
    </row>
    <row r="85" spans="1:30">
      <c r="A85" s="11">
        <v>80</v>
      </c>
      <c r="B85" s="22">
        <f t="shared" si="12"/>
        <v>0</v>
      </c>
      <c r="C85" s="16">
        <f t="shared" si="13"/>
        <v>0</v>
      </c>
      <c r="I85" s="23">
        <f>Data!B91*Data!C91</f>
        <v>9170</v>
      </c>
      <c r="J85" s="23">
        <f>IF(Data!C$7=1,Data!D91,IF(Data!C$7=2,I85,Data!B91))</f>
        <v>92</v>
      </c>
      <c r="K85" s="33">
        <f>Data!E91*SQRT(Data!F91/21)</f>
        <v>13.676110176862798</v>
      </c>
      <c r="L85" s="33">
        <f>IF(Data!H91="A",Data!G$5,IF(Data!H91="B",Data!G$6,Data!G$7))</f>
        <v>94</v>
      </c>
      <c r="M85" s="33">
        <f>IF(Data!I91="A",Data!G$5,IF(Data!I91="B",Data!G$6,Data!G$7))</f>
        <v>94</v>
      </c>
      <c r="N85" s="33">
        <f>IF(Data!J91="A",Data!G$5,IF(Data!J91="B",Data!G$6,Data!G$7))</f>
        <v>95.76</v>
      </c>
      <c r="O85" s="47">
        <f>IF(Data!C$6=1,L85,IF(Data!C$6=2,M85,N85))</f>
        <v>95.76</v>
      </c>
      <c r="P85" s="47">
        <f t="shared" si="14"/>
        <v>88.099199999999996</v>
      </c>
      <c r="Q85" s="49">
        <f>MIN(4,(1-O85/100)*Data!G91/K85)</f>
        <v>0.94869080697741448</v>
      </c>
      <c r="R85" s="5">
        <f t="shared" si="15"/>
        <v>1.8232445009874061</v>
      </c>
      <c r="S85" s="50">
        <f t="shared" si="16"/>
        <v>-0.83594787381646152</v>
      </c>
      <c r="T85" s="5">
        <f t="shared" si="17"/>
        <v>0</v>
      </c>
      <c r="U85" s="5">
        <f>Data!C91*T85</f>
        <v>0</v>
      </c>
      <c r="V85" s="49">
        <f>MIN(4,(1-Data!C$5/100)*Data!G91/K85)</f>
        <v>0.67124349550288831</v>
      </c>
      <c r="W85" s="5">
        <f t="shared" si="18"/>
        <v>2.0040265645775075</v>
      </c>
      <c r="X85" s="50">
        <f t="shared" si="19"/>
        <v>-0.46106909760450393</v>
      </c>
      <c r="Y85" s="5">
        <f t="shared" si="11"/>
        <v>0</v>
      </c>
      <c r="Z85" s="5">
        <f>Data!C91*Y85</f>
        <v>0</v>
      </c>
      <c r="AA85" s="35">
        <f>(100-O85)/100*Data!B91</f>
        <v>27.77199999999997</v>
      </c>
      <c r="AB85" s="35">
        <f>AA85/Data!B91*Data!D91</f>
        <v>3.9007999999999954</v>
      </c>
      <c r="AC85" s="38">
        <f>(Data!D91-AB85)/Data!D91*100</f>
        <v>95.76</v>
      </c>
      <c r="AD85" s="11">
        <f t="shared" si="20"/>
        <v>88.099199999999996</v>
      </c>
    </row>
    <row r="86" spans="1:30">
      <c r="A86" s="11">
        <v>81</v>
      </c>
      <c r="B86" s="22">
        <f t="shared" si="12"/>
        <v>1</v>
      </c>
      <c r="C86" s="16">
        <f t="shared" si="13"/>
        <v>0</v>
      </c>
      <c r="I86" s="23">
        <f>Data!B92*Data!C92</f>
        <v>10647</v>
      </c>
      <c r="J86" s="23">
        <f>IF(Data!C$7=1,Data!D92,IF(Data!C$7=2,I86,Data!B92))</f>
        <v>53</v>
      </c>
      <c r="K86" s="33">
        <f>Data!E92*SQRT(Data!F92/21)</f>
        <v>4.7842015059696816</v>
      </c>
      <c r="L86" s="33">
        <f>IF(Data!H92="A",Data!G$5,IF(Data!H92="B",Data!G$6,Data!G$7))</f>
        <v>94</v>
      </c>
      <c r="M86" s="33">
        <f>IF(Data!I92="A",Data!G$5,IF(Data!I92="B",Data!G$6,Data!G$7))</f>
        <v>95.76</v>
      </c>
      <c r="N86" s="33">
        <f>IF(Data!J92="A",Data!G$5,IF(Data!J92="B",Data!G$6,Data!G$7))</f>
        <v>94</v>
      </c>
      <c r="O86" s="47">
        <f>IF(Data!C$6=1,L86,IF(Data!C$6=2,M86,N86))</f>
        <v>94</v>
      </c>
      <c r="P86" s="47">
        <f t="shared" si="14"/>
        <v>49.82</v>
      </c>
      <c r="Q86" s="49">
        <f>MIN(4,(1-O86/100)*Data!G92/K86)</f>
        <v>0.63960516633376818</v>
      </c>
      <c r="R86" s="5">
        <f t="shared" si="15"/>
        <v>2.0279754106222021</v>
      </c>
      <c r="S86" s="50">
        <f t="shared" si="16"/>
        <v>-0.4137701517922075</v>
      </c>
      <c r="T86" s="5">
        <f t="shared" si="17"/>
        <v>0</v>
      </c>
      <c r="U86" s="5">
        <f>Data!C92*T86</f>
        <v>0</v>
      </c>
      <c r="V86" s="49">
        <f>MIN(4,(1-Data!C$5/100)*Data!G92/K86)</f>
        <v>0.31980258316688409</v>
      </c>
      <c r="W86" s="5">
        <f t="shared" si="18"/>
        <v>2.3449901123902808</v>
      </c>
      <c r="X86" s="50">
        <f t="shared" si="19"/>
        <v>0.16989115445217967</v>
      </c>
      <c r="Y86" s="5">
        <f t="shared" si="11"/>
        <v>1</v>
      </c>
      <c r="Z86" s="5">
        <f>Data!C92*Y86</f>
        <v>91</v>
      </c>
      <c r="AA86" s="35">
        <f>(100-O86)/100*Data!B92</f>
        <v>7.02</v>
      </c>
      <c r="AB86" s="35">
        <f>AA86/Data!B92*Data!D92</f>
        <v>3.1799999999999997</v>
      </c>
      <c r="AC86" s="38">
        <f>(Data!D92-AB86)/Data!D92*100</f>
        <v>94</v>
      </c>
      <c r="AD86" s="11">
        <f t="shared" si="20"/>
        <v>49.82</v>
      </c>
    </row>
    <row r="87" spans="1:30">
      <c r="A87" s="11">
        <v>82</v>
      </c>
      <c r="B87" s="22">
        <f t="shared" si="12"/>
        <v>36</v>
      </c>
      <c r="C87" s="16">
        <f t="shared" si="13"/>
        <v>20</v>
      </c>
      <c r="I87" s="23">
        <f>Data!B93*Data!C93</f>
        <v>21675</v>
      </c>
      <c r="J87" s="23">
        <f>IF(Data!C$7=1,Data!D93,IF(Data!C$7=2,I87,Data!B93))</f>
        <v>44</v>
      </c>
      <c r="K87" s="33">
        <f>Data!E93*SQRT(Data!F93/21)</f>
        <v>39.373542674949526</v>
      </c>
      <c r="L87" s="33">
        <f>IF(Data!H93="A",Data!G$5,IF(Data!H93="B",Data!G$6,Data!G$7))</f>
        <v>94</v>
      </c>
      <c r="M87" s="33">
        <f>IF(Data!I93="A",Data!G$5,IF(Data!I93="B",Data!G$6,Data!G$7))</f>
        <v>94</v>
      </c>
      <c r="N87" s="33">
        <f>IF(Data!J93="A",Data!G$5,IF(Data!J93="B",Data!G$6,Data!G$7))</f>
        <v>94</v>
      </c>
      <c r="O87" s="47">
        <f>IF(Data!C$6=1,L87,IF(Data!C$6=2,M87,N87))</f>
        <v>94</v>
      </c>
      <c r="P87" s="47">
        <f t="shared" si="14"/>
        <v>41.36</v>
      </c>
      <c r="Q87" s="49">
        <f>MIN(4,(1-O87/100)*Data!G93/K87)</f>
        <v>0.19657870423035104</v>
      </c>
      <c r="R87" s="5">
        <f t="shared" si="15"/>
        <v>2.5440638002469464</v>
      </c>
      <c r="S87" s="50">
        <f t="shared" si="16"/>
        <v>0.50395295708732146</v>
      </c>
      <c r="T87" s="5">
        <f t="shared" si="17"/>
        <v>20</v>
      </c>
      <c r="U87" s="5">
        <f>Data!C93*T87</f>
        <v>1020</v>
      </c>
      <c r="V87" s="49">
        <f>MIN(4,(1-Data!C$5/100)*Data!G93/K87)</f>
        <v>9.8289352115175518E-2</v>
      </c>
      <c r="W87" s="5">
        <f t="shared" si="18"/>
        <v>2.8033114312981398</v>
      </c>
      <c r="X87" s="50">
        <f t="shared" si="19"/>
        <v>0.91156844487591271</v>
      </c>
      <c r="Y87" s="5">
        <f t="shared" si="11"/>
        <v>36</v>
      </c>
      <c r="Z87" s="5">
        <f>Data!C93*Y87</f>
        <v>1836</v>
      </c>
      <c r="AA87" s="35">
        <f>(100-O87)/100*Data!B93</f>
        <v>25.5</v>
      </c>
      <c r="AB87" s="35">
        <f>AA87/Data!B93*Data!D93</f>
        <v>2.6399999999999997</v>
      </c>
      <c r="AC87" s="38">
        <f>(Data!D93-AB87)/Data!D93*100</f>
        <v>94</v>
      </c>
      <c r="AD87" s="11">
        <f t="shared" si="20"/>
        <v>41.36</v>
      </c>
    </row>
    <row r="88" spans="1:30">
      <c r="A88" s="11">
        <v>83</v>
      </c>
      <c r="B88" s="22">
        <f t="shared" si="12"/>
        <v>0</v>
      </c>
      <c r="C88" s="16">
        <f t="shared" si="13"/>
        <v>0</v>
      </c>
      <c r="I88" s="23">
        <f>Data!B94*Data!C94</f>
        <v>8555</v>
      </c>
      <c r="J88" s="23">
        <f>IF(Data!C$7=1,Data!D94,IF(Data!C$7=2,I88,Data!B94))</f>
        <v>91</v>
      </c>
      <c r="K88" s="33">
        <f>Data!E94*SQRT(Data!F94/21)</f>
        <v>10.928080141023242</v>
      </c>
      <c r="L88" s="33">
        <f>IF(Data!H94="A",Data!G$5,IF(Data!H94="B",Data!G$6,Data!G$7))</f>
        <v>94</v>
      </c>
      <c r="M88" s="33">
        <f>IF(Data!I94="A",Data!G$5,IF(Data!I94="B",Data!G$6,Data!G$7))</f>
        <v>94</v>
      </c>
      <c r="N88" s="33">
        <f>IF(Data!J94="A",Data!G$5,IF(Data!J94="B",Data!G$6,Data!G$7))</f>
        <v>95.76</v>
      </c>
      <c r="O88" s="47">
        <f>IF(Data!C$6=1,L88,IF(Data!C$6=2,M88,N88))</f>
        <v>95.76</v>
      </c>
      <c r="P88" s="47">
        <f t="shared" si="14"/>
        <v>87.141599999999997</v>
      </c>
      <c r="Q88" s="49">
        <f>MIN(4,(1-O88/100)*Data!G94/K88)</f>
        <v>0.55482755632795677</v>
      </c>
      <c r="R88" s="5">
        <f t="shared" si="15"/>
        <v>2.0969195670167902</v>
      </c>
      <c r="S88" s="50">
        <f t="shared" si="16"/>
        <v>-0.28037633052461808</v>
      </c>
      <c r="T88" s="5">
        <f t="shared" si="17"/>
        <v>0</v>
      </c>
      <c r="U88" s="5">
        <f>Data!C94*T88</f>
        <v>0</v>
      </c>
      <c r="V88" s="49">
        <f>MIN(4,(1-Data!C$5/100)*Data!G94/K88)</f>
        <v>0.39256666721317734</v>
      </c>
      <c r="W88" s="5">
        <f t="shared" si="18"/>
        <v>2.2558753581901181</v>
      </c>
      <c r="X88" s="50">
        <f t="shared" si="19"/>
        <v>1.3004867921259617E-2</v>
      </c>
      <c r="Y88" s="5">
        <f t="shared" si="11"/>
        <v>0</v>
      </c>
      <c r="Z88" s="5">
        <f>Data!C94*Y88</f>
        <v>0</v>
      </c>
      <c r="AA88" s="35">
        <f>(100-O88)/100*Data!B94</f>
        <v>12.507999999999985</v>
      </c>
      <c r="AB88" s="35">
        <f>AA88/Data!B94*Data!D94</f>
        <v>3.8583999999999956</v>
      </c>
      <c r="AC88" s="38">
        <f>(Data!D94-AB88)/Data!D94*100</f>
        <v>95.76</v>
      </c>
      <c r="AD88" s="11">
        <f t="shared" si="20"/>
        <v>87.141599999999997</v>
      </c>
    </row>
    <row r="89" spans="1:30">
      <c r="A89" s="11">
        <v>84</v>
      </c>
      <c r="B89" s="22">
        <f t="shared" si="12"/>
        <v>17</v>
      </c>
      <c r="C89" s="16">
        <f t="shared" si="13"/>
        <v>0</v>
      </c>
      <c r="I89" s="23">
        <f>Data!B95*Data!C95</f>
        <v>26543</v>
      </c>
      <c r="J89" s="23">
        <f>IF(Data!C$7=1,Data!D95,IF(Data!C$7=2,I89,Data!B95))</f>
        <v>35</v>
      </c>
      <c r="K89" s="33">
        <f>Data!E95*SQRT(Data!F95/21)</f>
        <v>46.951202352043133</v>
      </c>
      <c r="L89" s="33">
        <f>IF(Data!H95="A",Data!G$5,IF(Data!H95="B",Data!G$6,Data!G$7))</f>
        <v>95.76</v>
      </c>
      <c r="M89" s="33">
        <f>IF(Data!I95="A",Data!G$5,IF(Data!I95="B",Data!G$6,Data!G$7))</f>
        <v>94</v>
      </c>
      <c r="N89" s="33">
        <f>IF(Data!J95="A",Data!G$5,IF(Data!J95="B",Data!G$6,Data!G$7))</f>
        <v>94</v>
      </c>
      <c r="O89" s="47">
        <f>IF(Data!C$6=1,L89,IF(Data!C$6=2,M89,N89))</f>
        <v>94</v>
      </c>
      <c r="P89" s="47">
        <f t="shared" si="14"/>
        <v>32.9</v>
      </c>
      <c r="Q89" s="49">
        <f>MIN(4,(1-O89/100)*Data!G95/K89)</f>
        <v>0.48944433473065302</v>
      </c>
      <c r="R89" s="5">
        <f t="shared" si="15"/>
        <v>2.155886107632798</v>
      </c>
      <c r="S89" s="50">
        <f t="shared" si="16"/>
        <v>-0.16935686120645971</v>
      </c>
      <c r="T89" s="5">
        <f t="shared" si="17"/>
        <v>0</v>
      </c>
      <c r="U89" s="5">
        <f>Data!C95*T89</f>
        <v>0</v>
      </c>
      <c r="V89" s="49">
        <f>MIN(4,(1-Data!C$5/100)*Data!G95/K89)</f>
        <v>0.24472216736532651</v>
      </c>
      <c r="W89" s="5">
        <f t="shared" si="18"/>
        <v>2.4564485075417291</v>
      </c>
      <c r="X89" s="50">
        <f t="shared" si="19"/>
        <v>0.35949797792339883</v>
      </c>
      <c r="Y89" s="5">
        <f t="shared" si="11"/>
        <v>17</v>
      </c>
      <c r="Z89" s="5">
        <f>Data!C95*Y89</f>
        <v>323</v>
      </c>
      <c r="AA89" s="35">
        <f>(100-O89)/100*Data!B95</f>
        <v>83.82</v>
      </c>
      <c r="AB89" s="35">
        <f>AA89/Data!B95*Data!D95</f>
        <v>2.1</v>
      </c>
      <c r="AC89" s="38">
        <f>(Data!D95-AB89)/Data!D95*100</f>
        <v>94</v>
      </c>
      <c r="AD89" s="11">
        <f t="shared" si="20"/>
        <v>32.9</v>
      </c>
    </row>
    <row r="90" spans="1:30">
      <c r="A90" s="11">
        <v>85</v>
      </c>
      <c r="B90" s="22">
        <f t="shared" si="12"/>
        <v>0</v>
      </c>
      <c r="C90" s="16">
        <f t="shared" si="13"/>
        <v>0</v>
      </c>
      <c r="I90" s="23">
        <f>Data!B96*Data!C96</f>
        <v>1484</v>
      </c>
      <c r="J90" s="23">
        <f>IF(Data!C$7=1,Data!D96,IF(Data!C$7=2,I90,Data!B96))</f>
        <v>38</v>
      </c>
      <c r="K90" s="33">
        <f>Data!E96*SQRT(Data!F96/21)</f>
        <v>6.4276876238198781</v>
      </c>
      <c r="L90" s="33">
        <f>IF(Data!H96="A",Data!G$5,IF(Data!H96="B",Data!G$6,Data!G$7))</f>
        <v>94</v>
      </c>
      <c r="M90" s="33">
        <f>IF(Data!I96="A",Data!G$5,IF(Data!I96="B",Data!G$6,Data!G$7))</f>
        <v>94</v>
      </c>
      <c r="N90" s="33">
        <f>IF(Data!J96="A",Data!G$5,IF(Data!J96="B",Data!G$6,Data!G$7))</f>
        <v>94</v>
      </c>
      <c r="O90" s="47">
        <f>IF(Data!C$6=1,L90,IF(Data!C$6=2,M90,N90))</f>
        <v>94</v>
      </c>
      <c r="P90" s="47">
        <f t="shared" si="14"/>
        <v>35.72</v>
      </c>
      <c r="Q90" s="49">
        <f>MIN(4,(1-O90/100)*Data!G96/K90)</f>
        <v>0.98946936631316151</v>
      </c>
      <c r="R90" s="5">
        <f t="shared" si="15"/>
        <v>1.8000135475082413</v>
      </c>
      <c r="S90" s="50">
        <f t="shared" si="16"/>
        <v>-0.88660519983478148</v>
      </c>
      <c r="T90" s="5">
        <f t="shared" si="17"/>
        <v>0</v>
      </c>
      <c r="U90" s="5">
        <f>Data!C96*T90</f>
        <v>0</v>
      </c>
      <c r="V90" s="49">
        <f>MIN(4,(1-Data!C$5/100)*Data!G96/K90)</f>
        <v>0.49473468315658076</v>
      </c>
      <c r="W90" s="5">
        <f t="shared" si="18"/>
        <v>2.1508935660169461</v>
      </c>
      <c r="X90" s="50">
        <f t="shared" si="19"/>
        <v>-0.17865232662592828</v>
      </c>
      <c r="Y90" s="5">
        <f t="shared" si="11"/>
        <v>0</v>
      </c>
      <c r="Z90" s="5">
        <f>Data!C96*Y90</f>
        <v>0</v>
      </c>
      <c r="AA90" s="35">
        <f>(100-O90)/100*Data!B96</f>
        <v>6.3599999999999994</v>
      </c>
      <c r="AB90" s="35">
        <f>AA90/Data!B96*Data!D96</f>
        <v>2.2799999999999998</v>
      </c>
      <c r="AC90" s="38">
        <f>(Data!D96-AB90)/Data!D96*100</f>
        <v>94</v>
      </c>
      <c r="AD90" s="11">
        <f t="shared" si="20"/>
        <v>35.72</v>
      </c>
    </row>
    <row r="91" spans="1:30">
      <c r="A91" s="11">
        <v>86</v>
      </c>
      <c r="B91" s="22">
        <f t="shared" si="12"/>
        <v>37</v>
      </c>
      <c r="C91" s="16">
        <f t="shared" si="13"/>
        <v>24</v>
      </c>
      <c r="I91" s="23">
        <f>Data!B97*Data!C97</f>
        <v>24660</v>
      </c>
      <c r="J91" s="23">
        <f>IF(Data!C$7=1,Data!D97,IF(Data!C$7=2,I91,Data!B97))</f>
        <v>30</v>
      </c>
      <c r="K91" s="33">
        <f>Data!E97*SQRT(Data!F97/21)</f>
        <v>33.671066009246317</v>
      </c>
      <c r="L91" s="33">
        <f>IF(Data!H97="A",Data!G$5,IF(Data!H97="B",Data!G$6,Data!G$7))</f>
        <v>95.76</v>
      </c>
      <c r="M91" s="33">
        <f>IF(Data!I97="A",Data!G$5,IF(Data!I97="B",Data!G$6,Data!G$7))</f>
        <v>95.76</v>
      </c>
      <c r="N91" s="33">
        <f>IF(Data!J97="A",Data!G$5,IF(Data!J97="B",Data!G$6,Data!G$7))</f>
        <v>94</v>
      </c>
      <c r="O91" s="47">
        <f>IF(Data!C$6=1,L91,IF(Data!C$6=2,M91,N91))</f>
        <v>94</v>
      </c>
      <c r="P91" s="47">
        <f t="shared" si="14"/>
        <v>28.2</v>
      </c>
      <c r="Q91" s="49">
        <f>MIN(4,(1-O91/100)*Data!G97/K91)</f>
        <v>0.13899173844733168</v>
      </c>
      <c r="R91" s="5">
        <f t="shared" si="15"/>
        <v>2.6768558779592975</v>
      </c>
      <c r="S91" s="50">
        <f t="shared" si="16"/>
        <v>0.71613688808210074</v>
      </c>
      <c r="T91" s="5">
        <f t="shared" si="17"/>
        <v>24</v>
      </c>
      <c r="U91" s="5">
        <f>Data!C97*T91</f>
        <v>2160</v>
      </c>
      <c r="V91" s="49">
        <f>MIN(4,(1-Data!C$5/100)*Data!G97/K91)</f>
        <v>6.9495869223665838E-2</v>
      </c>
      <c r="W91" s="5">
        <f t="shared" si="18"/>
        <v>2.9243549292938318</v>
      </c>
      <c r="X91" s="50">
        <f t="shared" si="19"/>
        <v>1.0933728838858547</v>
      </c>
      <c r="Y91" s="5">
        <f t="shared" si="11"/>
        <v>37</v>
      </c>
      <c r="Z91" s="5">
        <f>Data!C97*Y91</f>
        <v>3330</v>
      </c>
      <c r="AA91" s="35">
        <f>(100-O91)/100*Data!B97</f>
        <v>16.439999999999998</v>
      </c>
      <c r="AB91" s="35">
        <f>AA91/Data!B97*Data!D97</f>
        <v>1.7999999999999998</v>
      </c>
      <c r="AC91" s="38">
        <f>(Data!D97-AB91)/Data!D97*100</f>
        <v>94</v>
      </c>
      <c r="AD91" s="11">
        <f t="shared" si="20"/>
        <v>28.2</v>
      </c>
    </row>
    <row r="92" spans="1:30">
      <c r="A92" s="11">
        <v>87</v>
      </c>
      <c r="B92" s="22">
        <f t="shared" si="12"/>
        <v>52</v>
      </c>
      <c r="C92" s="16">
        <f t="shared" si="13"/>
        <v>39</v>
      </c>
      <c r="I92" s="23">
        <f>Data!B98*Data!C98</f>
        <v>54940</v>
      </c>
      <c r="J92" s="23">
        <f>IF(Data!C$7=1,Data!D98,IF(Data!C$7=2,I92,Data!B98))</f>
        <v>76</v>
      </c>
      <c r="K92" s="33">
        <f>Data!E98*SQRT(Data!F98/21)</f>
        <v>64.337814062278426</v>
      </c>
      <c r="L92" s="33">
        <f>IF(Data!H98="A",Data!G$5,IF(Data!H98="B",Data!G$6,Data!G$7))</f>
        <v>95.76</v>
      </c>
      <c r="M92" s="33">
        <f>IF(Data!I98="A",Data!G$5,IF(Data!I98="B",Data!G$6,Data!G$7))</f>
        <v>94</v>
      </c>
      <c r="N92" s="33">
        <f>IF(Data!J98="A",Data!G$5,IF(Data!J98="B",Data!G$6,Data!G$7))</f>
        <v>95.76</v>
      </c>
      <c r="O92" s="47">
        <f>IF(Data!C$6=1,L92,IF(Data!C$6=2,M92,N92))</f>
        <v>95.76</v>
      </c>
      <c r="P92" s="47">
        <f t="shared" si="14"/>
        <v>72.777600000000007</v>
      </c>
      <c r="Q92" s="49">
        <f>MIN(4,(1-O92/100)*Data!G98/K92)</f>
        <v>0.16870949313716249</v>
      </c>
      <c r="R92" s="5">
        <f t="shared" si="15"/>
        <v>2.6034649723576608</v>
      </c>
      <c r="S92" s="50">
        <f t="shared" si="16"/>
        <v>0.59981747703935595</v>
      </c>
      <c r="T92" s="5">
        <f t="shared" si="17"/>
        <v>39</v>
      </c>
      <c r="U92" s="5">
        <f>Data!C98*T92</f>
        <v>1599</v>
      </c>
      <c r="V92" s="49">
        <f>MIN(4,(1-Data!C$5/100)*Data!G98/K92)</f>
        <v>0.11936992438950189</v>
      </c>
      <c r="W92" s="5">
        <f t="shared" si="18"/>
        <v>2.733117601466279</v>
      </c>
      <c r="X92" s="50">
        <f t="shared" si="19"/>
        <v>0.80382967292505447</v>
      </c>
      <c r="Y92" s="5">
        <f t="shared" si="11"/>
        <v>52</v>
      </c>
      <c r="Z92" s="5">
        <f>Data!C98*Y92</f>
        <v>2132</v>
      </c>
      <c r="AA92" s="35">
        <f>(100-O92)/100*Data!B98</f>
        <v>56.815999999999939</v>
      </c>
      <c r="AB92" s="35">
        <f>AA92/Data!B98*Data!D98</f>
        <v>3.2223999999999964</v>
      </c>
      <c r="AC92" s="38">
        <f>(Data!D98-AB92)/Data!D98*100</f>
        <v>95.76</v>
      </c>
      <c r="AD92" s="11">
        <f t="shared" si="20"/>
        <v>72.777600000000007</v>
      </c>
    </row>
    <row r="93" spans="1:30">
      <c r="A93" s="11">
        <v>88</v>
      </c>
      <c r="B93" s="22">
        <f t="shared" si="12"/>
        <v>7</v>
      </c>
      <c r="C93" s="16">
        <f t="shared" si="13"/>
        <v>0</v>
      </c>
      <c r="I93" s="23">
        <f>Data!B99*Data!C99</f>
        <v>3520</v>
      </c>
      <c r="J93" s="23">
        <f>IF(Data!C$7=1,Data!D99,IF(Data!C$7=2,I93,Data!B99))</f>
        <v>30</v>
      </c>
      <c r="K93" s="33">
        <f>Data!E99*SQRT(Data!F99/21)</f>
        <v>16.944228762923498</v>
      </c>
      <c r="L93" s="33">
        <f>IF(Data!H99="A",Data!G$5,IF(Data!H99="B",Data!G$6,Data!G$7))</f>
        <v>94</v>
      </c>
      <c r="M93" s="33">
        <f>IF(Data!I99="A",Data!G$5,IF(Data!I99="B",Data!G$6,Data!G$7))</f>
        <v>94</v>
      </c>
      <c r="N93" s="33">
        <f>IF(Data!J99="A",Data!G$5,IF(Data!J99="B",Data!G$6,Data!G$7))</f>
        <v>94</v>
      </c>
      <c r="O93" s="47">
        <f>IF(Data!C$6=1,L93,IF(Data!C$6=2,M93,N93))</f>
        <v>94</v>
      </c>
      <c r="P93" s="47">
        <f t="shared" si="14"/>
        <v>28.2</v>
      </c>
      <c r="Q93" s="49">
        <f>MIN(4,(1-O93/100)*Data!G99/K93)</f>
        <v>0.47095681436156239</v>
      </c>
      <c r="R93" s="5">
        <f t="shared" si="15"/>
        <v>2.1736728322620769</v>
      </c>
      <c r="S93" s="50">
        <f t="shared" si="16"/>
        <v>-0.1363921651954737</v>
      </c>
      <c r="T93" s="5">
        <f t="shared" si="17"/>
        <v>0</v>
      </c>
      <c r="U93" s="5">
        <f>Data!C99*T93</f>
        <v>0</v>
      </c>
      <c r="V93" s="49">
        <f>MIN(4,(1-Data!C$5/100)*Data!G99/K93)</f>
        <v>0.2354784071807812</v>
      </c>
      <c r="W93" s="5">
        <f t="shared" si="18"/>
        <v>2.4720736119367741</v>
      </c>
      <c r="X93" s="50">
        <f t="shared" si="19"/>
        <v>0.3855408340601279</v>
      </c>
      <c r="Y93" s="5">
        <f t="shared" si="11"/>
        <v>7</v>
      </c>
      <c r="Z93" s="5">
        <f>Data!C99*Y93</f>
        <v>140</v>
      </c>
      <c r="AA93" s="35">
        <f>(100-O93)/100*Data!B99</f>
        <v>10.559999999999999</v>
      </c>
      <c r="AB93" s="35">
        <f>AA93/Data!B99*Data!D99</f>
        <v>1.7999999999999998</v>
      </c>
      <c r="AC93" s="38">
        <f>(Data!D99-AB93)/Data!D99*100</f>
        <v>94</v>
      </c>
      <c r="AD93" s="11">
        <f t="shared" si="20"/>
        <v>28.2</v>
      </c>
    </row>
    <row r="94" spans="1:30">
      <c r="A94" s="11">
        <v>89</v>
      </c>
      <c r="B94" s="22">
        <f t="shared" si="12"/>
        <v>2</v>
      </c>
      <c r="C94" s="16">
        <f t="shared" si="13"/>
        <v>0</v>
      </c>
      <c r="I94" s="23">
        <f>Data!B100*Data!C100</f>
        <v>20412</v>
      </c>
      <c r="J94" s="23">
        <f>IF(Data!C$7=1,Data!D100,IF(Data!C$7=2,I94,Data!B100))</f>
        <v>82</v>
      </c>
      <c r="K94" s="33">
        <f>Data!E100*SQRT(Data!F100/21)</f>
        <v>7.7543952770655498</v>
      </c>
      <c r="L94" s="33">
        <f>IF(Data!H100="A",Data!G$5,IF(Data!H100="B",Data!G$6,Data!G$7))</f>
        <v>94</v>
      </c>
      <c r="M94" s="33">
        <f>IF(Data!I100="A",Data!G$5,IF(Data!I100="B",Data!G$6,Data!G$7))</f>
        <v>95.76</v>
      </c>
      <c r="N94" s="33">
        <f>IF(Data!J100="A",Data!G$5,IF(Data!J100="B",Data!G$6,Data!G$7))</f>
        <v>95.76</v>
      </c>
      <c r="O94" s="47">
        <f>IF(Data!C$6=1,L94,IF(Data!C$6=2,M94,N94))</f>
        <v>95.76</v>
      </c>
      <c r="P94" s="47">
        <f t="shared" si="14"/>
        <v>78.523200000000003</v>
      </c>
      <c r="Q94" s="49">
        <f>MIN(4,(1-O94/100)*Data!G100/K94)</f>
        <v>0.43196147221264286</v>
      </c>
      <c r="R94" s="5">
        <f t="shared" si="15"/>
        <v>2.2130778530554567</v>
      </c>
      <c r="S94" s="50">
        <f t="shared" si="16"/>
        <v>-6.418508325611684E-2</v>
      </c>
      <c r="T94" s="5">
        <f t="shared" si="17"/>
        <v>0</v>
      </c>
      <c r="U94" s="5">
        <f>Data!C100*T94</f>
        <v>0</v>
      </c>
      <c r="V94" s="49">
        <f>MIN(4,(1-Data!C$5/100)*Data!G100/K94)</f>
        <v>0.3056331171315872</v>
      </c>
      <c r="W94" s="5">
        <f t="shared" si="18"/>
        <v>2.3642367785050764</v>
      </c>
      <c r="X94" s="50">
        <f t="shared" si="19"/>
        <v>0.20313450311181502</v>
      </c>
      <c r="Y94" s="5">
        <f t="shared" si="11"/>
        <v>2</v>
      </c>
      <c r="Z94" s="5">
        <f>Data!C100*Y94</f>
        <v>162</v>
      </c>
      <c r="AA94" s="35">
        <f>(100-O94)/100*Data!B100</f>
        <v>10.684799999999989</v>
      </c>
      <c r="AB94" s="35">
        <f>AA94/Data!B100*Data!D100</f>
        <v>3.4767999999999959</v>
      </c>
      <c r="AC94" s="38">
        <f>(Data!D100-AB94)/Data!D100*100</f>
        <v>95.76</v>
      </c>
      <c r="AD94" s="11">
        <f t="shared" si="20"/>
        <v>78.523200000000003</v>
      </c>
    </row>
    <row r="95" spans="1:30">
      <c r="A95" s="11">
        <v>90</v>
      </c>
      <c r="B95" s="22">
        <f t="shared" si="12"/>
        <v>0</v>
      </c>
      <c r="C95" s="16">
        <f t="shared" si="13"/>
        <v>0</v>
      </c>
      <c r="I95" s="23">
        <f>Data!B101*Data!C101</f>
        <v>5963</v>
      </c>
      <c r="J95" s="23">
        <f>IF(Data!C$7=1,Data!D101,IF(Data!C$7=2,I95,Data!B101))</f>
        <v>77</v>
      </c>
      <c r="K95" s="33">
        <f>Data!E101*SQRT(Data!F101/21)</f>
        <v>2.3522771766109924</v>
      </c>
      <c r="L95" s="33">
        <f>IF(Data!H101="A",Data!G$5,IF(Data!H101="B",Data!G$6,Data!G$7))</f>
        <v>94</v>
      </c>
      <c r="M95" s="33">
        <f>IF(Data!I101="A",Data!G$5,IF(Data!I101="B",Data!G$6,Data!G$7))</f>
        <v>94</v>
      </c>
      <c r="N95" s="33">
        <f>IF(Data!J101="A",Data!G$5,IF(Data!J101="B",Data!G$6,Data!G$7))</f>
        <v>95.76</v>
      </c>
      <c r="O95" s="47">
        <f>IF(Data!C$6=1,L95,IF(Data!C$6=2,M95,N95))</f>
        <v>95.76</v>
      </c>
      <c r="P95" s="47">
        <f t="shared" si="14"/>
        <v>73.735200000000006</v>
      </c>
      <c r="Q95" s="49">
        <f>MIN(4,(1-O95/100)*Data!G101/K95)</f>
        <v>0.91927942059763756</v>
      </c>
      <c r="R95" s="5">
        <f t="shared" si="15"/>
        <v>1.8404363975674334</v>
      </c>
      <c r="S95" s="50">
        <f t="shared" si="16"/>
        <v>-0.79884486996605952</v>
      </c>
      <c r="T95" s="5">
        <f t="shared" si="17"/>
        <v>0</v>
      </c>
      <c r="U95" s="5">
        <f>Data!C101*T95</f>
        <v>0</v>
      </c>
      <c r="V95" s="49">
        <f>MIN(4,(1-Data!C$5/100)*Data!G101/K95)</f>
        <v>0.65043355230964983</v>
      </c>
      <c r="W95" s="5">
        <f t="shared" si="18"/>
        <v>2.0196801961306901</v>
      </c>
      <c r="X95" s="50">
        <f t="shared" si="19"/>
        <v>-0.43009526647916968</v>
      </c>
      <c r="Y95" s="5">
        <f t="shared" si="11"/>
        <v>0</v>
      </c>
      <c r="Z95" s="5">
        <f>Data!C101*Y95</f>
        <v>0</v>
      </c>
      <c r="AA95" s="35">
        <f>(100-O95)/100*Data!B101</f>
        <v>3.7735999999999956</v>
      </c>
      <c r="AB95" s="35">
        <f>AA95/Data!B101*Data!D101</f>
        <v>3.2647999999999961</v>
      </c>
      <c r="AC95" s="38">
        <f>(Data!D101-AB95)/Data!D101*100</f>
        <v>95.76</v>
      </c>
      <c r="AD95" s="11">
        <f t="shared" si="20"/>
        <v>73.735200000000006</v>
      </c>
    </row>
    <row r="96" spans="1:30">
      <c r="A96" s="11">
        <v>91</v>
      </c>
      <c r="B96" s="22">
        <f t="shared" si="12"/>
        <v>0</v>
      </c>
      <c r="C96" s="16">
        <f t="shared" si="13"/>
        <v>0</v>
      </c>
      <c r="I96" s="23">
        <f>Data!B102*Data!C102</f>
        <v>2350</v>
      </c>
      <c r="J96" s="23">
        <f>IF(Data!C$7=1,Data!D102,IF(Data!C$7=2,I96,Data!B102))</f>
        <v>37</v>
      </c>
      <c r="K96" s="33">
        <f>Data!E102*SQRT(Data!F102/21)</f>
        <v>6.2984561568200803</v>
      </c>
      <c r="L96" s="33">
        <f>IF(Data!H102="A",Data!G$5,IF(Data!H102="B",Data!G$6,Data!G$7))</f>
        <v>94</v>
      </c>
      <c r="M96" s="33">
        <f>IF(Data!I102="A",Data!G$5,IF(Data!I102="B",Data!G$6,Data!G$7))</f>
        <v>94</v>
      </c>
      <c r="N96" s="33">
        <f>IF(Data!J102="A",Data!G$5,IF(Data!J102="B",Data!G$6,Data!G$7))</f>
        <v>94</v>
      </c>
      <c r="O96" s="47">
        <f>IF(Data!C$6=1,L96,IF(Data!C$6=2,M96,N96))</f>
        <v>94</v>
      </c>
      <c r="P96" s="47">
        <f t="shared" si="14"/>
        <v>34.78</v>
      </c>
      <c r="Q96" s="49">
        <f>MIN(4,(1-O96/100)*Data!G102/K96)</f>
        <v>0.82877452347551794</v>
      </c>
      <c r="R96" s="5">
        <f t="shared" si="15"/>
        <v>1.8959140589347834</v>
      </c>
      <c r="S96" s="50">
        <f t="shared" si="16"/>
        <v>-0.68127921866217356</v>
      </c>
      <c r="T96" s="5">
        <f t="shared" si="17"/>
        <v>0</v>
      </c>
      <c r="U96" s="5">
        <f>Data!C102*T96</f>
        <v>0</v>
      </c>
      <c r="V96" s="49">
        <f>MIN(4,(1-Data!C$5/100)*Data!G102/K96)</f>
        <v>0.41438726173775897</v>
      </c>
      <c r="W96" s="5">
        <f t="shared" si="18"/>
        <v>2.2317671204645113</v>
      </c>
      <c r="X96" s="50">
        <f t="shared" si="19"/>
        <v>-3.0322737009760646E-2</v>
      </c>
      <c r="Y96" s="5">
        <f t="shared" si="11"/>
        <v>0</v>
      </c>
      <c r="Z96" s="5">
        <f>Data!C102*Y96</f>
        <v>0</v>
      </c>
      <c r="AA96" s="35">
        <f>(100-O96)/100*Data!B102</f>
        <v>5.64</v>
      </c>
      <c r="AB96" s="35">
        <f>AA96/Data!B102*Data!D102</f>
        <v>2.2199999999999998</v>
      </c>
      <c r="AC96" s="38">
        <f>(Data!D102-AB96)/Data!D102*100</f>
        <v>94</v>
      </c>
      <c r="AD96" s="11">
        <f t="shared" si="20"/>
        <v>34.78</v>
      </c>
    </row>
    <row r="97" spans="1:30">
      <c r="A97" s="11">
        <v>92</v>
      </c>
      <c r="B97" s="22">
        <f t="shared" si="12"/>
        <v>0</v>
      </c>
      <c r="C97" s="16">
        <f t="shared" si="13"/>
        <v>0</v>
      </c>
      <c r="I97" s="23">
        <f>Data!B103*Data!C103</f>
        <v>8280</v>
      </c>
      <c r="J97" s="23">
        <f>IF(Data!C$7=1,Data!D103,IF(Data!C$7=2,I97,Data!B103))</f>
        <v>31</v>
      </c>
      <c r="K97" s="33">
        <f>Data!E103*SQRT(Data!F103/21)</f>
        <v>11.547409021014243</v>
      </c>
      <c r="L97" s="33">
        <f>IF(Data!H103="A",Data!G$5,IF(Data!H103="B",Data!G$6,Data!G$7))</f>
        <v>94</v>
      </c>
      <c r="M97" s="33">
        <f>IF(Data!I103="A",Data!G$5,IF(Data!I103="B",Data!G$6,Data!G$7))</f>
        <v>94</v>
      </c>
      <c r="N97" s="33">
        <f>IF(Data!J103="A",Data!G$5,IF(Data!J103="B",Data!G$6,Data!G$7))</f>
        <v>94</v>
      </c>
      <c r="O97" s="47">
        <f>IF(Data!C$6=1,L97,IF(Data!C$6=2,M97,N97))</f>
        <v>94</v>
      </c>
      <c r="P97" s="47">
        <f t="shared" si="14"/>
        <v>29.14</v>
      </c>
      <c r="Q97" s="49">
        <f>MIN(4,(1-O97/100)*Data!G103/K97)</f>
        <v>0.87811906389970273</v>
      </c>
      <c r="R97" s="5">
        <f t="shared" si="15"/>
        <v>1.8651600461562778</v>
      </c>
      <c r="S97" s="50">
        <f t="shared" si="16"/>
        <v>-0.74604944029888687</v>
      </c>
      <c r="T97" s="5">
        <f t="shared" si="17"/>
        <v>0</v>
      </c>
      <c r="U97" s="5">
        <f>Data!C103*T97</f>
        <v>0</v>
      </c>
      <c r="V97" s="49">
        <f>MIN(4,(1-Data!C$5/100)*Data!G103/K97)</f>
        <v>0.43905953194985137</v>
      </c>
      <c r="W97" s="5">
        <f t="shared" si="18"/>
        <v>2.2057008770224442</v>
      </c>
      <c r="X97" s="50">
        <f t="shared" si="19"/>
        <v>-7.7618329817346995E-2</v>
      </c>
      <c r="Y97" s="5">
        <f t="shared" si="11"/>
        <v>0</v>
      </c>
      <c r="Z97" s="5">
        <f>Data!C103*Y97</f>
        <v>0</v>
      </c>
      <c r="AA97" s="35">
        <f>(100-O97)/100*Data!B103</f>
        <v>20.7</v>
      </c>
      <c r="AB97" s="35">
        <f>AA97/Data!B103*Data!D103</f>
        <v>1.8599999999999999</v>
      </c>
      <c r="AC97" s="38">
        <f>(Data!D103-AB97)/Data!D103*100</f>
        <v>94</v>
      </c>
      <c r="AD97" s="11">
        <f t="shared" si="20"/>
        <v>29.14</v>
      </c>
    </row>
    <row r="98" spans="1:30">
      <c r="A98" s="11">
        <v>93</v>
      </c>
      <c r="B98" s="22">
        <f t="shared" si="12"/>
        <v>2</v>
      </c>
      <c r="C98" s="16">
        <f t="shared" si="13"/>
        <v>1</v>
      </c>
      <c r="I98" s="23">
        <f>Data!B104*Data!C104</f>
        <v>52358</v>
      </c>
      <c r="J98" s="23">
        <f>IF(Data!C$7=1,Data!D104,IF(Data!C$7=2,I98,Data!B104))</f>
        <v>83</v>
      </c>
      <c r="K98" s="33">
        <f>Data!E104*SQRT(Data!F104/21)</f>
        <v>3.3959934706088966</v>
      </c>
      <c r="L98" s="33">
        <f>IF(Data!H104="A",Data!G$5,IF(Data!H104="B",Data!G$6,Data!G$7))</f>
        <v>95.76</v>
      </c>
      <c r="M98" s="33">
        <f>IF(Data!I104="A",Data!G$5,IF(Data!I104="B",Data!G$6,Data!G$7))</f>
        <v>98</v>
      </c>
      <c r="N98" s="33">
        <f>IF(Data!J104="A",Data!G$5,IF(Data!J104="B",Data!G$6,Data!G$7))</f>
        <v>95.76</v>
      </c>
      <c r="O98" s="47">
        <f>IF(Data!C$6=1,L98,IF(Data!C$6=2,M98,N98))</f>
        <v>95.76</v>
      </c>
      <c r="P98" s="47">
        <f t="shared" si="14"/>
        <v>79.480800000000002</v>
      </c>
      <c r="Q98" s="49">
        <f>MIN(4,(1-O98/100)*Data!G104/K98)</f>
        <v>0.22473541442444506</v>
      </c>
      <c r="R98" s="5">
        <f t="shared" si="15"/>
        <v>2.4908911726762768</v>
      </c>
      <c r="S98" s="50">
        <f t="shared" si="16"/>
        <v>0.41673926456273452</v>
      </c>
      <c r="T98" s="5">
        <f t="shared" si="17"/>
        <v>1</v>
      </c>
      <c r="U98" s="5">
        <f>Data!C104*T98</f>
        <v>557</v>
      </c>
      <c r="V98" s="49">
        <f>MIN(4,(1-Data!C$5/100)*Data!G104/K98)</f>
        <v>0.15901090643239055</v>
      </c>
      <c r="W98" s="5">
        <f t="shared" si="18"/>
        <v>2.6261075368819364</v>
      </c>
      <c r="X98" s="50">
        <f t="shared" si="19"/>
        <v>0.63594673699102755</v>
      </c>
      <c r="Y98" s="5">
        <f t="shared" si="11"/>
        <v>2</v>
      </c>
      <c r="Z98" s="5">
        <f>Data!C104*Y98</f>
        <v>1114</v>
      </c>
      <c r="AA98" s="35">
        <f>(100-O98)/100*Data!B104</f>
        <v>3.9855999999999954</v>
      </c>
      <c r="AB98" s="35">
        <f>AA98/Data!B104*Data!D104</f>
        <v>3.5191999999999961</v>
      </c>
      <c r="AC98" s="38">
        <f>(Data!D104-AB98)/Data!D104*100</f>
        <v>95.76</v>
      </c>
      <c r="AD98" s="11">
        <f t="shared" si="20"/>
        <v>79.480800000000002</v>
      </c>
    </row>
    <row r="99" spans="1:30">
      <c r="A99" s="11">
        <v>94</v>
      </c>
      <c r="B99" s="22">
        <f t="shared" si="12"/>
        <v>7</v>
      </c>
      <c r="C99" s="16">
        <f t="shared" si="13"/>
        <v>6</v>
      </c>
      <c r="I99" s="23">
        <f>Data!B105*Data!C105</f>
        <v>81716</v>
      </c>
      <c r="J99" s="23">
        <f>IF(Data!C$7=1,Data!D105,IF(Data!C$7=2,I99,Data!B105))</f>
        <v>59</v>
      </c>
      <c r="K99" s="33">
        <f>Data!E105*SQRT(Data!F105/21)</f>
        <v>7.3104737559318771</v>
      </c>
      <c r="L99" s="33">
        <f>IF(Data!H105="A",Data!G$5,IF(Data!H105="B",Data!G$6,Data!G$7))</f>
        <v>95.76</v>
      </c>
      <c r="M99" s="33">
        <f>IF(Data!I105="A",Data!G$5,IF(Data!I105="B",Data!G$6,Data!G$7))</f>
        <v>98</v>
      </c>
      <c r="N99" s="33">
        <f>IF(Data!J105="A",Data!G$5,IF(Data!J105="B",Data!G$6,Data!G$7))</f>
        <v>95.76</v>
      </c>
      <c r="O99" s="47">
        <f>IF(Data!C$6=1,L99,IF(Data!C$6=2,M99,N99))</f>
        <v>95.76</v>
      </c>
      <c r="P99" s="47">
        <f t="shared" si="14"/>
        <v>56.498400000000004</v>
      </c>
      <c r="Q99" s="49">
        <f>MIN(4,(1-O99/100)*Data!G105/K99)</f>
        <v>0.11599795421082174</v>
      </c>
      <c r="R99" s="5">
        <f t="shared" si="15"/>
        <v>2.7435818327795496</v>
      </c>
      <c r="S99" s="50">
        <f t="shared" si="16"/>
        <v>0.82000562871246785</v>
      </c>
      <c r="T99" s="5">
        <f t="shared" si="17"/>
        <v>6</v>
      </c>
      <c r="U99" s="5">
        <f>Data!C105*T99</f>
        <v>3954</v>
      </c>
      <c r="V99" s="49">
        <f>MIN(4,(1-Data!C$5/100)*Data!G105/K99)</f>
        <v>8.2074024205770188E-2</v>
      </c>
      <c r="W99" s="5">
        <f t="shared" si="18"/>
        <v>2.8669048177973235</v>
      </c>
      <c r="X99" s="50">
        <f t="shared" si="19"/>
        <v>1.0076831717340367</v>
      </c>
      <c r="Y99" s="5">
        <f t="shared" si="11"/>
        <v>7</v>
      </c>
      <c r="Z99" s="5">
        <f>Data!C105*Y99</f>
        <v>4613</v>
      </c>
      <c r="AA99" s="35">
        <f>(100-O99)/100*Data!B105</f>
        <v>5.2575999999999938</v>
      </c>
      <c r="AB99" s="35">
        <f>AA99/Data!B105*Data!D105</f>
        <v>2.5015999999999972</v>
      </c>
      <c r="AC99" s="38">
        <f>(Data!D105-AB99)/Data!D105*100</f>
        <v>95.76</v>
      </c>
      <c r="AD99" s="11">
        <f t="shared" si="20"/>
        <v>56.498400000000004</v>
      </c>
    </row>
    <row r="100" spans="1:30">
      <c r="A100" s="11">
        <v>95</v>
      </c>
      <c r="B100" s="22">
        <f t="shared" si="12"/>
        <v>18</v>
      </c>
      <c r="C100" s="16">
        <f t="shared" si="13"/>
        <v>8</v>
      </c>
      <c r="I100" s="23">
        <f>Data!B106*Data!C106</f>
        <v>110880</v>
      </c>
      <c r="J100" s="23">
        <f>IF(Data!C$7=1,Data!D106,IF(Data!C$7=2,I100,Data!B106))</f>
        <v>42</v>
      </c>
      <c r="K100" s="33">
        <f>Data!E106*SQRT(Data!F106/21)</f>
        <v>21.603751219939415</v>
      </c>
      <c r="L100" s="33">
        <f>IF(Data!H106="A",Data!G$5,IF(Data!H106="B",Data!G$6,Data!G$7))</f>
        <v>98</v>
      </c>
      <c r="M100" s="33">
        <f>IF(Data!I106="A",Data!G$5,IF(Data!I106="B",Data!G$6,Data!G$7))</f>
        <v>95.76</v>
      </c>
      <c r="N100" s="33">
        <f>IF(Data!J106="A",Data!G$5,IF(Data!J106="B",Data!G$6,Data!G$7))</f>
        <v>94</v>
      </c>
      <c r="O100" s="47">
        <f>IF(Data!C$6=1,L100,IF(Data!C$6=2,M100,N100))</f>
        <v>94</v>
      </c>
      <c r="P100" s="47">
        <f t="shared" si="14"/>
        <v>39.479999999999997</v>
      </c>
      <c r="Q100" s="49">
        <f>MIN(4,(1-O100/100)*Data!G106/K100)</f>
        <v>0.23607011338349912</v>
      </c>
      <c r="R100" s="5">
        <f t="shared" si="15"/>
        <v>2.4710582105265169</v>
      </c>
      <c r="S100" s="50">
        <f t="shared" si="16"/>
        <v>0.38385224806960377</v>
      </c>
      <c r="T100" s="5">
        <f t="shared" si="17"/>
        <v>8</v>
      </c>
      <c r="U100" s="5">
        <f>Data!C106*T100</f>
        <v>1408</v>
      </c>
      <c r="V100" s="49">
        <f>MIN(4,(1-Data!C$5/100)*Data!G106/K100)</f>
        <v>0.11803505669174956</v>
      </c>
      <c r="W100" s="5">
        <f t="shared" si="18"/>
        <v>2.7372290808279827</v>
      </c>
      <c r="X100" s="50">
        <f t="shared" si="19"/>
        <v>0.81019024255243466</v>
      </c>
      <c r="Y100" s="5">
        <f t="shared" si="11"/>
        <v>18</v>
      </c>
      <c r="Z100" s="5">
        <f>Data!C106*Y100</f>
        <v>3168</v>
      </c>
      <c r="AA100" s="35">
        <f>(100-O100)/100*Data!B106</f>
        <v>37.799999999999997</v>
      </c>
      <c r="AB100" s="35">
        <f>AA100/Data!B106*Data!D106</f>
        <v>2.52</v>
      </c>
      <c r="AC100" s="38">
        <f>(Data!D106-AB100)/Data!D106*100</f>
        <v>94</v>
      </c>
      <c r="AD100" s="11">
        <f t="shared" si="20"/>
        <v>39.479999999999997</v>
      </c>
    </row>
    <row r="101" spans="1:30">
      <c r="A101" s="11">
        <v>96</v>
      </c>
      <c r="B101" s="22">
        <f t="shared" si="12"/>
        <v>8</v>
      </c>
      <c r="C101" s="16">
        <f t="shared" si="13"/>
        <v>3</v>
      </c>
      <c r="I101" s="23">
        <f>Data!B107*Data!C107</f>
        <v>101727</v>
      </c>
      <c r="J101" s="23">
        <f>IF(Data!C$7=1,Data!D107,IF(Data!C$7=2,I101,Data!B107))</f>
        <v>45</v>
      </c>
      <c r="K101" s="33">
        <f>Data!E107*SQRT(Data!F107/21)</f>
        <v>11.498107334217561</v>
      </c>
      <c r="L101" s="33">
        <f>IF(Data!H107="A",Data!G$5,IF(Data!H107="B",Data!G$6,Data!G$7))</f>
        <v>98</v>
      </c>
      <c r="M101" s="33">
        <f>IF(Data!I107="A",Data!G$5,IF(Data!I107="B",Data!G$6,Data!G$7))</f>
        <v>98</v>
      </c>
      <c r="N101" s="33">
        <f>IF(Data!J107="A",Data!G$5,IF(Data!J107="B",Data!G$6,Data!G$7))</f>
        <v>94</v>
      </c>
      <c r="O101" s="47">
        <f>IF(Data!C$6=1,L101,IF(Data!C$6=2,M101,N101))</f>
        <v>94</v>
      </c>
      <c r="P101" s="47">
        <f t="shared" si="14"/>
        <v>42.3</v>
      </c>
      <c r="Q101" s="49">
        <f>MIN(4,(1-O101/100)*Data!G107/K101)</f>
        <v>0.27656725646807506</v>
      </c>
      <c r="R101" s="5">
        <f t="shared" si="15"/>
        <v>2.4061334783561983</v>
      </c>
      <c r="S101" s="50">
        <f t="shared" si="16"/>
        <v>0.27476026205940313</v>
      </c>
      <c r="T101" s="5">
        <f t="shared" si="17"/>
        <v>3</v>
      </c>
      <c r="U101" s="5">
        <f>Data!C107*T101</f>
        <v>801</v>
      </c>
      <c r="V101" s="49">
        <f>MIN(4,(1-Data!C$5/100)*Data!G107/K101)</f>
        <v>0.13828362823403753</v>
      </c>
      <c r="W101" s="5">
        <f t="shared" si="18"/>
        <v>2.6787632737489866</v>
      </c>
      <c r="X101" s="50">
        <f t="shared" si="19"/>
        <v>0.7191302785473096</v>
      </c>
      <c r="Y101" s="5">
        <f t="shared" si="11"/>
        <v>8</v>
      </c>
      <c r="Z101" s="5">
        <f>Data!C107*Y101</f>
        <v>2136</v>
      </c>
      <c r="AA101" s="35">
        <f>(100-O101)/100*Data!B107</f>
        <v>22.86</v>
      </c>
      <c r="AB101" s="35">
        <f>AA101/Data!B107*Data!D107</f>
        <v>2.6999999999999997</v>
      </c>
      <c r="AC101" s="38">
        <f>(Data!D107-AB101)/Data!D107*100</f>
        <v>94</v>
      </c>
      <c r="AD101" s="11">
        <f t="shared" si="20"/>
        <v>42.3</v>
      </c>
    </row>
    <row r="102" spans="1:30">
      <c r="A102" s="11">
        <v>97</v>
      </c>
      <c r="B102" s="22">
        <f t="shared" si="12"/>
        <v>5</v>
      </c>
      <c r="C102" s="16">
        <f t="shared" si="13"/>
        <v>3</v>
      </c>
      <c r="I102" s="23">
        <f>Data!B108*Data!C108</f>
        <v>62775</v>
      </c>
      <c r="J102" s="23">
        <f>IF(Data!C$7=1,Data!D108,IF(Data!C$7=2,I102,Data!B108))</f>
        <v>35</v>
      </c>
      <c r="K102" s="33">
        <f>Data!E108*SQRT(Data!F108/21)</f>
        <v>6.2617037513707636</v>
      </c>
      <c r="L102" s="33">
        <f>IF(Data!H108="A",Data!G$5,IF(Data!H108="B",Data!G$6,Data!G$7))</f>
        <v>95.76</v>
      </c>
      <c r="M102" s="33">
        <f>IF(Data!I108="A",Data!G$5,IF(Data!I108="B",Data!G$6,Data!G$7))</f>
        <v>98</v>
      </c>
      <c r="N102" s="33">
        <f>IF(Data!J108="A",Data!G$5,IF(Data!J108="B",Data!G$6,Data!G$7))</f>
        <v>94</v>
      </c>
      <c r="O102" s="47">
        <f>IF(Data!C$6=1,L102,IF(Data!C$6=2,M102,N102))</f>
        <v>94</v>
      </c>
      <c r="P102" s="47">
        <f t="shared" si="14"/>
        <v>32.9</v>
      </c>
      <c r="Q102" s="49">
        <f>MIN(4,(1-O102/100)*Data!G108/K102)</f>
        <v>0.22996935932728654</v>
      </c>
      <c r="R102" s="5">
        <f t="shared" si="15"/>
        <v>2.4816313633107563</v>
      </c>
      <c r="S102" s="50">
        <f t="shared" si="16"/>
        <v>0.40140939265069653</v>
      </c>
      <c r="T102" s="5">
        <f t="shared" si="17"/>
        <v>3</v>
      </c>
      <c r="U102" s="5">
        <f>Data!C108*T102</f>
        <v>1395</v>
      </c>
      <c r="V102" s="49">
        <f>MIN(4,(1-Data!C$5/100)*Data!G108/K102)</f>
        <v>0.11498467966364327</v>
      </c>
      <c r="W102" s="5">
        <f t="shared" si="18"/>
        <v>2.7467778549579678</v>
      </c>
      <c r="X102" s="50">
        <f t="shared" si="19"/>
        <v>0.8249379699855609</v>
      </c>
      <c r="Y102" s="5">
        <f t="shared" ref="Y102:Y133" si="21">MAX(INT(K102*X102+0.5),0)</f>
        <v>5</v>
      </c>
      <c r="Z102" s="5">
        <f>Data!C108*Y102</f>
        <v>2325</v>
      </c>
      <c r="AA102" s="35">
        <f>(100-O102)/100*Data!B108</f>
        <v>8.1</v>
      </c>
      <c r="AB102" s="35">
        <f>AA102/Data!B108*Data!D108</f>
        <v>2.1</v>
      </c>
      <c r="AC102" s="38">
        <f>(Data!D108-AB102)/Data!D108*100</f>
        <v>94</v>
      </c>
      <c r="AD102" s="11">
        <f t="shared" si="20"/>
        <v>32.9</v>
      </c>
    </row>
    <row r="103" spans="1:30">
      <c r="A103" s="11">
        <v>98</v>
      </c>
      <c r="B103" s="22">
        <f t="shared" si="12"/>
        <v>10</v>
      </c>
      <c r="C103" s="16">
        <f t="shared" si="13"/>
        <v>7</v>
      </c>
      <c r="I103" s="23">
        <f>Data!B109*Data!C109</f>
        <v>158220</v>
      </c>
      <c r="J103" s="23">
        <f>IF(Data!C$7=1,Data!D109,IF(Data!C$7=2,I103,Data!B109))</f>
        <v>62</v>
      </c>
      <c r="K103" s="33">
        <f>Data!E109*SQRT(Data!F109/21)</f>
        <v>13.550956906144256</v>
      </c>
      <c r="L103" s="33">
        <f>IF(Data!H109="A",Data!G$5,IF(Data!H109="B",Data!G$6,Data!G$7))</f>
        <v>98</v>
      </c>
      <c r="M103" s="33">
        <f>IF(Data!I109="A",Data!G$5,IF(Data!I109="B",Data!G$6,Data!G$7))</f>
        <v>98</v>
      </c>
      <c r="N103" s="33">
        <f>IF(Data!J109="A",Data!G$5,IF(Data!J109="B",Data!G$6,Data!G$7))</f>
        <v>95.76</v>
      </c>
      <c r="O103" s="47">
        <f>IF(Data!C$6=1,L103,IF(Data!C$6=2,M103,N103))</f>
        <v>95.76</v>
      </c>
      <c r="P103" s="47">
        <f t="shared" si="14"/>
        <v>59.371200000000002</v>
      </c>
      <c r="Q103" s="49">
        <f>MIN(4,(1-O103/100)*Data!G109/K103)</f>
        <v>0.1908647498411922</v>
      </c>
      <c r="R103" s="5">
        <f t="shared" si="15"/>
        <v>2.5556322623636105</v>
      </c>
      <c r="S103" s="50">
        <f t="shared" si="16"/>
        <v>0.52274895172884284</v>
      </c>
      <c r="T103" s="5">
        <f t="shared" si="17"/>
        <v>7</v>
      </c>
      <c r="U103" s="5">
        <f>Data!C109*T103</f>
        <v>2051</v>
      </c>
      <c r="V103" s="49">
        <f>MIN(4,(1-Data!C$5/100)*Data!G109/K103)</f>
        <v>0.13504581356688145</v>
      </c>
      <c r="W103" s="5">
        <f t="shared" si="18"/>
        <v>2.6875933884397871</v>
      </c>
      <c r="X103" s="50">
        <f t="shared" si="19"/>
        <v>0.73296891969003697</v>
      </c>
      <c r="Y103" s="5">
        <f t="shared" si="21"/>
        <v>10</v>
      </c>
      <c r="Z103" s="5">
        <f>Data!C109*Y103</f>
        <v>2930</v>
      </c>
      <c r="AA103" s="35">
        <f>(100-O103)/100*Data!B109</f>
        <v>22.895999999999972</v>
      </c>
      <c r="AB103" s="35">
        <f>AA103/Data!B109*Data!D109</f>
        <v>2.6287999999999969</v>
      </c>
      <c r="AC103" s="38">
        <f>(Data!D109-AB103)/Data!D109*100</f>
        <v>95.76</v>
      </c>
      <c r="AD103" s="11">
        <f t="shared" si="20"/>
        <v>59.371200000000002</v>
      </c>
    </row>
    <row r="104" spans="1:30">
      <c r="A104" s="11">
        <v>99</v>
      </c>
      <c r="B104" s="22">
        <f t="shared" si="12"/>
        <v>16</v>
      </c>
      <c r="C104" s="16">
        <f t="shared" si="13"/>
        <v>12</v>
      </c>
      <c r="I104" s="23">
        <f>Data!B110*Data!C110</f>
        <v>81928</v>
      </c>
      <c r="J104" s="23">
        <f>IF(Data!C$7=1,Data!D110,IF(Data!C$7=2,I104,Data!B110))</f>
        <v>91</v>
      </c>
      <c r="K104" s="33">
        <f>Data!E110*SQRT(Data!F110/21)</f>
        <v>21.907125253306983</v>
      </c>
      <c r="L104" s="33">
        <f>IF(Data!H110="A",Data!G$5,IF(Data!H110="B",Data!G$6,Data!G$7))</f>
        <v>95.76</v>
      </c>
      <c r="M104" s="33">
        <f>IF(Data!I110="A",Data!G$5,IF(Data!I110="B",Data!G$6,Data!G$7))</f>
        <v>95.76</v>
      </c>
      <c r="N104" s="33">
        <f>IF(Data!J110="A",Data!G$5,IF(Data!J110="B",Data!G$6,Data!G$7))</f>
        <v>95.76</v>
      </c>
      <c r="O104" s="47">
        <f>IF(Data!C$6=1,L104,IF(Data!C$6=2,M104,N104))</f>
        <v>95.76</v>
      </c>
      <c r="P104" s="47">
        <f t="shared" si="14"/>
        <v>87.141599999999997</v>
      </c>
      <c r="Q104" s="49">
        <f>MIN(4,(1-O104/100)*Data!G110/K104)</f>
        <v>0.18580256208584708</v>
      </c>
      <c r="R104" s="5">
        <f t="shared" si="15"/>
        <v>2.5661288259357056</v>
      </c>
      <c r="S104" s="50">
        <f t="shared" si="16"/>
        <v>0.53974975706307082</v>
      </c>
      <c r="T104" s="5">
        <f t="shared" si="17"/>
        <v>12</v>
      </c>
      <c r="U104" s="5">
        <f>Data!C110*T104</f>
        <v>1596</v>
      </c>
      <c r="V104" s="49">
        <f>MIN(4,(1-Data!C$5/100)*Data!G110/K104)</f>
        <v>0.13146407694753345</v>
      </c>
      <c r="W104" s="5">
        <f t="shared" si="18"/>
        <v>2.6975765257819235</v>
      </c>
      <c r="X104" s="50">
        <f t="shared" si="19"/>
        <v>0.74857726952598236</v>
      </c>
      <c r="Y104" s="5">
        <f t="shared" si="21"/>
        <v>16</v>
      </c>
      <c r="Z104" s="5">
        <f>Data!C110*Y104</f>
        <v>2128</v>
      </c>
      <c r="AA104" s="35">
        <f>(100-O104)/100*Data!B110</f>
        <v>26.118399999999969</v>
      </c>
      <c r="AB104" s="35">
        <f>AA104/Data!B110*Data!D110</f>
        <v>3.8583999999999956</v>
      </c>
      <c r="AC104" s="38">
        <f>(Data!D110-AB104)/Data!D110*100</f>
        <v>95.76</v>
      </c>
      <c r="AD104" s="11">
        <f t="shared" si="20"/>
        <v>87.141599999999997</v>
      </c>
    </row>
    <row r="105" spans="1:30">
      <c r="A105" s="11">
        <v>100</v>
      </c>
      <c r="B105" s="22">
        <f t="shared" si="12"/>
        <v>10</v>
      </c>
      <c r="C105" s="16">
        <f t="shared" si="13"/>
        <v>8</v>
      </c>
      <c r="I105" s="23">
        <f>Data!B111*Data!C111</f>
        <v>167440</v>
      </c>
      <c r="J105" s="23">
        <f>IF(Data!C$7=1,Data!D111,IF(Data!C$7=2,I105,Data!B111))</f>
        <v>61</v>
      </c>
      <c r="K105" s="33">
        <f>Data!E111*SQRT(Data!F111/21)</f>
        <v>10.09709372665673</v>
      </c>
      <c r="L105" s="33">
        <f>IF(Data!H111="A",Data!G$5,IF(Data!H111="B",Data!G$6,Data!G$7))</f>
        <v>98</v>
      </c>
      <c r="M105" s="33">
        <f>IF(Data!I111="A",Data!G$5,IF(Data!I111="B",Data!G$6,Data!G$7))</f>
        <v>98</v>
      </c>
      <c r="N105" s="33">
        <f>IF(Data!J111="A",Data!G$5,IF(Data!J111="B",Data!G$6,Data!G$7))</f>
        <v>95.76</v>
      </c>
      <c r="O105" s="47">
        <f>IF(Data!C$6=1,L105,IF(Data!C$6=2,M105,N105))</f>
        <v>95.76</v>
      </c>
      <c r="P105" s="47">
        <f t="shared" si="14"/>
        <v>58.413600000000002</v>
      </c>
      <c r="Q105" s="49">
        <f>MIN(4,(1-O105/100)*Data!G111/K105)</f>
        <v>0.11757838761719568</v>
      </c>
      <c r="R105" s="5">
        <f t="shared" si="15"/>
        <v>2.7386449027234034</v>
      </c>
      <c r="S105" s="50">
        <f t="shared" si="16"/>
        <v>0.81237908394453306</v>
      </c>
      <c r="T105" s="5">
        <f t="shared" si="17"/>
        <v>8</v>
      </c>
      <c r="U105" s="5">
        <f>Data!C111*T105</f>
        <v>5152</v>
      </c>
      <c r="V105" s="49">
        <f>MIN(4,(1-Data!C$5/100)*Data!G111/K105)</f>
        <v>8.3192255389525321E-2</v>
      </c>
      <c r="W105" s="5">
        <f t="shared" si="18"/>
        <v>2.8621806135120811</v>
      </c>
      <c r="X105" s="50">
        <f t="shared" si="19"/>
        <v>1.0005896252867483</v>
      </c>
      <c r="Y105" s="5">
        <f t="shared" si="21"/>
        <v>10</v>
      </c>
      <c r="Z105" s="5">
        <f>Data!C111*Y105</f>
        <v>6440</v>
      </c>
      <c r="AA105" s="35">
        <f>(100-O105)/100*Data!B111</f>
        <v>11.023999999999987</v>
      </c>
      <c r="AB105" s="35">
        <f>AA105/Data!B111*Data!D111</f>
        <v>2.5863999999999971</v>
      </c>
      <c r="AC105" s="38">
        <f>(Data!D111-AB105)/Data!D111*100</f>
        <v>95.76</v>
      </c>
      <c r="AD105" s="11">
        <f t="shared" si="20"/>
        <v>58.413600000000002</v>
      </c>
    </row>
    <row r="106" spans="1:30">
      <c r="A106" s="11">
        <v>101</v>
      </c>
      <c r="B106" s="22">
        <f t="shared" si="12"/>
        <v>8</v>
      </c>
      <c r="C106" s="16">
        <f t="shared" si="13"/>
        <v>5</v>
      </c>
      <c r="I106" s="23">
        <f>Data!B112*Data!C112</f>
        <v>58960</v>
      </c>
      <c r="J106" s="23">
        <f>IF(Data!C$7=1,Data!D112,IF(Data!C$7=2,I106,Data!B112))</f>
        <v>42</v>
      </c>
      <c r="K106" s="33">
        <f>Data!E112*SQRT(Data!F112/21)</f>
        <v>8.4723088157505764</v>
      </c>
      <c r="L106" s="33">
        <f>IF(Data!H112="A",Data!G$5,IF(Data!H112="B",Data!G$6,Data!G$7))</f>
        <v>95.76</v>
      </c>
      <c r="M106" s="33">
        <f>IF(Data!I112="A",Data!G$5,IF(Data!I112="B",Data!G$6,Data!G$7))</f>
        <v>98</v>
      </c>
      <c r="N106" s="33">
        <f>IF(Data!J112="A",Data!G$5,IF(Data!J112="B",Data!G$6,Data!G$7))</f>
        <v>94</v>
      </c>
      <c r="O106" s="47">
        <f>IF(Data!C$6=1,L106,IF(Data!C$6=2,M106,N106))</f>
        <v>94</v>
      </c>
      <c r="P106" s="47">
        <f t="shared" si="14"/>
        <v>39.479999999999997</v>
      </c>
      <c r="Q106" s="49">
        <f>MIN(4,(1-O106/100)*Data!G112/K106)</f>
        <v>0.17704737074873891</v>
      </c>
      <c r="R106" s="5">
        <f t="shared" si="15"/>
        <v>2.5848697697564886</v>
      </c>
      <c r="S106" s="50">
        <f t="shared" si="16"/>
        <v>0.56997878258887336</v>
      </c>
      <c r="T106" s="5">
        <f t="shared" si="17"/>
        <v>5</v>
      </c>
      <c r="U106" s="5">
        <f>Data!C112*T106</f>
        <v>2200</v>
      </c>
      <c r="V106" s="49">
        <f>MIN(4,(1-Data!C$5/100)*Data!G112/K106)</f>
        <v>8.8523685374369457E-2</v>
      </c>
      <c r="W106" s="5">
        <f t="shared" si="18"/>
        <v>2.8403954104527163</v>
      </c>
      <c r="X106" s="50">
        <f t="shared" si="19"/>
        <v>0.96778295387626456</v>
      </c>
      <c r="Y106" s="5">
        <f t="shared" si="21"/>
        <v>8</v>
      </c>
      <c r="Z106" s="5">
        <f>Data!C112*Y106</f>
        <v>3520</v>
      </c>
      <c r="AA106" s="35">
        <f>(100-O106)/100*Data!B112</f>
        <v>8.0399999999999991</v>
      </c>
      <c r="AB106" s="35">
        <f>AA106/Data!B112*Data!D112</f>
        <v>2.5199999999999996</v>
      </c>
      <c r="AC106" s="38">
        <f>(Data!D112-AB106)/Data!D112*100</f>
        <v>94</v>
      </c>
      <c r="AD106" s="11">
        <f t="shared" si="20"/>
        <v>39.479999999999997</v>
      </c>
    </row>
    <row r="107" spans="1:30">
      <c r="A107" s="11">
        <v>102</v>
      </c>
      <c r="B107" s="22">
        <f t="shared" si="12"/>
        <v>3</v>
      </c>
      <c r="C107" s="16">
        <f t="shared" si="13"/>
        <v>1</v>
      </c>
      <c r="I107" s="23">
        <f>Data!B113*Data!C113</f>
        <v>63143</v>
      </c>
      <c r="J107" s="23">
        <f>IF(Data!C$7=1,Data!D113,IF(Data!C$7=2,I107,Data!B113))</f>
        <v>76</v>
      </c>
      <c r="K107" s="33">
        <f>Data!E113*SQRT(Data!F113/21)</f>
        <v>6.0374867113429076</v>
      </c>
      <c r="L107" s="33">
        <f>IF(Data!H113="A",Data!G$5,IF(Data!H113="B",Data!G$6,Data!G$7))</f>
        <v>95.76</v>
      </c>
      <c r="M107" s="33">
        <f>IF(Data!I113="A",Data!G$5,IF(Data!I113="B",Data!G$6,Data!G$7))</f>
        <v>98</v>
      </c>
      <c r="N107" s="33">
        <f>IF(Data!J113="A",Data!G$5,IF(Data!J113="B",Data!G$6,Data!G$7))</f>
        <v>95.76</v>
      </c>
      <c r="O107" s="47">
        <f>IF(Data!C$6=1,L107,IF(Data!C$6=2,M107,N107))</f>
        <v>95.76</v>
      </c>
      <c r="P107" s="47">
        <f t="shared" si="14"/>
        <v>72.777600000000007</v>
      </c>
      <c r="Q107" s="49">
        <f>MIN(4,(1-O107/100)*Data!G113/K107)</f>
        <v>0.29495717094570623</v>
      </c>
      <c r="R107" s="5">
        <f t="shared" si="15"/>
        <v>2.3792280381886131</v>
      </c>
      <c r="S107" s="50">
        <f t="shared" si="16"/>
        <v>0.22887804563244069</v>
      </c>
      <c r="T107" s="5">
        <f t="shared" si="17"/>
        <v>1</v>
      </c>
      <c r="U107" s="5">
        <f>Data!C113*T107</f>
        <v>271</v>
      </c>
      <c r="V107" s="49">
        <f>MIN(4,(1-Data!C$5/100)*Data!G113/K107)</f>
        <v>0.20869611151818859</v>
      </c>
      <c r="W107" s="5">
        <f t="shared" si="18"/>
        <v>2.5204420284653142</v>
      </c>
      <c r="X107" s="50">
        <f t="shared" si="19"/>
        <v>0.46537731263624715</v>
      </c>
      <c r="Y107" s="5">
        <f t="shared" si="21"/>
        <v>3</v>
      </c>
      <c r="Z107" s="5">
        <f>Data!C113*Y107</f>
        <v>813</v>
      </c>
      <c r="AA107" s="35">
        <f>(100-O107)/100*Data!B113</f>
        <v>9.8791999999999884</v>
      </c>
      <c r="AB107" s="35">
        <f>AA107/Data!B113*Data!D113</f>
        <v>3.2223999999999964</v>
      </c>
      <c r="AC107" s="38">
        <f>(Data!D113-AB107)/Data!D113*100</f>
        <v>95.76</v>
      </c>
      <c r="AD107" s="11">
        <f t="shared" si="20"/>
        <v>72.777600000000007</v>
      </c>
    </row>
    <row r="108" spans="1:30">
      <c r="A108" s="11">
        <v>103</v>
      </c>
      <c r="B108" s="22">
        <f t="shared" si="12"/>
        <v>17</v>
      </c>
      <c r="C108" s="16">
        <f t="shared" si="13"/>
        <v>10</v>
      </c>
      <c r="I108" s="23">
        <f>Data!B114*Data!C114</f>
        <v>71622</v>
      </c>
      <c r="J108" s="23">
        <f>IF(Data!C$7=1,Data!D114,IF(Data!C$7=2,I108,Data!B114))</f>
        <v>32</v>
      </c>
      <c r="K108" s="33">
        <f>Data!E114*SQRT(Data!F114/21)</f>
        <v>18.630799095100851</v>
      </c>
      <c r="L108" s="33">
        <f>IF(Data!H114="A",Data!G$5,IF(Data!H114="B",Data!G$6,Data!G$7))</f>
        <v>95.76</v>
      </c>
      <c r="M108" s="33">
        <f>IF(Data!I114="A",Data!G$5,IF(Data!I114="B",Data!G$6,Data!G$7))</f>
        <v>95.76</v>
      </c>
      <c r="N108" s="33">
        <f>IF(Data!J114="A",Data!G$5,IF(Data!J114="B",Data!G$6,Data!G$7))</f>
        <v>94</v>
      </c>
      <c r="O108" s="47">
        <f>IF(Data!C$6=1,L108,IF(Data!C$6=2,M108,N108))</f>
        <v>94</v>
      </c>
      <c r="P108" s="47">
        <f t="shared" si="14"/>
        <v>30.08</v>
      </c>
      <c r="Q108" s="49">
        <f>MIN(4,(1-O108/100)*Data!G114/K108)</f>
        <v>0.18678747928289896</v>
      </c>
      <c r="R108" s="5">
        <f t="shared" si="15"/>
        <v>2.5640677429667909</v>
      </c>
      <c r="S108" s="50">
        <f t="shared" si="16"/>
        <v>0.53641550792035864</v>
      </c>
      <c r="T108" s="5">
        <f t="shared" si="17"/>
        <v>10</v>
      </c>
      <c r="U108" s="5">
        <f>Data!C114*T108</f>
        <v>2070</v>
      </c>
      <c r="V108" s="49">
        <f>MIN(4,(1-Data!C$5/100)*Data!G114/K108)</f>
        <v>9.339373964144948E-2</v>
      </c>
      <c r="W108" s="5">
        <f t="shared" si="18"/>
        <v>2.8214779374722569</v>
      </c>
      <c r="X108" s="50">
        <f t="shared" si="19"/>
        <v>0.93916547526379868</v>
      </c>
      <c r="Y108" s="5">
        <f t="shared" si="21"/>
        <v>17</v>
      </c>
      <c r="Z108" s="5">
        <f>Data!C114*Y108</f>
        <v>3519</v>
      </c>
      <c r="AA108" s="35">
        <f>(100-O108)/100*Data!B114</f>
        <v>20.759999999999998</v>
      </c>
      <c r="AB108" s="35">
        <f>AA108/Data!B114*Data!D114</f>
        <v>1.9199999999999997</v>
      </c>
      <c r="AC108" s="38">
        <f>(Data!D114-AB108)/Data!D114*100</f>
        <v>94</v>
      </c>
      <c r="AD108" s="11">
        <f t="shared" si="20"/>
        <v>30.08</v>
      </c>
    </row>
    <row r="109" spans="1:30">
      <c r="A109" s="11">
        <v>104</v>
      </c>
      <c r="B109" s="22">
        <f t="shared" si="12"/>
        <v>7</v>
      </c>
      <c r="C109" s="16">
        <f t="shared" si="13"/>
        <v>5</v>
      </c>
      <c r="I109" s="23">
        <f>Data!B115*Data!C115</f>
        <v>226848</v>
      </c>
      <c r="J109" s="23">
        <f>IF(Data!C$7=1,Data!D115,IF(Data!C$7=2,I109,Data!B115))</f>
        <v>82</v>
      </c>
      <c r="K109" s="33">
        <f>Data!E115*SQRT(Data!F115/21)</f>
        <v>10.748620781397813</v>
      </c>
      <c r="L109" s="33">
        <f>IF(Data!H115="A",Data!G$5,IF(Data!H115="B",Data!G$6,Data!G$7))</f>
        <v>98</v>
      </c>
      <c r="M109" s="33">
        <f>IF(Data!I115="A",Data!G$5,IF(Data!I115="B",Data!G$6,Data!G$7))</f>
        <v>98</v>
      </c>
      <c r="N109" s="33">
        <f>IF(Data!J115="A",Data!G$5,IF(Data!J115="B",Data!G$6,Data!G$7))</f>
        <v>95.76</v>
      </c>
      <c r="O109" s="47">
        <f>IF(Data!C$6=1,L109,IF(Data!C$6=2,M109,N109))</f>
        <v>95.76</v>
      </c>
      <c r="P109" s="47">
        <f t="shared" si="14"/>
        <v>78.523200000000003</v>
      </c>
      <c r="Q109" s="49">
        <f>MIN(4,(1-O109/100)*Data!G115/K109)</f>
        <v>0.20512399170466172</v>
      </c>
      <c r="R109" s="5">
        <f t="shared" si="15"/>
        <v>2.5272825554475076</v>
      </c>
      <c r="S109" s="50">
        <f t="shared" si="16"/>
        <v>0.47657562191637626</v>
      </c>
      <c r="T109" s="5">
        <f t="shared" si="17"/>
        <v>5</v>
      </c>
      <c r="U109" s="5">
        <f>Data!C115*T109</f>
        <v>2040</v>
      </c>
      <c r="V109" s="49">
        <f>MIN(4,(1-Data!C$5/100)*Data!G115/K109)</f>
        <v>0.14513489979103439</v>
      </c>
      <c r="W109" s="5">
        <f t="shared" si="18"/>
        <v>2.6606501228498263</v>
      </c>
      <c r="X109" s="50">
        <f t="shared" si="19"/>
        <v>0.69064484401267634</v>
      </c>
      <c r="Y109" s="5">
        <f t="shared" si="21"/>
        <v>7</v>
      </c>
      <c r="Z109" s="5">
        <f>Data!C115*Y109</f>
        <v>2856</v>
      </c>
      <c r="AA109" s="35">
        <f>(100-O109)/100*Data!B115</f>
        <v>23.574399999999972</v>
      </c>
      <c r="AB109" s="35">
        <f>AA109/Data!B115*Data!D115</f>
        <v>3.4767999999999959</v>
      </c>
      <c r="AC109" s="38">
        <f>(Data!D115-AB109)/Data!D115*100</f>
        <v>95.76</v>
      </c>
      <c r="AD109" s="11">
        <f t="shared" si="20"/>
        <v>78.523200000000003</v>
      </c>
    </row>
    <row r="110" spans="1:30">
      <c r="A110" s="11">
        <v>105</v>
      </c>
      <c r="B110" s="22">
        <f t="shared" si="12"/>
        <v>6</v>
      </c>
      <c r="C110" s="16">
        <f t="shared" si="13"/>
        <v>4</v>
      </c>
      <c r="I110" s="23">
        <f>Data!B116*Data!C116</f>
        <v>127720</v>
      </c>
      <c r="J110" s="23">
        <f>IF(Data!C$7=1,Data!D116,IF(Data!C$7=2,I110,Data!B116))</f>
        <v>35</v>
      </c>
      <c r="K110" s="33">
        <f>Data!E116*SQRT(Data!F116/21)</f>
        <v>6.7587190283583753</v>
      </c>
      <c r="L110" s="33">
        <f>IF(Data!H116="A",Data!G$5,IF(Data!H116="B",Data!G$6,Data!G$7))</f>
        <v>98</v>
      </c>
      <c r="M110" s="33">
        <f>IF(Data!I116="A",Data!G$5,IF(Data!I116="B",Data!G$6,Data!G$7))</f>
        <v>98</v>
      </c>
      <c r="N110" s="33">
        <f>IF(Data!J116="A",Data!G$5,IF(Data!J116="B",Data!G$6,Data!G$7))</f>
        <v>94</v>
      </c>
      <c r="O110" s="47">
        <f>IF(Data!C$6=1,L110,IF(Data!C$6=2,M110,N110))</f>
        <v>94</v>
      </c>
      <c r="P110" s="47">
        <f t="shared" si="14"/>
        <v>32.9</v>
      </c>
      <c r="Q110" s="49">
        <f>MIN(4,(1-O110/100)*Data!G116/K110)</f>
        <v>0.18642585891102539</v>
      </c>
      <c r="R110" s="5">
        <f t="shared" si="15"/>
        <v>2.5648234133067147</v>
      </c>
      <c r="S110" s="50">
        <f t="shared" si="16"/>
        <v>0.53763819448357375</v>
      </c>
      <c r="T110" s="5">
        <f t="shared" si="17"/>
        <v>4</v>
      </c>
      <c r="U110" s="5">
        <f>Data!C116*T110</f>
        <v>4960</v>
      </c>
      <c r="V110" s="49">
        <f>MIN(4,(1-Data!C$5/100)*Data!G116/K110)</f>
        <v>9.3212929455512697E-2</v>
      </c>
      <c r="W110" s="5">
        <f t="shared" si="18"/>
        <v>2.8221646838138623</v>
      </c>
      <c r="X110" s="50">
        <f t="shared" si="19"/>
        <v>0.94020648687574149</v>
      </c>
      <c r="Y110" s="5">
        <f t="shared" si="21"/>
        <v>6</v>
      </c>
      <c r="Z110" s="5">
        <f>Data!C116*Y110</f>
        <v>7440</v>
      </c>
      <c r="AA110" s="35">
        <f>(100-O110)/100*Data!B116</f>
        <v>6.18</v>
      </c>
      <c r="AB110" s="35">
        <f>AA110/Data!B116*Data!D116</f>
        <v>2.1</v>
      </c>
      <c r="AC110" s="38">
        <f>(Data!D116-AB110)/Data!D116*100</f>
        <v>94</v>
      </c>
      <c r="AD110" s="11">
        <f t="shared" si="20"/>
        <v>32.9</v>
      </c>
    </row>
    <row r="111" spans="1:30">
      <c r="A111" s="11">
        <v>106</v>
      </c>
      <c r="B111" s="22">
        <f t="shared" si="12"/>
        <v>11</v>
      </c>
      <c r="C111" s="16">
        <f t="shared" si="13"/>
        <v>9</v>
      </c>
      <c r="I111" s="23">
        <f>Data!B117*Data!C117</f>
        <v>435841</v>
      </c>
      <c r="J111" s="23">
        <f>IF(Data!C$7=1,Data!D117,IF(Data!C$7=2,I111,Data!B117))</f>
        <v>83</v>
      </c>
      <c r="K111" s="33">
        <f>Data!E117*SQRT(Data!F117/21)</f>
        <v>9.681888430666703</v>
      </c>
      <c r="L111" s="33">
        <f>IF(Data!H117="A",Data!G$5,IF(Data!H117="B",Data!G$6,Data!G$7))</f>
        <v>98</v>
      </c>
      <c r="M111" s="33">
        <f>IF(Data!I117="A",Data!G$5,IF(Data!I117="B",Data!G$6,Data!G$7))</f>
        <v>98</v>
      </c>
      <c r="N111" s="33">
        <f>IF(Data!J117="A",Data!G$5,IF(Data!J117="B",Data!G$6,Data!G$7))</f>
        <v>95.76</v>
      </c>
      <c r="O111" s="47">
        <f>IF(Data!C$6=1,L111,IF(Data!C$6=2,M111,N111))</f>
        <v>95.76</v>
      </c>
      <c r="P111" s="47">
        <f t="shared" si="14"/>
        <v>79.480800000000002</v>
      </c>
      <c r="Q111" s="49">
        <f>MIN(4,(1-O111/100)*Data!G117/K111)</f>
        <v>9.1965529904240603E-2</v>
      </c>
      <c r="R111" s="5">
        <f t="shared" si="15"/>
        <v>2.8269345091562705</v>
      </c>
      <c r="S111" s="50">
        <f t="shared" si="16"/>
        <v>0.9474324199481341</v>
      </c>
      <c r="T111" s="5">
        <f t="shared" si="17"/>
        <v>9</v>
      </c>
      <c r="U111" s="5">
        <f>Data!C117*T111</f>
        <v>19323</v>
      </c>
      <c r="V111" s="49">
        <f>MIN(4,(1-Data!C$5/100)*Data!G117/K111)</f>
        <v>6.5069950403943894E-2</v>
      </c>
      <c r="W111" s="5">
        <f t="shared" si="18"/>
        <v>2.9467712297038116</v>
      </c>
      <c r="X111" s="50">
        <f t="shared" si="19"/>
        <v>1.1265287537297541</v>
      </c>
      <c r="Y111" s="5">
        <f t="shared" si="21"/>
        <v>11</v>
      </c>
      <c r="Z111" s="5">
        <f>Data!C117*Y111</f>
        <v>23617</v>
      </c>
      <c r="AA111" s="35">
        <f>(100-O111)/100*Data!B117</f>
        <v>8.60719999999999</v>
      </c>
      <c r="AB111" s="35">
        <f>AA111/Data!B117*Data!D117</f>
        <v>3.5191999999999961</v>
      </c>
      <c r="AC111" s="38">
        <f>(Data!D117-AB111)/Data!D117*100</f>
        <v>95.76</v>
      </c>
      <c r="AD111" s="11">
        <f t="shared" si="20"/>
        <v>79.480800000000002</v>
      </c>
    </row>
    <row r="112" spans="1:30">
      <c r="A112" s="11">
        <v>107</v>
      </c>
      <c r="B112" s="22">
        <f t="shared" si="12"/>
        <v>6</v>
      </c>
      <c r="C112" s="16">
        <f t="shared" si="13"/>
        <v>4</v>
      </c>
      <c r="I112" s="23">
        <f>Data!B118*Data!C118</f>
        <v>67328</v>
      </c>
      <c r="J112" s="23">
        <f>IF(Data!C$7=1,Data!D118,IF(Data!C$7=2,I112,Data!B118))</f>
        <v>34</v>
      </c>
      <c r="K112" s="33">
        <f>Data!E118*SQRT(Data!F118/21)</f>
        <v>5.4781678690977653</v>
      </c>
      <c r="L112" s="33">
        <f>IF(Data!H118="A",Data!G$5,IF(Data!H118="B",Data!G$6,Data!G$7))</f>
        <v>95.76</v>
      </c>
      <c r="M112" s="33">
        <f>IF(Data!I118="A",Data!G$5,IF(Data!I118="B",Data!G$6,Data!G$7))</f>
        <v>98</v>
      </c>
      <c r="N112" s="33">
        <f>IF(Data!J118="A",Data!G$5,IF(Data!J118="B",Data!G$6,Data!G$7))</f>
        <v>94</v>
      </c>
      <c r="O112" s="47">
        <f>IF(Data!C$6=1,L112,IF(Data!C$6=2,M112,N112))</f>
        <v>94</v>
      </c>
      <c r="P112" s="47">
        <f t="shared" si="14"/>
        <v>31.96</v>
      </c>
      <c r="Q112" s="49">
        <f>MIN(4,(1-O112/100)*Data!G118/K112)</f>
        <v>0.13143080263412629</v>
      </c>
      <c r="R112" s="5">
        <f t="shared" si="15"/>
        <v>2.6976703631127954</v>
      </c>
      <c r="S112" s="50">
        <f t="shared" si="16"/>
        <v>0.74872379494433927</v>
      </c>
      <c r="T112" s="5">
        <f t="shared" si="17"/>
        <v>4</v>
      </c>
      <c r="U112" s="5">
        <f>Data!C118*T112</f>
        <v>4208</v>
      </c>
      <c r="V112" s="49">
        <f>MIN(4,(1-Data!C$5/100)*Data!G118/K112)</f>
        <v>6.5715401317063146E-2</v>
      </c>
      <c r="W112" s="5">
        <f t="shared" si="18"/>
        <v>2.9434197371657702</v>
      </c>
      <c r="X112" s="50">
        <f t="shared" si="19"/>
        <v>1.1215812765122262</v>
      </c>
      <c r="Y112" s="5">
        <f t="shared" si="21"/>
        <v>6</v>
      </c>
      <c r="Z112" s="5">
        <f>Data!C118*Y112</f>
        <v>6312</v>
      </c>
      <c r="AA112" s="35">
        <f>(100-O112)/100*Data!B118</f>
        <v>3.84</v>
      </c>
      <c r="AB112" s="35">
        <f>AA112/Data!B118*Data!D118</f>
        <v>2.04</v>
      </c>
      <c r="AC112" s="38">
        <f>(Data!D118-AB112)/Data!D118*100</f>
        <v>94</v>
      </c>
      <c r="AD112" s="11">
        <f t="shared" si="20"/>
        <v>31.96</v>
      </c>
    </row>
    <row r="113" spans="1:30">
      <c r="A113" s="11">
        <v>108</v>
      </c>
      <c r="B113" s="22">
        <f t="shared" si="12"/>
        <v>45</v>
      </c>
      <c r="C113" s="16">
        <f t="shared" si="13"/>
        <v>27</v>
      </c>
      <c r="I113" s="23">
        <f>Data!B119*Data!C119</f>
        <v>89581</v>
      </c>
      <c r="J113" s="23">
        <f>IF(Data!C$7=1,Data!D119,IF(Data!C$7=2,I113,Data!B119))</f>
        <v>123</v>
      </c>
      <c r="K113" s="33">
        <f>Data!E119*SQRT(Data!F119/21)</f>
        <v>78.186116261050302</v>
      </c>
      <c r="L113" s="33">
        <f>IF(Data!H119="A",Data!G$5,IF(Data!H119="B",Data!G$6,Data!G$7))</f>
        <v>95.76</v>
      </c>
      <c r="M113" s="33">
        <f>IF(Data!I119="A",Data!G$5,IF(Data!I119="B",Data!G$6,Data!G$7))</f>
        <v>94</v>
      </c>
      <c r="N113" s="33">
        <f>IF(Data!J119="A",Data!G$5,IF(Data!J119="B",Data!G$6,Data!G$7))</f>
        <v>95.76</v>
      </c>
      <c r="O113" s="47">
        <f>IF(Data!C$6=1,L113,IF(Data!C$6=2,M113,N113))</f>
        <v>95.76</v>
      </c>
      <c r="P113" s="47">
        <f t="shared" si="14"/>
        <v>117.78480000000002</v>
      </c>
      <c r="Q113" s="49">
        <f>MIN(4,(1-O113/100)*Data!G119/K113)</f>
        <v>0.25054064502444762</v>
      </c>
      <c r="R113" s="5">
        <f t="shared" si="15"/>
        <v>2.4468641271908478</v>
      </c>
      <c r="S113" s="50">
        <f t="shared" si="16"/>
        <v>0.34346063392046883</v>
      </c>
      <c r="T113" s="5">
        <f t="shared" si="17"/>
        <v>27</v>
      </c>
      <c r="U113" s="5">
        <f>Data!C119*T113</f>
        <v>783</v>
      </c>
      <c r="V113" s="49">
        <f>MIN(4,(1-Data!C$5/100)*Data!G119/K113)</f>
        <v>0.17726932430975087</v>
      </c>
      <c r="W113" s="5">
        <f t="shared" si="18"/>
        <v>2.5843850367321313</v>
      </c>
      <c r="X113" s="50">
        <f t="shared" si="19"/>
        <v>0.5691989047667898</v>
      </c>
      <c r="Y113" s="5">
        <f t="shared" si="21"/>
        <v>45</v>
      </c>
      <c r="Z113" s="5">
        <f>Data!C119*Y113</f>
        <v>1305</v>
      </c>
      <c r="AA113" s="35">
        <f>(100-O113)/100*Data!B119</f>
        <v>130.97359999999986</v>
      </c>
      <c r="AB113" s="35">
        <f>AA113/Data!B119*Data!D119</f>
        <v>5.215199999999995</v>
      </c>
      <c r="AC113" s="38">
        <f>(Data!D119-AB113)/Data!D119*100</f>
        <v>95.76</v>
      </c>
      <c r="AD113" s="11">
        <f t="shared" si="20"/>
        <v>117.78480000000002</v>
      </c>
    </row>
    <row r="114" spans="1:30">
      <c r="A114" s="11">
        <v>109</v>
      </c>
      <c r="B114" s="22">
        <f t="shared" si="12"/>
        <v>11</v>
      </c>
      <c r="C114" s="16">
        <f t="shared" si="13"/>
        <v>19</v>
      </c>
      <c r="I114" s="23">
        <f>Data!B120*Data!C120</f>
        <v>42480</v>
      </c>
      <c r="J114" s="23">
        <f>IF(Data!C$7=1,Data!D120,IF(Data!C$7=2,I114,Data!B120))</f>
        <v>167</v>
      </c>
      <c r="K114" s="33">
        <f>Data!E120*SQRT(Data!F120/21)</f>
        <v>31.053233511251261</v>
      </c>
      <c r="L114" s="33">
        <f>IF(Data!H120="A",Data!G$5,IF(Data!H120="B",Data!G$6,Data!G$7))</f>
        <v>95.76</v>
      </c>
      <c r="M114" s="33">
        <f>IF(Data!I120="A",Data!G$5,IF(Data!I120="B",Data!G$6,Data!G$7))</f>
        <v>94</v>
      </c>
      <c r="N114" s="33">
        <f>IF(Data!J120="A",Data!G$5,IF(Data!J120="B",Data!G$6,Data!G$7))</f>
        <v>98</v>
      </c>
      <c r="O114" s="47">
        <f>IF(Data!C$6=1,L114,IF(Data!C$6=2,M114,N114))</f>
        <v>98</v>
      </c>
      <c r="P114" s="47">
        <f t="shared" si="14"/>
        <v>163.66</v>
      </c>
      <c r="Q114" s="49">
        <f>MIN(4,(1-O114/100)*Data!G120/K114)</f>
        <v>0.1648781598909794</v>
      </c>
      <c r="R114" s="5">
        <f t="shared" si="15"/>
        <v>2.6122734983874754</v>
      </c>
      <c r="S114" s="50">
        <f t="shared" si="16"/>
        <v>0.61389901058780894</v>
      </c>
      <c r="T114" s="5">
        <f t="shared" si="17"/>
        <v>19</v>
      </c>
      <c r="U114" s="5">
        <f>Data!C120*T114</f>
        <v>684</v>
      </c>
      <c r="V114" s="49">
        <f>MIN(4,(1-Data!C$5/100)*Data!G120/K114)</f>
        <v>0.24731723983646908</v>
      </c>
      <c r="W114" s="5">
        <f t="shared" si="18"/>
        <v>2.4521506100077151</v>
      </c>
      <c r="X114" s="50">
        <f t="shared" si="19"/>
        <v>0.35231234393461086</v>
      </c>
      <c r="Y114" s="5">
        <f t="shared" si="21"/>
        <v>11</v>
      </c>
      <c r="Z114" s="5">
        <f>Data!C120*Y114</f>
        <v>396</v>
      </c>
      <c r="AA114" s="35">
        <f>(100-O114)/100*Data!B120</f>
        <v>23.6</v>
      </c>
      <c r="AB114" s="35">
        <f>AA114/Data!B120*Data!D120</f>
        <v>3.34</v>
      </c>
      <c r="AC114" s="38">
        <f>(Data!D120-AB114)/Data!D120*100</f>
        <v>98</v>
      </c>
      <c r="AD114" s="11">
        <f t="shared" si="20"/>
        <v>163.66</v>
      </c>
    </row>
    <row r="115" spans="1:30">
      <c r="A115" s="11">
        <v>110</v>
      </c>
      <c r="B115" s="22">
        <f t="shared" si="12"/>
        <v>0</v>
      </c>
      <c r="C115" s="16">
        <f t="shared" si="13"/>
        <v>0</v>
      </c>
      <c r="I115" s="23">
        <f>Data!B121*Data!C121</f>
        <v>21571</v>
      </c>
      <c r="J115" s="23">
        <f>IF(Data!C$7=1,Data!D121,IF(Data!C$7=2,I115,Data!B121))</f>
        <v>136</v>
      </c>
      <c r="K115" s="33">
        <f>Data!E121*SQRT(Data!F121/21)</f>
        <v>9.9035682511604488</v>
      </c>
      <c r="L115" s="33">
        <f>IF(Data!H121="A",Data!G$5,IF(Data!H121="B",Data!G$6,Data!G$7))</f>
        <v>94</v>
      </c>
      <c r="M115" s="33">
        <f>IF(Data!I121="A",Data!G$5,IF(Data!I121="B",Data!G$6,Data!G$7))</f>
        <v>94</v>
      </c>
      <c r="N115" s="33">
        <f>IF(Data!J121="A",Data!G$5,IF(Data!J121="B",Data!G$6,Data!G$7))</f>
        <v>95.76</v>
      </c>
      <c r="O115" s="47">
        <f>IF(Data!C$6=1,L115,IF(Data!C$6=2,M115,N115))</f>
        <v>95.76</v>
      </c>
      <c r="P115" s="47">
        <f t="shared" si="14"/>
        <v>130.2336</v>
      </c>
      <c r="Q115" s="49">
        <f>MIN(4,(1-O115/100)*Data!G121/K115)</f>
        <v>0.7577874771671943</v>
      </c>
      <c r="R115" s="5">
        <f t="shared" si="15"/>
        <v>1.942570574376185</v>
      </c>
      <c r="S115" s="50">
        <f t="shared" si="16"/>
        <v>-0.58485853985728342</v>
      </c>
      <c r="T115" s="5">
        <f t="shared" si="17"/>
        <v>0</v>
      </c>
      <c r="U115" s="5">
        <f>Data!C121*T115</f>
        <v>0</v>
      </c>
      <c r="V115" s="49">
        <f>MIN(4,(1-Data!C$5/100)*Data!G121/K115)</f>
        <v>0.53617038478810974</v>
      </c>
      <c r="W115" s="5">
        <f t="shared" si="18"/>
        <v>2.1131688048009161</v>
      </c>
      <c r="X115" s="50">
        <f t="shared" si="19"/>
        <v>-0.24951027220236327</v>
      </c>
      <c r="Y115" s="5">
        <f t="shared" si="21"/>
        <v>0</v>
      </c>
      <c r="Z115" s="5">
        <f>Data!C121*Y115</f>
        <v>0</v>
      </c>
      <c r="AA115" s="35">
        <f>(100-O115)/100*Data!B121</f>
        <v>24.719199999999972</v>
      </c>
      <c r="AB115" s="35">
        <f>AA115/Data!B121*Data!D121</f>
        <v>5.7663999999999938</v>
      </c>
      <c r="AC115" s="38">
        <f>(Data!D121-AB115)/Data!D121*100</f>
        <v>95.76</v>
      </c>
      <c r="AD115" s="11">
        <f t="shared" si="20"/>
        <v>130.2336</v>
      </c>
    </row>
    <row r="116" spans="1:30">
      <c r="A116" s="11">
        <v>111</v>
      </c>
      <c r="B116" s="22">
        <f t="shared" si="12"/>
        <v>23</v>
      </c>
      <c r="C116" s="16">
        <f t="shared" si="13"/>
        <v>7</v>
      </c>
      <c r="I116" s="23">
        <f>Data!B122*Data!C122</f>
        <v>50597</v>
      </c>
      <c r="J116" s="23">
        <f>IF(Data!C$7=1,Data!D122,IF(Data!C$7=2,I116,Data!B122))</f>
        <v>108</v>
      </c>
      <c r="K116" s="33">
        <f>Data!E122*SQRT(Data!F122/21)</f>
        <v>64.880299395033759</v>
      </c>
      <c r="L116" s="33">
        <f>IF(Data!H122="A",Data!G$5,IF(Data!H122="B",Data!G$6,Data!G$7))</f>
        <v>95.76</v>
      </c>
      <c r="M116" s="33">
        <f>IF(Data!I122="A",Data!G$5,IF(Data!I122="B",Data!G$6,Data!G$7))</f>
        <v>94</v>
      </c>
      <c r="N116" s="33">
        <f>IF(Data!J122="A",Data!G$5,IF(Data!J122="B",Data!G$6,Data!G$7))</f>
        <v>95.76</v>
      </c>
      <c r="O116" s="47">
        <f>IF(Data!C$6=1,L116,IF(Data!C$6=2,M116,N116))</f>
        <v>95.76</v>
      </c>
      <c r="P116" s="47">
        <f t="shared" si="14"/>
        <v>103.4208</v>
      </c>
      <c r="Q116" s="49">
        <f>MIN(4,(1-O116/100)*Data!G122/K116)</f>
        <v>0.3457074059327917</v>
      </c>
      <c r="R116" s="5">
        <f t="shared" si="15"/>
        <v>2.3115364681151949</v>
      </c>
      <c r="S116" s="50">
        <f t="shared" si="16"/>
        <v>0.1115802534119511</v>
      </c>
      <c r="T116" s="5">
        <f t="shared" si="17"/>
        <v>7</v>
      </c>
      <c r="U116" s="5">
        <f>Data!C122*T116</f>
        <v>133</v>
      </c>
      <c r="V116" s="49">
        <f>MIN(4,(1-Data!C$5/100)*Data!G122/K116)</f>
        <v>0.24460429665056041</v>
      </c>
      <c r="W116" s="5">
        <f t="shared" si="18"/>
        <v>2.4566446231756802</v>
      </c>
      <c r="X116" s="50">
        <f t="shared" si="19"/>
        <v>0.3598256328621674</v>
      </c>
      <c r="Y116" s="5">
        <f t="shared" si="21"/>
        <v>23</v>
      </c>
      <c r="Z116" s="5">
        <f>Data!C122*Y116</f>
        <v>437</v>
      </c>
      <c r="AA116" s="35">
        <f>(100-O116)/100*Data!B122</f>
        <v>112.91119999999987</v>
      </c>
      <c r="AB116" s="35">
        <f>AA116/Data!B122*Data!D122</f>
        <v>4.5791999999999948</v>
      </c>
      <c r="AC116" s="38">
        <f>(Data!D122-AB116)/Data!D122*100</f>
        <v>95.76</v>
      </c>
      <c r="AD116" s="11">
        <f t="shared" si="20"/>
        <v>103.4208</v>
      </c>
    </row>
    <row r="117" spans="1:30">
      <c r="A117" s="11">
        <v>112</v>
      </c>
      <c r="B117" s="22">
        <f t="shared" si="12"/>
        <v>33</v>
      </c>
      <c r="C117" s="16">
        <f t="shared" si="13"/>
        <v>19</v>
      </c>
      <c r="I117" s="23">
        <f>Data!B123*Data!C123</f>
        <v>144055</v>
      </c>
      <c r="J117" s="23">
        <f>IF(Data!C$7=1,Data!D123,IF(Data!C$7=2,I117,Data!B123))</f>
        <v>103</v>
      </c>
      <c r="K117" s="33">
        <f>Data!E123*SQRT(Data!F123/21)</f>
        <v>59.214368067229287</v>
      </c>
      <c r="L117" s="33">
        <f>IF(Data!H123="A",Data!G$5,IF(Data!H123="B",Data!G$6,Data!G$7))</f>
        <v>98</v>
      </c>
      <c r="M117" s="33">
        <f>IF(Data!I123="A",Data!G$5,IF(Data!I123="B",Data!G$6,Data!G$7))</f>
        <v>94</v>
      </c>
      <c r="N117" s="33">
        <f>IF(Data!J123="A",Data!G$5,IF(Data!J123="B",Data!G$6,Data!G$7))</f>
        <v>95.76</v>
      </c>
      <c r="O117" s="47">
        <f>IF(Data!C$6=1,L117,IF(Data!C$6=2,M117,N117))</f>
        <v>95.76</v>
      </c>
      <c r="P117" s="47">
        <f t="shared" si="14"/>
        <v>98.632800000000003</v>
      </c>
      <c r="Q117" s="49">
        <f>MIN(4,(1-O117/100)*Data!G123/K117)</f>
        <v>0.25849131721918928</v>
      </c>
      <c r="R117" s="5">
        <f t="shared" si="15"/>
        <v>2.4340628944733229</v>
      </c>
      <c r="S117" s="50">
        <f t="shared" si="16"/>
        <v>0.32196502480010686</v>
      </c>
      <c r="T117" s="5">
        <f t="shared" si="17"/>
        <v>19</v>
      </c>
      <c r="U117" s="5">
        <f>Data!C123*T117</f>
        <v>893</v>
      </c>
      <c r="V117" s="49">
        <f>MIN(4,(1-Data!C$5/100)*Data!G123/K117)</f>
        <v>0.18289479991923788</v>
      </c>
      <c r="W117" s="5">
        <f t="shared" si="18"/>
        <v>2.5722682860470369</v>
      </c>
      <c r="X117" s="50">
        <f t="shared" si="19"/>
        <v>0.54967017870545054</v>
      </c>
      <c r="Y117" s="5">
        <f t="shared" si="21"/>
        <v>33</v>
      </c>
      <c r="Z117" s="5">
        <f>Data!C123*Y117</f>
        <v>1551</v>
      </c>
      <c r="AA117" s="35">
        <f>(100-O117)/100*Data!B123</f>
        <v>129.95599999999985</v>
      </c>
      <c r="AB117" s="35">
        <f>AA117/Data!B123*Data!D123</f>
        <v>4.3671999999999951</v>
      </c>
      <c r="AC117" s="38">
        <f>(Data!D123-AB117)/Data!D123*100</f>
        <v>95.76</v>
      </c>
      <c r="AD117" s="11">
        <f t="shared" si="20"/>
        <v>98.632800000000003</v>
      </c>
    </row>
    <row r="118" spans="1:30">
      <c r="A118" s="11">
        <v>113</v>
      </c>
      <c r="B118" s="22">
        <f t="shared" si="12"/>
        <v>75</v>
      </c>
      <c r="C118" s="16">
        <f t="shared" si="13"/>
        <v>107</v>
      </c>
      <c r="I118" s="23">
        <f>Data!B124*Data!C124</f>
        <v>108594</v>
      </c>
      <c r="J118" s="23">
        <f>IF(Data!C$7=1,Data!D124,IF(Data!C$7=2,I118,Data!B124))</f>
        <v>229</v>
      </c>
      <c r="K118" s="33">
        <f>Data!E124*SQRT(Data!F124/21)</f>
        <v>134.93318114112532</v>
      </c>
      <c r="L118" s="33">
        <f>IF(Data!H124="A",Data!G$5,IF(Data!H124="B",Data!G$6,Data!G$7))</f>
        <v>98</v>
      </c>
      <c r="M118" s="33">
        <f>IF(Data!I124="A",Data!G$5,IF(Data!I124="B",Data!G$6,Data!G$7))</f>
        <v>94</v>
      </c>
      <c r="N118" s="33">
        <f>IF(Data!J124="A",Data!G$5,IF(Data!J124="B",Data!G$6,Data!G$7))</f>
        <v>98</v>
      </c>
      <c r="O118" s="47">
        <f>IF(Data!C$6=1,L118,IF(Data!C$6=2,M118,N118))</f>
        <v>98</v>
      </c>
      <c r="P118" s="47">
        <f t="shared" si="14"/>
        <v>224.42</v>
      </c>
      <c r="Q118" s="49">
        <f>MIN(4,(1-O118/100)*Data!G124/K118)</f>
        <v>0.12139341755285772</v>
      </c>
      <c r="R118" s="5">
        <f t="shared" si="15"/>
        <v>2.7269604087360735</v>
      </c>
      <c r="S118" s="50">
        <f t="shared" si="16"/>
        <v>0.79429237455462565</v>
      </c>
      <c r="T118" s="5">
        <f t="shared" si="17"/>
        <v>107</v>
      </c>
      <c r="U118" s="5">
        <f>Data!C124*T118</f>
        <v>1926</v>
      </c>
      <c r="V118" s="49">
        <f>MIN(4,(1-Data!C$5/100)*Data!G124/K118)</f>
        <v>0.18209012632928662</v>
      </c>
      <c r="W118" s="5">
        <f t="shared" si="18"/>
        <v>2.5739819064239136</v>
      </c>
      <c r="X118" s="50">
        <f t="shared" si="19"/>
        <v>0.55243606646663079</v>
      </c>
      <c r="Y118" s="5">
        <f t="shared" si="21"/>
        <v>75</v>
      </c>
      <c r="Z118" s="5">
        <f>Data!C124*Y118</f>
        <v>1350</v>
      </c>
      <c r="AA118" s="35">
        <f>(100-O118)/100*Data!B124</f>
        <v>120.66</v>
      </c>
      <c r="AB118" s="35">
        <f>AA118/Data!B124*Data!D124</f>
        <v>4.58</v>
      </c>
      <c r="AC118" s="38">
        <f>(Data!D124-AB118)/Data!D124*100</f>
        <v>98</v>
      </c>
      <c r="AD118" s="11">
        <f t="shared" si="20"/>
        <v>224.42</v>
      </c>
    </row>
    <row r="119" spans="1:30">
      <c r="A119" s="11">
        <v>114</v>
      </c>
      <c r="B119" s="22">
        <f t="shared" si="12"/>
        <v>0</v>
      </c>
      <c r="C119" s="16">
        <f t="shared" si="13"/>
        <v>3</v>
      </c>
      <c r="I119" s="23">
        <f>Data!B125*Data!C125</f>
        <v>41768</v>
      </c>
      <c r="J119" s="23">
        <f>IF(Data!C$7=1,Data!D125,IF(Data!C$7=2,I119,Data!B125))</f>
        <v>250</v>
      </c>
      <c r="K119" s="33">
        <f>Data!E125*SQRT(Data!F125/21)</f>
        <v>12.937662519596014</v>
      </c>
      <c r="L119" s="33">
        <f>IF(Data!H125="A",Data!G$5,IF(Data!H125="B",Data!G$6,Data!G$7))</f>
        <v>95.76</v>
      </c>
      <c r="M119" s="33">
        <f>IF(Data!I125="A",Data!G$5,IF(Data!I125="B",Data!G$6,Data!G$7))</f>
        <v>94</v>
      </c>
      <c r="N119" s="33">
        <f>IF(Data!J125="A",Data!G$5,IF(Data!J125="B",Data!G$6,Data!G$7))</f>
        <v>98</v>
      </c>
      <c r="O119" s="47">
        <f>IF(Data!C$6=1,L119,IF(Data!C$6=2,M119,N119))</f>
        <v>98</v>
      </c>
      <c r="P119" s="47">
        <f t="shared" si="14"/>
        <v>245</v>
      </c>
      <c r="Q119" s="49">
        <f>MIN(4,(1-O119/100)*Data!G125/K119)</f>
        <v>0.30762898583663795</v>
      </c>
      <c r="R119" s="5">
        <f t="shared" si="15"/>
        <v>2.3614820456592858</v>
      </c>
      <c r="S119" s="50">
        <f t="shared" si="16"/>
        <v>0.19838980752362198</v>
      </c>
      <c r="T119" s="5">
        <f t="shared" si="17"/>
        <v>3</v>
      </c>
      <c r="U119" s="5">
        <f>Data!C125*T119</f>
        <v>138</v>
      </c>
      <c r="V119" s="49">
        <f>MIN(4,(1-Data!C$5/100)*Data!G125/K119)</f>
        <v>0.46144347875495689</v>
      </c>
      <c r="W119" s="5">
        <f t="shared" si="18"/>
        <v>2.1830408231993363</v>
      </c>
      <c r="X119" s="50">
        <f t="shared" si="19"/>
        <v>-0.11912427665904557</v>
      </c>
      <c r="Y119" s="5">
        <f t="shared" si="21"/>
        <v>0</v>
      </c>
      <c r="Z119" s="5">
        <f>Data!C125*Y119</f>
        <v>0</v>
      </c>
      <c r="AA119" s="35">
        <f>(100-O119)/100*Data!B125</f>
        <v>18.16</v>
      </c>
      <c r="AB119" s="35">
        <f>AA119/Data!B125*Data!D125</f>
        <v>5</v>
      </c>
      <c r="AC119" s="38">
        <f>(Data!D125-AB119)/Data!D125*100</f>
        <v>98</v>
      </c>
      <c r="AD119" s="11">
        <f t="shared" si="20"/>
        <v>245</v>
      </c>
    </row>
    <row r="120" spans="1:30">
      <c r="A120" s="11">
        <v>115</v>
      </c>
      <c r="B120" s="22">
        <f t="shared" si="12"/>
        <v>44</v>
      </c>
      <c r="C120" s="16">
        <f t="shared" si="13"/>
        <v>27</v>
      </c>
      <c r="I120" s="23">
        <f>Data!B126*Data!C126</f>
        <v>87136</v>
      </c>
      <c r="J120" s="23">
        <f>IF(Data!C$7=1,Data!D126,IF(Data!C$7=2,I120,Data!B126))</f>
        <v>124</v>
      </c>
      <c r="K120" s="33">
        <f>Data!E126*SQRT(Data!F126/21)</f>
        <v>78.876879001735745</v>
      </c>
      <c r="L120" s="33">
        <f>IF(Data!H126="A",Data!G$5,IF(Data!H126="B",Data!G$6,Data!G$7))</f>
        <v>95.76</v>
      </c>
      <c r="M120" s="33">
        <f>IF(Data!I126="A",Data!G$5,IF(Data!I126="B",Data!G$6,Data!G$7))</f>
        <v>94</v>
      </c>
      <c r="N120" s="33">
        <f>IF(Data!J126="A",Data!G$5,IF(Data!J126="B",Data!G$6,Data!G$7))</f>
        <v>95.76</v>
      </c>
      <c r="O120" s="47">
        <f>IF(Data!C$6=1,L120,IF(Data!C$6=2,M120,N120))</f>
        <v>95.76</v>
      </c>
      <c r="P120" s="47">
        <f t="shared" si="14"/>
        <v>118.7424</v>
      </c>
      <c r="Q120" s="49">
        <f>MIN(4,(1-O120/100)*Data!G126/K120)</f>
        <v>0.25318445979030857</v>
      </c>
      <c r="R120" s="5">
        <f t="shared" si="15"/>
        <v>2.4425703176226068</v>
      </c>
      <c r="S120" s="50">
        <f t="shared" si="16"/>
        <v>0.33626023042209202</v>
      </c>
      <c r="T120" s="5">
        <f t="shared" si="17"/>
        <v>27</v>
      </c>
      <c r="U120" s="5">
        <f>Data!C126*T120</f>
        <v>756</v>
      </c>
      <c r="V120" s="49">
        <f>MIN(4,(1-Data!C$5/100)*Data!G126/K120)</f>
        <v>0.17913994796484115</v>
      </c>
      <c r="W120" s="5">
        <f t="shared" si="18"/>
        <v>2.5803200804711253</v>
      </c>
      <c r="X120" s="50">
        <f t="shared" si="19"/>
        <v>0.56265473000276234</v>
      </c>
      <c r="Y120" s="5">
        <f t="shared" si="21"/>
        <v>44</v>
      </c>
      <c r="Z120" s="5">
        <f>Data!C126*Y120</f>
        <v>1232</v>
      </c>
      <c r="AA120" s="35">
        <f>(100-O120)/100*Data!B126</f>
        <v>131.94879999999986</v>
      </c>
      <c r="AB120" s="35">
        <f>AA120/Data!B126*Data!D126</f>
        <v>5.2575999999999947</v>
      </c>
      <c r="AC120" s="38">
        <f>(Data!D126-AB120)/Data!D126*100</f>
        <v>95.76</v>
      </c>
      <c r="AD120" s="11">
        <f t="shared" si="20"/>
        <v>118.7424</v>
      </c>
    </row>
    <row r="121" spans="1:30">
      <c r="A121" s="11">
        <v>116</v>
      </c>
      <c r="B121" s="22">
        <f t="shared" si="12"/>
        <v>16</v>
      </c>
      <c r="C121" s="16">
        <f t="shared" si="13"/>
        <v>7</v>
      </c>
      <c r="I121" s="23">
        <f>Data!B127*Data!C127</f>
        <v>47940</v>
      </c>
      <c r="J121" s="23">
        <f>IF(Data!C$7=1,Data!D127,IF(Data!C$7=2,I121,Data!B127))</f>
        <v>111</v>
      </c>
      <c r="K121" s="33">
        <f>Data!E127*SQRT(Data!F127/21)</f>
        <v>38.557156556883683</v>
      </c>
      <c r="L121" s="33">
        <f>IF(Data!H127="A",Data!G$5,IF(Data!H127="B",Data!G$6,Data!G$7))</f>
        <v>95.76</v>
      </c>
      <c r="M121" s="33">
        <f>IF(Data!I127="A",Data!G$5,IF(Data!I127="B",Data!G$6,Data!G$7))</f>
        <v>94</v>
      </c>
      <c r="N121" s="33">
        <f>IF(Data!J127="A",Data!G$5,IF(Data!J127="B",Data!G$6,Data!G$7))</f>
        <v>95.76</v>
      </c>
      <c r="O121" s="47">
        <f>IF(Data!C$6=1,L121,IF(Data!C$6=2,M121,N121))</f>
        <v>95.76</v>
      </c>
      <c r="P121" s="47">
        <f t="shared" si="14"/>
        <v>106.29360000000001</v>
      </c>
      <c r="Q121" s="49">
        <f>MIN(4,(1-O121/100)*Data!G127/K121)</f>
        <v>0.31670385190320549</v>
      </c>
      <c r="R121" s="5">
        <f t="shared" si="15"/>
        <v>2.3491385975804082</v>
      </c>
      <c r="S121" s="50">
        <f t="shared" si="16"/>
        <v>0.17707502806925107</v>
      </c>
      <c r="T121" s="5">
        <f t="shared" si="17"/>
        <v>7</v>
      </c>
      <c r="U121" s="5">
        <f>Data!C127*T121</f>
        <v>238</v>
      </c>
      <c r="V121" s="49">
        <f>MIN(4,(1-Data!C$5/100)*Data!G127/K121)</f>
        <v>0.22408291408245695</v>
      </c>
      <c r="W121" s="5">
        <f t="shared" si="18"/>
        <v>2.4920582079465077</v>
      </c>
      <c r="X121" s="50">
        <f t="shared" si="19"/>
        <v>0.41866827427965392</v>
      </c>
      <c r="Y121" s="5">
        <f t="shared" si="21"/>
        <v>16</v>
      </c>
      <c r="Z121" s="5">
        <f>Data!C127*Y121</f>
        <v>544</v>
      </c>
      <c r="AA121" s="35">
        <f>(100-O121)/100*Data!B127</f>
        <v>59.783999999999935</v>
      </c>
      <c r="AB121" s="35">
        <f>AA121/Data!B127*Data!D127</f>
        <v>4.706399999999995</v>
      </c>
      <c r="AC121" s="38">
        <f>(Data!D127-AB121)/Data!D127*100</f>
        <v>95.76</v>
      </c>
      <c r="AD121" s="11">
        <f t="shared" si="20"/>
        <v>106.29360000000001</v>
      </c>
    </row>
    <row r="122" spans="1:30">
      <c r="A122" s="11">
        <v>117</v>
      </c>
      <c r="B122" s="22">
        <f t="shared" si="12"/>
        <v>8</v>
      </c>
      <c r="C122" s="16">
        <f t="shared" si="13"/>
        <v>17</v>
      </c>
      <c r="I122" s="23">
        <f>Data!B128*Data!C128</f>
        <v>43848</v>
      </c>
      <c r="J122" s="23">
        <f>IF(Data!C$7=1,Data!D128,IF(Data!C$7=2,I122,Data!B128))</f>
        <v>228</v>
      </c>
      <c r="K122" s="33">
        <f>Data!E128*SQRT(Data!F128/21)</f>
        <v>33.821936301248371</v>
      </c>
      <c r="L122" s="33">
        <f>IF(Data!H128="A",Data!G$5,IF(Data!H128="B",Data!G$6,Data!G$7))</f>
        <v>95.76</v>
      </c>
      <c r="M122" s="33">
        <f>IF(Data!I128="A",Data!G$5,IF(Data!I128="B",Data!G$6,Data!G$7))</f>
        <v>94</v>
      </c>
      <c r="N122" s="33">
        <f>IF(Data!J128="A",Data!G$5,IF(Data!J128="B",Data!G$6,Data!G$7))</f>
        <v>98</v>
      </c>
      <c r="O122" s="47">
        <f>IF(Data!C$6=1,L122,IF(Data!C$6=2,M122,N122))</f>
        <v>98</v>
      </c>
      <c r="P122" s="47">
        <f t="shared" si="14"/>
        <v>223.44</v>
      </c>
      <c r="Q122" s="49">
        <f>MIN(4,(1-O122/100)*Data!G128/K122)</f>
        <v>0.19750495478738886</v>
      </c>
      <c r="R122" s="5">
        <f t="shared" si="15"/>
        <v>2.5422153802770784</v>
      </c>
      <c r="S122" s="50">
        <f t="shared" si="16"/>
        <v>0.50094392065046633</v>
      </c>
      <c r="T122" s="5">
        <f t="shared" si="17"/>
        <v>17</v>
      </c>
      <c r="U122" s="5">
        <f>Data!C128*T122</f>
        <v>476</v>
      </c>
      <c r="V122" s="49">
        <f>MIN(4,(1-Data!C$5/100)*Data!G128/K122)</f>
        <v>0.2962574321810833</v>
      </c>
      <c r="W122" s="5">
        <f t="shared" si="18"/>
        <v>2.3773785612520779</v>
      </c>
      <c r="X122" s="50">
        <f t="shared" si="19"/>
        <v>0.22570905392705737</v>
      </c>
      <c r="Y122" s="5">
        <f t="shared" si="21"/>
        <v>8</v>
      </c>
      <c r="Z122" s="5">
        <f>Data!C128*Y122</f>
        <v>224</v>
      </c>
      <c r="AA122" s="35">
        <f>(100-O122)/100*Data!B128</f>
        <v>31.32</v>
      </c>
      <c r="AB122" s="35">
        <f>AA122/Data!B128*Data!D128</f>
        <v>4.5600000000000005</v>
      </c>
      <c r="AC122" s="38">
        <f>(Data!D128-AB122)/Data!D128*100</f>
        <v>98</v>
      </c>
      <c r="AD122" s="11">
        <f t="shared" si="20"/>
        <v>223.44</v>
      </c>
    </row>
    <row r="123" spans="1:30">
      <c r="A123" s="11">
        <v>118</v>
      </c>
      <c r="B123" s="22">
        <f t="shared" si="12"/>
        <v>7</v>
      </c>
      <c r="C123" s="16">
        <f t="shared" si="13"/>
        <v>2</v>
      </c>
      <c r="I123" s="23">
        <f>Data!B129*Data!C129</f>
        <v>31590</v>
      </c>
      <c r="J123" s="23">
        <f>IF(Data!C$7=1,Data!D129,IF(Data!C$7=2,I123,Data!B129))</f>
        <v>144</v>
      </c>
      <c r="K123" s="33">
        <f>Data!E129*SQRT(Data!F129/21)</f>
        <v>18.531956311218</v>
      </c>
      <c r="L123" s="33">
        <f>IF(Data!H129="A",Data!G$5,IF(Data!H129="B",Data!G$6,Data!G$7))</f>
        <v>95.76</v>
      </c>
      <c r="M123" s="33">
        <f>IF(Data!I129="A",Data!G$5,IF(Data!I129="B",Data!G$6,Data!G$7))</f>
        <v>94</v>
      </c>
      <c r="N123" s="33">
        <f>IF(Data!J129="A",Data!G$5,IF(Data!J129="B",Data!G$6,Data!G$7))</f>
        <v>95.76</v>
      </c>
      <c r="O123" s="47">
        <f>IF(Data!C$6=1,L123,IF(Data!C$6=2,M123,N123))</f>
        <v>95.76</v>
      </c>
      <c r="P123" s="47">
        <f t="shared" si="14"/>
        <v>137.89440000000002</v>
      </c>
      <c r="Q123" s="49">
        <f>MIN(4,(1-O123/100)*Data!G129/K123)</f>
        <v>0.33632714729783175</v>
      </c>
      <c r="R123" s="5">
        <f t="shared" si="15"/>
        <v>2.3234064872394709</v>
      </c>
      <c r="S123" s="50">
        <f t="shared" si="16"/>
        <v>0.13234827338599503</v>
      </c>
      <c r="T123" s="5">
        <f t="shared" si="17"/>
        <v>2</v>
      </c>
      <c r="U123" s="5">
        <f>Data!C129*T123</f>
        <v>108</v>
      </c>
      <c r="V123" s="49">
        <f>MIN(4,(1-Data!C$5/100)*Data!G129/K123)</f>
        <v>0.23796732120129629</v>
      </c>
      <c r="W123" s="5">
        <f t="shared" si="18"/>
        <v>2.4678167813064991</v>
      </c>
      <c r="X123" s="50">
        <f t="shared" si="19"/>
        <v>0.37845830312066481</v>
      </c>
      <c r="Y123" s="5">
        <f t="shared" si="21"/>
        <v>7</v>
      </c>
      <c r="Z123" s="5">
        <f>Data!C129*Y123</f>
        <v>378</v>
      </c>
      <c r="AA123" s="35">
        <f>(100-O123)/100*Data!B129</f>
        <v>24.80399999999997</v>
      </c>
      <c r="AB123" s="35">
        <f>AA123/Data!B129*Data!D129</f>
        <v>6.1055999999999928</v>
      </c>
      <c r="AC123" s="38">
        <f>(Data!D129-AB123)/Data!D129*100</f>
        <v>95.76</v>
      </c>
      <c r="AD123" s="11">
        <f t="shared" si="20"/>
        <v>137.89440000000002</v>
      </c>
    </row>
    <row r="124" spans="1:30">
      <c r="A124" s="11">
        <v>119</v>
      </c>
      <c r="B124" s="22">
        <f t="shared" si="12"/>
        <v>0</v>
      </c>
      <c r="C124" s="16">
        <f t="shared" si="13"/>
        <v>0</v>
      </c>
      <c r="I124" s="23">
        <f>Data!B130*Data!C130</f>
        <v>3696</v>
      </c>
      <c r="J124" s="23">
        <f>IF(Data!C$7=1,Data!D130,IF(Data!C$7=2,I124,Data!B130))</f>
        <v>109</v>
      </c>
      <c r="K124" s="33">
        <f>Data!E130*SQRT(Data!F130/21)</f>
        <v>7.6477551179317285</v>
      </c>
      <c r="L124" s="33">
        <f>IF(Data!H130="A",Data!G$5,IF(Data!H130="B",Data!G$6,Data!G$7))</f>
        <v>94</v>
      </c>
      <c r="M124" s="33">
        <f>IF(Data!I130="A",Data!G$5,IF(Data!I130="B",Data!G$6,Data!G$7))</f>
        <v>94</v>
      </c>
      <c r="N124" s="33">
        <f>IF(Data!J130="A",Data!G$5,IF(Data!J130="B",Data!G$6,Data!G$7))</f>
        <v>95.76</v>
      </c>
      <c r="O124" s="47">
        <f>IF(Data!C$6=1,L124,IF(Data!C$6=2,M124,N124))</f>
        <v>95.76</v>
      </c>
      <c r="P124" s="47">
        <f t="shared" si="14"/>
        <v>104.3784</v>
      </c>
      <c r="Q124" s="49">
        <f>MIN(4,(1-O124/100)*Data!G130/K124)</f>
        <v>1.3693953112390291</v>
      </c>
      <c r="R124" s="5">
        <f t="shared" si="15"/>
        <v>1.6093903495969779</v>
      </c>
      <c r="S124" s="50">
        <f t="shared" si="16"/>
        <v>-1.3265653543477369</v>
      </c>
      <c r="T124" s="5">
        <f t="shared" si="17"/>
        <v>0</v>
      </c>
      <c r="U124" s="5">
        <f>Data!C130*T124</f>
        <v>0</v>
      </c>
      <c r="V124" s="49">
        <f>MIN(4,(1-Data!C$5/100)*Data!G130/K124)</f>
        <v>0.9689117768200689</v>
      </c>
      <c r="W124" s="5">
        <f t="shared" si="18"/>
        <v>1.8116399362255717</v>
      </c>
      <c r="X124" s="50">
        <f t="shared" si="19"/>
        <v>-0.86117716217894369</v>
      </c>
      <c r="Y124" s="5">
        <f t="shared" si="21"/>
        <v>0</v>
      </c>
      <c r="Z124" s="5">
        <f>Data!C130*Y124</f>
        <v>0</v>
      </c>
      <c r="AA124" s="35">
        <f>(100-O124)/100*Data!B130</f>
        <v>14.246399999999984</v>
      </c>
      <c r="AB124" s="35">
        <f>AA124/Data!B130*Data!D130</f>
        <v>4.6215999999999946</v>
      </c>
      <c r="AC124" s="38">
        <f>(Data!D130-AB124)/Data!D130*100</f>
        <v>95.76</v>
      </c>
      <c r="AD124" s="11">
        <f t="shared" si="20"/>
        <v>104.3784</v>
      </c>
    </row>
    <row r="125" spans="1:30">
      <c r="A125" s="11">
        <v>120</v>
      </c>
      <c r="B125" s="22">
        <f t="shared" si="12"/>
        <v>0</v>
      </c>
      <c r="C125" s="16">
        <f t="shared" si="13"/>
        <v>0</v>
      </c>
      <c r="I125" s="23">
        <f>Data!B131*Data!C131</f>
        <v>22386</v>
      </c>
      <c r="J125" s="23">
        <f>IF(Data!C$7=1,Data!D131,IF(Data!C$7=2,I125,Data!B131))</f>
        <v>142</v>
      </c>
      <c r="K125" s="33">
        <f>Data!E131*SQRT(Data!F131/21)</f>
        <v>9.5084257873084006</v>
      </c>
      <c r="L125" s="33">
        <f>IF(Data!H131="A",Data!G$5,IF(Data!H131="B",Data!G$6,Data!G$7))</f>
        <v>94</v>
      </c>
      <c r="M125" s="33">
        <f>IF(Data!I131="A",Data!G$5,IF(Data!I131="B",Data!G$6,Data!G$7))</f>
        <v>94</v>
      </c>
      <c r="N125" s="33">
        <f>IF(Data!J131="A",Data!G$5,IF(Data!J131="B",Data!G$6,Data!G$7))</f>
        <v>95.76</v>
      </c>
      <c r="O125" s="47">
        <f>IF(Data!C$6=1,L125,IF(Data!C$6=2,M125,N125))</f>
        <v>95.76</v>
      </c>
      <c r="P125" s="47">
        <f t="shared" si="14"/>
        <v>135.97919999999999</v>
      </c>
      <c r="Q125" s="49">
        <f>MIN(4,(1-O125/100)*Data!G131/K125)</f>
        <v>0.76698290160020377</v>
      </c>
      <c r="R125" s="5">
        <f t="shared" si="15"/>
        <v>1.9363515604691452</v>
      </c>
      <c r="S125" s="50">
        <f t="shared" si="16"/>
        <v>-0.59758593026957707</v>
      </c>
      <c r="T125" s="5">
        <f t="shared" si="17"/>
        <v>0</v>
      </c>
      <c r="U125" s="5">
        <f>Data!C131*T125</f>
        <v>0</v>
      </c>
      <c r="V125" s="49">
        <f>MIN(4,(1-Data!C$5/100)*Data!G131/K125)</f>
        <v>0.54267658132089946</v>
      </c>
      <c r="W125" s="5">
        <f t="shared" si="18"/>
        <v>2.1074532798813848</v>
      </c>
      <c r="X125" s="50">
        <f t="shared" si="19"/>
        <v>-0.26034300583424025</v>
      </c>
      <c r="Y125" s="5">
        <f t="shared" si="21"/>
        <v>0</v>
      </c>
      <c r="Z125" s="5">
        <f>Data!C131*Y125</f>
        <v>0</v>
      </c>
      <c r="AA125" s="35">
        <f>(100-O125)/100*Data!B131</f>
        <v>24.337599999999973</v>
      </c>
      <c r="AB125" s="35">
        <f>AA125/Data!B131*Data!D131</f>
        <v>6.0207999999999933</v>
      </c>
      <c r="AC125" s="38">
        <f>(Data!D131-AB125)/Data!D131*100</f>
        <v>95.76</v>
      </c>
      <c r="AD125" s="11">
        <f t="shared" si="20"/>
        <v>135.97919999999999</v>
      </c>
    </row>
    <row r="126" spans="1:30">
      <c r="A126" s="11">
        <v>121</v>
      </c>
      <c r="B126" s="22">
        <f t="shared" si="12"/>
        <v>0</v>
      </c>
      <c r="C126" s="16">
        <f t="shared" si="13"/>
        <v>0</v>
      </c>
      <c r="I126" s="23">
        <f>Data!B132*Data!C132</f>
        <v>7080</v>
      </c>
      <c r="J126" s="23">
        <f>IF(Data!C$7=1,Data!D132,IF(Data!C$7=2,I126,Data!B132))</f>
        <v>114</v>
      </c>
      <c r="K126" s="33">
        <f>Data!E132*SQRT(Data!F132/21)</f>
        <v>7.6825577676798193</v>
      </c>
      <c r="L126" s="33">
        <f>IF(Data!H132="A",Data!G$5,IF(Data!H132="B",Data!G$6,Data!G$7))</f>
        <v>94</v>
      </c>
      <c r="M126" s="33">
        <f>IF(Data!I132="A",Data!G$5,IF(Data!I132="B",Data!G$6,Data!G$7))</f>
        <v>94</v>
      </c>
      <c r="N126" s="33">
        <f>IF(Data!J132="A",Data!G$5,IF(Data!J132="B",Data!G$6,Data!G$7))</f>
        <v>95.76</v>
      </c>
      <c r="O126" s="47">
        <f>IF(Data!C$6=1,L126,IF(Data!C$6=2,M126,N126))</f>
        <v>95.76</v>
      </c>
      <c r="P126" s="47">
        <f t="shared" si="14"/>
        <v>109.16640000000001</v>
      </c>
      <c r="Q126" s="49">
        <f>MIN(4,(1-O126/100)*Data!G132/K126)</f>
        <v>1.037571111216955</v>
      </c>
      <c r="R126" s="5">
        <f t="shared" si="15"/>
        <v>1.7734460243989394</v>
      </c>
      <c r="S126" s="50">
        <f t="shared" si="16"/>
        <v>-0.94528868938241117</v>
      </c>
      <c r="T126" s="5">
        <f t="shared" si="17"/>
        <v>0</v>
      </c>
      <c r="U126" s="5">
        <f>Data!C132*T126</f>
        <v>0</v>
      </c>
      <c r="V126" s="49">
        <f>MIN(4,(1-Data!C$5/100)*Data!G132/K126)</f>
        <v>0.73413050321954432</v>
      </c>
      <c r="W126" s="5">
        <f t="shared" si="18"/>
        <v>1.9588294368341299</v>
      </c>
      <c r="X126" s="50">
        <f t="shared" si="19"/>
        <v>-0.55176150464562679</v>
      </c>
      <c r="Y126" s="5">
        <f t="shared" si="21"/>
        <v>0</v>
      </c>
      <c r="Z126" s="5">
        <f>Data!C132*Y126</f>
        <v>0</v>
      </c>
      <c r="AA126" s="35">
        <f>(100-O126)/100*Data!B132</f>
        <v>15.009599999999983</v>
      </c>
      <c r="AB126" s="35">
        <f>AA126/Data!B132*Data!D132</f>
        <v>4.8335999999999943</v>
      </c>
      <c r="AC126" s="38">
        <f>(Data!D132-AB126)/Data!D132*100</f>
        <v>95.76</v>
      </c>
      <c r="AD126" s="11">
        <f t="shared" si="20"/>
        <v>109.16640000000001</v>
      </c>
    </row>
    <row r="127" spans="1:30">
      <c r="A127" s="11">
        <v>122</v>
      </c>
      <c r="B127" s="22">
        <f t="shared" si="12"/>
        <v>0</v>
      </c>
      <c r="C127" s="16">
        <f t="shared" si="13"/>
        <v>0</v>
      </c>
      <c r="I127" s="23">
        <f>Data!B133*Data!C133</f>
        <v>15323</v>
      </c>
      <c r="J127" s="23">
        <f>IF(Data!C$7=1,Data!D133,IF(Data!C$7=2,I127,Data!B133))</f>
        <v>259</v>
      </c>
      <c r="K127" s="33">
        <f>Data!E133*SQRT(Data!F133/21)</f>
        <v>22.287313680557215</v>
      </c>
      <c r="L127" s="33">
        <f>IF(Data!H133="A",Data!G$5,IF(Data!H133="B",Data!G$6,Data!G$7))</f>
        <v>94</v>
      </c>
      <c r="M127" s="33">
        <f>IF(Data!I133="A",Data!G$5,IF(Data!I133="B",Data!G$6,Data!G$7))</f>
        <v>94</v>
      </c>
      <c r="N127" s="33">
        <f>IF(Data!J133="A",Data!G$5,IF(Data!J133="B",Data!G$6,Data!G$7))</f>
        <v>98</v>
      </c>
      <c r="O127" s="47">
        <f>IF(Data!C$6=1,L127,IF(Data!C$6=2,M127,N127))</f>
        <v>98</v>
      </c>
      <c r="P127" s="47">
        <f t="shared" si="14"/>
        <v>253.82</v>
      </c>
      <c r="Q127" s="49">
        <f>MIN(4,(1-O127/100)*Data!G133/K127)</f>
        <v>0.45137786205145269</v>
      </c>
      <c r="R127" s="5">
        <f t="shared" si="15"/>
        <v>2.193120320957727</v>
      </c>
      <c r="S127" s="50">
        <f t="shared" si="16"/>
        <v>-0.1006162846399382</v>
      </c>
      <c r="T127" s="5">
        <f t="shared" si="17"/>
        <v>0</v>
      </c>
      <c r="U127" s="5">
        <f>Data!C133*T127</f>
        <v>0</v>
      </c>
      <c r="V127" s="49">
        <f>MIN(4,(1-Data!C$5/100)*Data!G133/K127)</f>
        <v>0.6770667930771791</v>
      </c>
      <c r="W127" s="5">
        <f t="shared" si="18"/>
        <v>1.999711610703252</v>
      </c>
      <c r="X127" s="50">
        <f t="shared" si="19"/>
        <v>-0.46964596340634596</v>
      </c>
      <c r="Y127" s="5">
        <f t="shared" si="21"/>
        <v>0</v>
      </c>
      <c r="Z127" s="5">
        <f>Data!C133*Y127</f>
        <v>0</v>
      </c>
      <c r="AA127" s="35">
        <f>(100-O127)/100*Data!B133</f>
        <v>27.86</v>
      </c>
      <c r="AB127" s="35">
        <f>AA127/Data!B133*Data!D133</f>
        <v>5.18</v>
      </c>
      <c r="AC127" s="38">
        <f>(Data!D133-AB127)/Data!D133*100</f>
        <v>98</v>
      </c>
      <c r="AD127" s="11">
        <f t="shared" si="20"/>
        <v>253.82</v>
      </c>
    </row>
    <row r="128" spans="1:30">
      <c r="A128" s="11">
        <v>123</v>
      </c>
      <c r="B128" s="22">
        <f t="shared" si="12"/>
        <v>3</v>
      </c>
      <c r="C128" s="16">
        <f t="shared" si="13"/>
        <v>0</v>
      </c>
      <c r="I128" s="23">
        <f>Data!B134*Data!C134</f>
        <v>18037</v>
      </c>
      <c r="J128" s="23">
        <f>IF(Data!C$7=1,Data!D134,IF(Data!C$7=2,I128,Data!B134))</f>
        <v>100</v>
      </c>
      <c r="K128" s="33">
        <f>Data!E134*SQRT(Data!F134/21)</f>
        <v>29.793705855362756</v>
      </c>
      <c r="L128" s="33">
        <f>IF(Data!H134="A",Data!G$5,IF(Data!H134="B",Data!G$6,Data!G$7))</f>
        <v>94</v>
      </c>
      <c r="M128" s="33">
        <f>IF(Data!I134="A",Data!G$5,IF(Data!I134="B",Data!G$6,Data!G$7))</f>
        <v>94</v>
      </c>
      <c r="N128" s="33">
        <f>IF(Data!J134="A",Data!G$5,IF(Data!J134="B",Data!G$6,Data!G$7))</f>
        <v>95.76</v>
      </c>
      <c r="O128" s="47">
        <f>IF(Data!C$6=1,L128,IF(Data!C$6=2,M128,N128))</f>
        <v>95.76</v>
      </c>
      <c r="P128" s="47">
        <f t="shared" si="14"/>
        <v>95.76</v>
      </c>
      <c r="Q128" s="49">
        <f>MIN(4,(1-O128/100)*Data!G134/K128)</f>
        <v>0.50236113871366417</v>
      </c>
      <c r="R128" s="5">
        <f t="shared" si="15"/>
        <v>2.1437695447694511</v>
      </c>
      <c r="S128" s="50">
        <f t="shared" si="16"/>
        <v>-0.1919490882371726</v>
      </c>
      <c r="T128" s="5">
        <f t="shared" si="17"/>
        <v>0</v>
      </c>
      <c r="U128" s="5">
        <f>Data!C134*T128</f>
        <v>0</v>
      </c>
      <c r="V128" s="49">
        <f>MIN(4,(1-Data!C$5/100)*Data!G134/K128)</f>
        <v>0.35544420192004572</v>
      </c>
      <c r="W128" s="5">
        <f t="shared" si="18"/>
        <v>2.2994890350320292</v>
      </c>
      <c r="X128" s="50">
        <f t="shared" si="19"/>
        <v>9.0412271965367302E-2</v>
      </c>
      <c r="Y128" s="5">
        <f t="shared" si="21"/>
        <v>3</v>
      </c>
      <c r="Z128" s="5">
        <f>Data!C134*Y128</f>
        <v>51</v>
      </c>
      <c r="AA128" s="35">
        <f>(100-O128)/100*Data!B134</f>
        <v>44.986399999999946</v>
      </c>
      <c r="AB128" s="35">
        <f>AA128/Data!B134*Data!D134</f>
        <v>4.2399999999999949</v>
      </c>
      <c r="AC128" s="38">
        <f>(Data!D134-AB128)/Data!D134*100</f>
        <v>95.76</v>
      </c>
      <c r="AD128" s="11">
        <f t="shared" si="20"/>
        <v>95.76</v>
      </c>
    </row>
    <row r="129" spans="1:30">
      <c r="A129" s="11">
        <v>124</v>
      </c>
      <c r="B129" s="22">
        <f t="shared" si="12"/>
        <v>68</v>
      </c>
      <c r="C129" s="16">
        <f t="shared" si="13"/>
        <v>95</v>
      </c>
      <c r="I129" s="23">
        <f>Data!B135*Data!C135</f>
        <v>108215</v>
      </c>
      <c r="J129" s="23">
        <f>IF(Data!C$7=1,Data!D135,IF(Data!C$7=2,I129,Data!B135))</f>
        <v>165</v>
      </c>
      <c r="K129" s="33">
        <f>Data!E135*SQRT(Data!F135/21)</f>
        <v>113.87878631997228</v>
      </c>
      <c r="L129" s="33">
        <f>IF(Data!H135="A",Data!G$5,IF(Data!H135="B",Data!G$6,Data!G$7))</f>
        <v>98</v>
      </c>
      <c r="M129" s="33">
        <f>IF(Data!I135="A",Data!G$5,IF(Data!I135="B",Data!G$6,Data!G$7))</f>
        <v>94</v>
      </c>
      <c r="N129" s="33">
        <f>IF(Data!J135="A",Data!G$5,IF(Data!J135="B",Data!G$6,Data!G$7))</f>
        <v>98</v>
      </c>
      <c r="O129" s="47">
        <f>IF(Data!C$6=1,L129,IF(Data!C$6=2,M129,N129))</f>
        <v>98</v>
      </c>
      <c r="P129" s="47">
        <f t="shared" si="14"/>
        <v>161.69999999999999</v>
      </c>
      <c r="Q129" s="49">
        <f>MIN(4,(1-O129/100)*Data!G135/K129)</f>
        <v>0.11240021441776749</v>
      </c>
      <c r="R129" s="5">
        <f t="shared" si="15"/>
        <v>2.7550416861917291</v>
      </c>
      <c r="S129" s="50">
        <f t="shared" si="16"/>
        <v>0.83767374222426583</v>
      </c>
      <c r="T129" s="5">
        <f t="shared" si="17"/>
        <v>95</v>
      </c>
      <c r="U129" s="5">
        <f>Data!C135*T129</f>
        <v>2185</v>
      </c>
      <c r="V129" s="49">
        <f>MIN(4,(1-Data!C$5/100)*Data!G135/K129)</f>
        <v>0.16860032162665123</v>
      </c>
      <c r="W129" s="5">
        <f t="shared" si="18"/>
        <v>2.6037135933965234</v>
      </c>
      <c r="X129" s="50">
        <f t="shared" si="19"/>
        <v>0.60021539301594939</v>
      </c>
      <c r="Y129" s="5">
        <f t="shared" si="21"/>
        <v>68</v>
      </c>
      <c r="Z129" s="5">
        <f>Data!C135*Y129</f>
        <v>1564</v>
      </c>
      <c r="AA129" s="35">
        <f>(100-O129)/100*Data!B135</f>
        <v>94.100000000000009</v>
      </c>
      <c r="AB129" s="35">
        <f>AA129/Data!B135*Data!D135</f>
        <v>3.3000000000000003</v>
      </c>
      <c r="AC129" s="38">
        <f>(Data!D135-AB129)/Data!D135*100</f>
        <v>98</v>
      </c>
      <c r="AD129" s="11">
        <f t="shared" si="20"/>
        <v>161.69999999999999</v>
      </c>
    </row>
    <row r="130" spans="1:30">
      <c r="A130" s="11">
        <v>125</v>
      </c>
      <c r="B130" s="22">
        <f t="shared" si="12"/>
        <v>0</v>
      </c>
      <c r="C130" s="16">
        <f t="shared" si="13"/>
        <v>0</v>
      </c>
      <c r="I130" s="23">
        <f>Data!B136*Data!C136</f>
        <v>2717</v>
      </c>
      <c r="J130" s="23">
        <f>IF(Data!C$7=1,Data!D136,IF(Data!C$7=2,I130,Data!B136))</f>
        <v>116</v>
      </c>
      <c r="K130" s="33">
        <f>Data!E136*SQRT(Data!F136/21)</f>
        <v>4.5952534316776195</v>
      </c>
      <c r="L130" s="33">
        <f>IF(Data!H136="A",Data!G$5,IF(Data!H136="B",Data!G$6,Data!G$7))</f>
        <v>94</v>
      </c>
      <c r="M130" s="33">
        <f>IF(Data!I136="A",Data!G$5,IF(Data!I136="B",Data!G$6,Data!G$7))</f>
        <v>94</v>
      </c>
      <c r="N130" s="33">
        <f>IF(Data!J136="A",Data!G$5,IF(Data!J136="B",Data!G$6,Data!G$7))</f>
        <v>95.76</v>
      </c>
      <c r="O130" s="47">
        <f>IF(Data!C$6=1,L130,IF(Data!C$6=2,M130,N130))</f>
        <v>95.76</v>
      </c>
      <c r="P130" s="47">
        <f t="shared" si="14"/>
        <v>111.08159999999999</v>
      </c>
      <c r="Q130" s="49">
        <f>MIN(4,(1-O130/100)*Data!G136/K130)</f>
        <v>1.9561053886680624</v>
      </c>
      <c r="R130" s="5">
        <f t="shared" si="15"/>
        <v>1.3700236951131792</v>
      </c>
      <c r="S130" s="50">
        <f t="shared" si="16"/>
        <v>-1.9462656699512155</v>
      </c>
      <c r="T130" s="5">
        <f t="shared" si="17"/>
        <v>0</v>
      </c>
      <c r="U130" s="5">
        <f>Data!C136*T130</f>
        <v>0</v>
      </c>
      <c r="V130" s="49">
        <f>MIN(4,(1-Data!C$5/100)*Data!G136/K130)</f>
        <v>1.3840368316047629</v>
      </c>
      <c r="W130" s="5">
        <f t="shared" si="18"/>
        <v>1.6027685067791544</v>
      </c>
      <c r="X130" s="50">
        <f t="shared" si="19"/>
        <v>-1.3426731636886271</v>
      </c>
      <c r="Y130" s="5">
        <f t="shared" si="21"/>
        <v>0</v>
      </c>
      <c r="Z130" s="5">
        <f>Data!C136*Y130</f>
        <v>0</v>
      </c>
      <c r="AA130" s="35">
        <f>(100-O130)/100*Data!B136</f>
        <v>10.472799999999989</v>
      </c>
      <c r="AB130" s="35">
        <f>AA130/Data!B136*Data!D136</f>
        <v>4.9183999999999948</v>
      </c>
      <c r="AC130" s="38">
        <f>(Data!D136-AB130)/Data!D136*100</f>
        <v>95.76</v>
      </c>
      <c r="AD130" s="11">
        <f t="shared" si="20"/>
        <v>111.08159999999999</v>
      </c>
    </row>
    <row r="131" spans="1:30">
      <c r="A131" s="11">
        <v>126</v>
      </c>
      <c r="B131" s="22">
        <f t="shared" si="12"/>
        <v>111</v>
      </c>
      <c r="C131" s="16">
        <f t="shared" si="13"/>
        <v>135</v>
      </c>
      <c r="I131" s="23">
        <f>Data!B137*Data!C137</f>
        <v>340030</v>
      </c>
      <c r="J131" s="23">
        <f>IF(Data!C$7=1,Data!D137,IF(Data!C$7=2,I131,Data!B137))</f>
        <v>164</v>
      </c>
      <c r="K131" s="33">
        <f>Data!E137*SQRT(Data!F137/21)</f>
        <v>115.99432756215722</v>
      </c>
      <c r="L131" s="33">
        <f>IF(Data!H137="A",Data!G$5,IF(Data!H137="B",Data!G$6,Data!G$7))</f>
        <v>98</v>
      </c>
      <c r="M131" s="33">
        <f>IF(Data!I137="A",Data!G$5,IF(Data!I137="B",Data!G$6,Data!G$7))</f>
        <v>95.76</v>
      </c>
      <c r="N131" s="33">
        <f>IF(Data!J137="A",Data!G$5,IF(Data!J137="B",Data!G$6,Data!G$7))</f>
        <v>98</v>
      </c>
      <c r="O131" s="47">
        <f>IF(Data!C$6=1,L131,IF(Data!C$6=2,M131,N131))</f>
        <v>98</v>
      </c>
      <c r="P131" s="47">
        <f t="shared" si="14"/>
        <v>160.72</v>
      </c>
      <c r="Q131" s="49">
        <f>MIN(4,(1-O131/100)*Data!G137/K131)</f>
        <v>6.0692623061481356E-2</v>
      </c>
      <c r="R131" s="5">
        <f t="shared" si="15"/>
        <v>2.9703100955451176</v>
      </c>
      <c r="S131" s="50">
        <f t="shared" si="16"/>
        <v>1.1611822196541508</v>
      </c>
      <c r="T131" s="5">
        <f t="shared" si="17"/>
        <v>135</v>
      </c>
      <c r="U131" s="5">
        <f>Data!C137*T131</f>
        <v>9990</v>
      </c>
      <c r="V131" s="49">
        <f>MIN(4,(1-Data!C$5/100)*Data!G137/K131)</f>
        <v>9.1038934592222037E-2</v>
      </c>
      <c r="W131" s="5">
        <f t="shared" si="18"/>
        <v>2.8305144139327245</v>
      </c>
      <c r="X131" s="50">
        <f t="shared" si="19"/>
        <v>0.95285060956784495</v>
      </c>
      <c r="Y131" s="5">
        <f t="shared" si="21"/>
        <v>111</v>
      </c>
      <c r="Z131" s="5">
        <f>Data!C137*Y131</f>
        <v>8214</v>
      </c>
      <c r="AA131" s="35">
        <f>(100-O131)/100*Data!B137</f>
        <v>91.9</v>
      </c>
      <c r="AB131" s="35">
        <f>AA131/Data!B137*Data!D137</f>
        <v>3.2800000000000002</v>
      </c>
      <c r="AC131" s="38">
        <f>(Data!D137-AB131)/Data!D137*100</f>
        <v>98</v>
      </c>
      <c r="AD131" s="11">
        <f t="shared" si="20"/>
        <v>160.72</v>
      </c>
    </row>
    <row r="132" spans="1:30">
      <c r="A132" s="11">
        <v>127</v>
      </c>
      <c r="B132" s="22">
        <f t="shared" si="12"/>
        <v>306</v>
      </c>
      <c r="C132" s="16">
        <f t="shared" si="13"/>
        <v>367</v>
      </c>
      <c r="I132" s="23">
        <f>Data!B138*Data!C138</f>
        <v>402745</v>
      </c>
      <c r="J132" s="23">
        <f>IF(Data!C$7=1,Data!D138,IF(Data!C$7=2,I132,Data!B138))</f>
        <v>249</v>
      </c>
      <c r="K132" s="33">
        <f>Data!E138*SQRT(Data!F138/21)</f>
        <v>301.02596053291853</v>
      </c>
      <c r="L132" s="33">
        <f>IF(Data!H138="A",Data!G$5,IF(Data!H138="B",Data!G$6,Data!G$7))</f>
        <v>98</v>
      </c>
      <c r="M132" s="33">
        <f>IF(Data!I138="A",Data!G$5,IF(Data!I138="B",Data!G$6,Data!G$7))</f>
        <v>94</v>
      </c>
      <c r="N132" s="33">
        <f>IF(Data!J138="A",Data!G$5,IF(Data!J138="B",Data!G$6,Data!G$7))</f>
        <v>98</v>
      </c>
      <c r="O132" s="47">
        <f>IF(Data!C$6=1,L132,IF(Data!C$6=2,M132,N132))</f>
        <v>98</v>
      </c>
      <c r="P132" s="47">
        <f t="shared" si="14"/>
        <v>244.02</v>
      </c>
      <c r="Q132" s="49">
        <f>MIN(4,(1-O132/100)*Data!G138/K132)</f>
        <v>5.3882395961082845E-2</v>
      </c>
      <c r="R132" s="5">
        <f t="shared" si="15"/>
        <v>3.010112746192164</v>
      </c>
      <c r="S132" s="50">
        <f t="shared" si="16"/>
        <v>1.2194103304040902</v>
      </c>
      <c r="T132" s="5">
        <f t="shared" si="17"/>
        <v>367</v>
      </c>
      <c r="U132" s="5">
        <f>Data!C138*T132</f>
        <v>12845</v>
      </c>
      <c r="V132" s="49">
        <f>MIN(4,(1-Data!C$5/100)*Data!G138/K132)</f>
        <v>8.0823593941624278E-2</v>
      </c>
      <c r="W132" s="5">
        <f t="shared" si="18"/>
        <v>2.8722549553568886</v>
      </c>
      <c r="X132" s="50">
        <f t="shared" si="19"/>
        <v>1.0157077656595073</v>
      </c>
      <c r="Y132" s="5">
        <f t="shared" si="21"/>
        <v>306</v>
      </c>
      <c r="Z132" s="5">
        <f>Data!C138*Y132</f>
        <v>10710</v>
      </c>
      <c r="AA132" s="35">
        <f>(100-O132)/100*Data!B138</f>
        <v>230.14000000000001</v>
      </c>
      <c r="AB132" s="35">
        <f>AA132/Data!B138*Data!D138</f>
        <v>4.9800000000000004</v>
      </c>
      <c r="AC132" s="38">
        <f>(Data!D138-AB132)/Data!D138*100</f>
        <v>98.000000000000014</v>
      </c>
      <c r="AD132" s="11">
        <f t="shared" si="20"/>
        <v>244.02000000000004</v>
      </c>
    </row>
    <row r="133" spans="1:30">
      <c r="A133" s="11">
        <v>128</v>
      </c>
      <c r="B133" s="22">
        <f t="shared" si="12"/>
        <v>36</v>
      </c>
      <c r="C133" s="16">
        <f t="shared" si="13"/>
        <v>47</v>
      </c>
      <c r="I133" s="23">
        <f>Data!B139*Data!C139</f>
        <v>484136</v>
      </c>
      <c r="J133" s="23">
        <f>IF(Data!C$7=1,Data!D139,IF(Data!C$7=2,I133,Data!B139))</f>
        <v>164</v>
      </c>
      <c r="K133" s="33">
        <f>Data!E139*SQRT(Data!F139/21)</f>
        <v>48.576259489321046</v>
      </c>
      <c r="L133" s="33">
        <f>IF(Data!H139="A",Data!G$5,IF(Data!H139="B",Data!G$6,Data!G$7))</f>
        <v>98</v>
      </c>
      <c r="M133" s="33">
        <f>IF(Data!I139="A",Data!G$5,IF(Data!I139="B",Data!G$6,Data!G$7))</f>
        <v>95.76</v>
      </c>
      <c r="N133" s="33">
        <f>IF(Data!J139="A",Data!G$5,IF(Data!J139="B",Data!G$6,Data!G$7))</f>
        <v>98</v>
      </c>
      <c r="O133" s="47">
        <f>IF(Data!C$6=1,L133,IF(Data!C$6=2,M133,N133))</f>
        <v>98</v>
      </c>
      <c r="P133" s="47">
        <f t="shared" si="14"/>
        <v>160.72</v>
      </c>
      <c r="Q133" s="49">
        <f>MIN(4,(1-O133/100)*Data!G139/K133)</f>
        <v>8.7697159986896839E-2</v>
      </c>
      <c r="R133" s="5">
        <f t="shared" si="15"/>
        <v>2.8436960723101707</v>
      </c>
      <c r="S133" s="50">
        <f t="shared" si="16"/>
        <v>0.97276364102300938</v>
      </c>
      <c r="T133" s="5">
        <f t="shared" si="17"/>
        <v>47</v>
      </c>
      <c r="U133" s="5">
        <f>Data!C139*T133</f>
        <v>6862</v>
      </c>
      <c r="V133" s="49">
        <f>MIN(4,(1-Data!C$5/100)*Data!G139/K133)</f>
        <v>0.13154573998034527</v>
      </c>
      <c r="W133" s="5">
        <f t="shared" si="18"/>
        <v>2.6973463135934108</v>
      </c>
      <c r="X133" s="50">
        <f t="shared" si="19"/>
        <v>0.74821778238970815</v>
      </c>
      <c r="Y133" s="5">
        <f t="shared" si="21"/>
        <v>36</v>
      </c>
      <c r="Z133" s="5">
        <f>Data!C139*Y133</f>
        <v>5256</v>
      </c>
      <c r="AA133" s="35">
        <f>(100-O133)/100*Data!B139</f>
        <v>66.320000000000007</v>
      </c>
      <c r="AB133" s="35">
        <f>AA133/Data!B139*Data!D139</f>
        <v>3.2800000000000007</v>
      </c>
      <c r="AC133" s="38">
        <f>(Data!D139-AB133)/Data!D139*100</f>
        <v>98</v>
      </c>
      <c r="AD133" s="11">
        <f t="shared" si="20"/>
        <v>160.72</v>
      </c>
    </row>
    <row r="134" spans="1:30">
      <c r="A134" s="11">
        <v>129</v>
      </c>
      <c r="B134" s="22">
        <f t="shared" si="12"/>
        <v>152</v>
      </c>
      <c r="C134" s="16">
        <f t="shared" si="13"/>
        <v>130</v>
      </c>
      <c r="I134" s="23">
        <f>Data!B140*Data!C140</f>
        <v>319696</v>
      </c>
      <c r="J134" s="23">
        <f>IF(Data!C$7=1,Data!D140,IF(Data!C$7=2,I134,Data!B140))</f>
        <v>101</v>
      </c>
      <c r="K134" s="33">
        <f>Data!E140*SQRT(Data!F140/21)</f>
        <v>126.83061774237187</v>
      </c>
      <c r="L134" s="33">
        <f>IF(Data!H140="A",Data!G$5,IF(Data!H140="B",Data!G$6,Data!G$7))</f>
        <v>98</v>
      </c>
      <c r="M134" s="33">
        <f>IF(Data!I140="A",Data!G$5,IF(Data!I140="B",Data!G$6,Data!G$7))</f>
        <v>95.76</v>
      </c>
      <c r="N134" s="33">
        <f>IF(Data!J140="A",Data!G$5,IF(Data!J140="B",Data!G$6,Data!G$7))</f>
        <v>95.76</v>
      </c>
      <c r="O134" s="47">
        <f>IF(Data!C$6=1,L134,IF(Data!C$6=2,M134,N134))</f>
        <v>95.76</v>
      </c>
      <c r="P134" s="47">
        <f t="shared" si="14"/>
        <v>96.717600000000004</v>
      </c>
      <c r="Q134" s="49">
        <f>MIN(4,(1-O134/100)*Data!G140/K134)</f>
        <v>7.9898688348141192E-2</v>
      </c>
      <c r="R134" s="5">
        <f t="shared" si="15"/>
        <v>2.8762592911443852</v>
      </c>
      <c r="S134" s="50">
        <f t="shared" si="16"/>
        <v>1.0217077172247662</v>
      </c>
      <c r="T134" s="5">
        <f t="shared" si="17"/>
        <v>130</v>
      </c>
      <c r="U134" s="5">
        <f>Data!C140*T134</f>
        <v>13780</v>
      </c>
      <c r="V134" s="49">
        <f>MIN(4,(1-Data!C$5/100)*Data!G140/K134)</f>
        <v>5.6532090812364114E-2</v>
      </c>
      <c r="W134" s="5">
        <f t="shared" si="18"/>
        <v>2.9941224876490793</v>
      </c>
      <c r="X134" s="50">
        <f t="shared" si="19"/>
        <v>1.1960726416912306</v>
      </c>
      <c r="Y134" s="5">
        <f t="shared" ref="Y134:Y155" si="22">MAX(INT(K134*X134+0.5),0)</f>
        <v>152</v>
      </c>
      <c r="Z134" s="5">
        <f>Data!C140*Y134</f>
        <v>16112</v>
      </c>
      <c r="AA134" s="35">
        <f>(100-O134)/100*Data!B140</f>
        <v>127.87839999999986</v>
      </c>
      <c r="AB134" s="35">
        <f>AA134/Data!B140*Data!D140</f>
        <v>4.2823999999999955</v>
      </c>
      <c r="AC134" s="38">
        <f>(Data!D140-AB134)/Data!D140*100</f>
        <v>95.76</v>
      </c>
      <c r="AD134" s="11">
        <f t="shared" si="20"/>
        <v>96.717600000000004</v>
      </c>
    </row>
    <row r="135" spans="1:30">
      <c r="A135" s="11">
        <v>130</v>
      </c>
      <c r="B135" s="22">
        <f t="shared" ref="B135:B155" si="23">Y135</f>
        <v>13</v>
      </c>
      <c r="C135" s="16">
        <f t="shared" ref="C135:C155" si="24">T135</f>
        <v>9</v>
      </c>
      <c r="I135" s="23">
        <f>Data!B141*Data!C141</f>
        <v>233465</v>
      </c>
      <c r="J135" s="23">
        <f>IF(Data!C$7=1,Data!D141,IF(Data!C$7=2,I135,Data!B141))</f>
        <v>110</v>
      </c>
      <c r="K135" s="33">
        <f>Data!E141*SQRT(Data!F141/21)</f>
        <v>17.745349512857175</v>
      </c>
      <c r="L135" s="33">
        <f>IF(Data!H141="A",Data!G$5,IF(Data!H141="B",Data!G$6,Data!G$7))</f>
        <v>98</v>
      </c>
      <c r="M135" s="33">
        <f>IF(Data!I141="A",Data!G$5,IF(Data!I141="B",Data!G$6,Data!G$7))</f>
        <v>98</v>
      </c>
      <c r="N135" s="33">
        <f>IF(Data!J141="A",Data!G$5,IF(Data!J141="B",Data!G$6,Data!G$7))</f>
        <v>95.76</v>
      </c>
      <c r="O135" s="47">
        <f>IF(Data!C$6=1,L135,IF(Data!C$6=2,M135,N135))</f>
        <v>95.76</v>
      </c>
      <c r="P135" s="47">
        <f t="shared" ref="P135:P155" si="25">J135*O135/100</f>
        <v>105.336</v>
      </c>
      <c r="Q135" s="49">
        <f>MIN(4,(1-O135/100)*Data!G141/K135)</f>
        <v>0.19592738917207164</v>
      </c>
      <c r="R135" s="5">
        <f t="shared" ref="R135:R155" si="26">SQRT(LN(25/Q135/Q135))</f>
        <v>2.545367975060596</v>
      </c>
      <c r="S135" s="50">
        <f t="shared" ref="S135:S155" si="27">(-5.3925569+5.6211054*R135-3.883683*R135*R135+1.0897299*R135*R135*R135)/(1-7.2496485/10*R135+5.07326622/10*R135*R135+6.69136868/100*R135*R135*R135-3.29129114/1000*R135*R135*R135*R135)</f>
        <v>0.50607505422056487</v>
      </c>
      <c r="T135" s="5">
        <f t="shared" ref="T135:T155" si="28">MAX(INT(K135*S135+0.5),0)</f>
        <v>9</v>
      </c>
      <c r="U135" s="5">
        <f>Data!C141*T135</f>
        <v>2385</v>
      </c>
      <c r="V135" s="49">
        <f>MIN(4,(1-Data!C$5/100)*Data!G141/K135)</f>
        <v>0.13862786969722063</v>
      </c>
      <c r="W135" s="5">
        <f t="shared" ref="W135:W155" si="29">SQRT(LN(25/V135/V135))</f>
        <v>2.6778349631027654</v>
      </c>
      <c r="X135" s="50">
        <f t="shared" ref="X135:X155" si="30">(-5.3925569+5.6211054*W135-3.883683*W135*W135+1.0897299*W135*W135*W135)/(1-7.2496485/10*W135+5.07326622/10*W135*W135+6.69136868/100*W135*W135*W135-3.29129114/1000*W135*W135*W135*W135)</f>
        <v>0.71767360772292665</v>
      </c>
      <c r="Y135" s="5">
        <f t="shared" si="22"/>
        <v>13</v>
      </c>
      <c r="Z135" s="5">
        <f>Data!C141*Y135</f>
        <v>3445</v>
      </c>
      <c r="AA135" s="35">
        <f>(100-O135)/100*Data!B141</f>
        <v>37.354399999999956</v>
      </c>
      <c r="AB135" s="35">
        <f>AA135/Data!B141*Data!D141</f>
        <v>4.6639999999999944</v>
      </c>
      <c r="AC135" s="38">
        <f>(Data!D141-AB135)/Data!D141*100</f>
        <v>95.76</v>
      </c>
      <c r="AD135" s="11">
        <f t="shared" ref="AD135:AD155" si="31">J135*AC135/100</f>
        <v>105.336</v>
      </c>
    </row>
    <row r="136" spans="1:30">
      <c r="A136" s="11">
        <v>131</v>
      </c>
      <c r="B136" s="22">
        <f t="shared" si="23"/>
        <v>7</v>
      </c>
      <c r="C136" s="16">
        <f t="shared" si="24"/>
        <v>5</v>
      </c>
      <c r="I136" s="23">
        <f>Data!B142*Data!C142</f>
        <v>127007</v>
      </c>
      <c r="J136" s="23">
        <f>IF(Data!C$7=1,Data!D142,IF(Data!C$7=2,I136,Data!B142))</f>
        <v>100</v>
      </c>
      <c r="K136" s="33">
        <f>Data!E142*SQRT(Data!F142/21)</f>
        <v>11.967270394233024</v>
      </c>
      <c r="L136" s="33">
        <f>IF(Data!H142="A",Data!G$5,IF(Data!H142="B",Data!G$6,Data!G$7))</f>
        <v>98</v>
      </c>
      <c r="M136" s="33">
        <f>IF(Data!I142="A",Data!G$5,IF(Data!I142="B",Data!G$6,Data!G$7))</f>
        <v>98</v>
      </c>
      <c r="N136" s="33">
        <f>IF(Data!J142="A",Data!G$5,IF(Data!J142="B",Data!G$6,Data!G$7))</f>
        <v>95.76</v>
      </c>
      <c r="O136" s="47">
        <f>IF(Data!C$6=1,L136,IF(Data!C$6=2,M136,N136))</f>
        <v>95.76</v>
      </c>
      <c r="P136" s="47">
        <f t="shared" si="25"/>
        <v>95.76</v>
      </c>
      <c r="Q136" s="49">
        <f>MIN(4,(1-O136/100)*Data!G142/K136)</f>
        <v>0.2338377848760346</v>
      </c>
      <c r="R136" s="5">
        <f t="shared" si="26"/>
        <v>2.4749002175752413</v>
      </c>
      <c r="S136" s="50">
        <f t="shared" si="27"/>
        <v>0.3902386326094987</v>
      </c>
      <c r="T136" s="5">
        <f t="shared" si="28"/>
        <v>5</v>
      </c>
      <c r="U136" s="5">
        <f>Data!C142*T136</f>
        <v>1205</v>
      </c>
      <c r="V136" s="49">
        <f>MIN(4,(1-Data!C$5/100)*Data!G142/K136)</f>
        <v>0.1654512628839869</v>
      </c>
      <c r="W136" s="5">
        <f t="shared" si="29"/>
        <v>2.6109448573467589</v>
      </c>
      <c r="X136" s="50">
        <f t="shared" si="30"/>
        <v>0.61177717231224027</v>
      </c>
      <c r="Y136" s="5">
        <f t="shared" si="22"/>
        <v>7</v>
      </c>
      <c r="Z136" s="5">
        <f>Data!C142*Y136</f>
        <v>1687</v>
      </c>
      <c r="AA136" s="35">
        <f>(100-O136)/100*Data!B142</f>
        <v>22.344799999999974</v>
      </c>
      <c r="AB136" s="35">
        <f>AA136/Data!B142*Data!D142</f>
        <v>4.2399999999999949</v>
      </c>
      <c r="AC136" s="38">
        <f>(Data!D142-AB136)/Data!D142*100</f>
        <v>95.76</v>
      </c>
      <c r="AD136" s="11">
        <f t="shared" si="31"/>
        <v>95.76</v>
      </c>
    </row>
    <row r="137" spans="1:30">
      <c r="A137" s="11">
        <v>132</v>
      </c>
      <c r="B137" s="22">
        <f t="shared" si="23"/>
        <v>3</v>
      </c>
      <c r="C137" s="16">
        <f t="shared" si="24"/>
        <v>4</v>
      </c>
      <c r="I137" s="23">
        <f>Data!B143*Data!C143</f>
        <v>206919</v>
      </c>
      <c r="J137" s="23">
        <f>IF(Data!C$7=1,Data!D143,IF(Data!C$7=2,I137,Data!B143))</f>
        <v>190</v>
      </c>
      <c r="K137" s="33">
        <f>Data!E143*SQRT(Data!F143/21)</f>
        <v>4.2210227117333456</v>
      </c>
      <c r="L137" s="33">
        <f>IF(Data!H143="A",Data!G$5,IF(Data!H143="B",Data!G$6,Data!G$7))</f>
        <v>98</v>
      </c>
      <c r="M137" s="33">
        <f>IF(Data!I143="A",Data!G$5,IF(Data!I143="B",Data!G$6,Data!G$7))</f>
        <v>98</v>
      </c>
      <c r="N137" s="33">
        <f>IF(Data!J143="A",Data!G$5,IF(Data!J143="B",Data!G$6,Data!G$7))</f>
        <v>98</v>
      </c>
      <c r="O137" s="47">
        <f>IF(Data!C$6=1,L137,IF(Data!C$6=2,M137,N137))</f>
        <v>98</v>
      </c>
      <c r="P137" s="47">
        <f t="shared" si="25"/>
        <v>186.2</v>
      </c>
      <c r="Q137" s="49">
        <f>MIN(4,(1-O137/100)*Data!G143/K137)</f>
        <v>0.1137165167734647</v>
      </c>
      <c r="R137" s="5">
        <f t="shared" si="26"/>
        <v>2.7508124381544019</v>
      </c>
      <c r="S137" s="50">
        <f t="shared" si="27"/>
        <v>0.83115901394918734</v>
      </c>
      <c r="T137" s="5">
        <f t="shared" si="28"/>
        <v>4</v>
      </c>
      <c r="U137" s="5">
        <f>Data!C143*T137</f>
        <v>3324</v>
      </c>
      <c r="V137" s="49">
        <f>MIN(4,(1-Data!C$5/100)*Data!G143/K137)</f>
        <v>0.17057477516019703</v>
      </c>
      <c r="W137" s="5">
        <f t="shared" si="29"/>
        <v>2.5992381294696023</v>
      </c>
      <c r="X137" s="50">
        <f t="shared" si="30"/>
        <v>0.5930483031284961</v>
      </c>
      <c r="Y137" s="5">
        <f t="shared" si="22"/>
        <v>3</v>
      </c>
      <c r="Z137" s="5">
        <f>Data!C143*Y137</f>
        <v>2493</v>
      </c>
      <c r="AA137" s="35">
        <f>(100-O137)/100*Data!B143</f>
        <v>4.9800000000000004</v>
      </c>
      <c r="AB137" s="35">
        <f>AA137/Data!B143*Data!D143</f>
        <v>3.8000000000000003</v>
      </c>
      <c r="AC137" s="38">
        <f>(Data!D143-AB137)/Data!D143*100</f>
        <v>98</v>
      </c>
      <c r="AD137" s="11">
        <f t="shared" si="31"/>
        <v>186.2</v>
      </c>
    </row>
    <row r="138" spans="1:30">
      <c r="A138" s="11">
        <v>133</v>
      </c>
      <c r="B138" s="22">
        <f t="shared" si="23"/>
        <v>0</v>
      </c>
      <c r="C138" s="16">
        <f t="shared" si="24"/>
        <v>0</v>
      </c>
      <c r="I138" s="23">
        <f>Data!B144*Data!C144</f>
        <v>30664</v>
      </c>
      <c r="J138" s="23">
        <f>IF(Data!C$7=1,Data!D144,IF(Data!C$7=2,I138,Data!B144))</f>
        <v>418</v>
      </c>
      <c r="K138" s="33">
        <f>Data!E144*SQRT(Data!F144/21)</f>
        <v>42.353019650572463</v>
      </c>
      <c r="L138" s="33">
        <f>IF(Data!H144="A",Data!G$5,IF(Data!H144="B",Data!G$6,Data!G$7))</f>
        <v>95.76</v>
      </c>
      <c r="M138" s="33">
        <f>IF(Data!I144="A",Data!G$5,IF(Data!I144="B",Data!G$6,Data!G$7))</f>
        <v>94</v>
      </c>
      <c r="N138" s="33">
        <f>IF(Data!J144="A",Data!G$5,IF(Data!J144="B",Data!G$6,Data!G$7))</f>
        <v>98</v>
      </c>
      <c r="O138" s="47">
        <f>IF(Data!C$6=1,L138,IF(Data!C$6=2,M138,N138))</f>
        <v>98</v>
      </c>
      <c r="P138" s="47">
        <f t="shared" si="25"/>
        <v>409.64</v>
      </c>
      <c r="Q138" s="49">
        <f>MIN(4,(1-O138/100)*Data!G144/K138)</f>
        <v>0.46230469896932991</v>
      </c>
      <c r="R138" s="5">
        <f t="shared" si="26"/>
        <v>2.1821865163842626</v>
      </c>
      <c r="S138" s="50">
        <f t="shared" si="27"/>
        <v>-0.12069634712974749</v>
      </c>
      <c r="T138" s="5">
        <f t="shared" si="28"/>
        <v>0</v>
      </c>
      <c r="U138" s="5">
        <f>Data!C144*T138</f>
        <v>0</v>
      </c>
      <c r="V138" s="49">
        <f>MIN(4,(1-Data!C$5/100)*Data!G144/K138)</f>
        <v>0.69345704845399492</v>
      </c>
      <c r="W138" s="5">
        <f t="shared" si="29"/>
        <v>1.9877142088522071</v>
      </c>
      <c r="X138" s="50">
        <f t="shared" si="30"/>
        <v>-0.49358269141388744</v>
      </c>
      <c r="Y138" s="5">
        <f t="shared" si="22"/>
        <v>0</v>
      </c>
      <c r="Z138" s="5">
        <f>Data!C144*Y138</f>
        <v>0</v>
      </c>
      <c r="AA138" s="35">
        <f>(100-O138)/100*Data!B144</f>
        <v>76.66</v>
      </c>
      <c r="AB138" s="35">
        <f>AA138/Data!B144*Data!D144</f>
        <v>8.36</v>
      </c>
      <c r="AC138" s="38">
        <f>(Data!D144-AB138)/Data!D144*100</f>
        <v>98</v>
      </c>
      <c r="AD138" s="11">
        <f t="shared" si="31"/>
        <v>409.64</v>
      </c>
    </row>
    <row r="139" spans="1:30">
      <c r="A139" s="11">
        <v>134</v>
      </c>
      <c r="B139" s="22">
        <f t="shared" si="23"/>
        <v>7</v>
      </c>
      <c r="C139" s="16">
        <f t="shared" si="24"/>
        <v>23</v>
      </c>
      <c r="I139" s="23">
        <f>Data!B145*Data!C145</f>
        <v>78460</v>
      </c>
      <c r="J139" s="23">
        <f>IF(Data!C$7=1,Data!D145,IF(Data!C$7=2,I139,Data!B145))</f>
        <v>413</v>
      </c>
      <c r="K139" s="33">
        <f>Data!E145*SQRT(Data!F145/21)</f>
        <v>55.501711582342423</v>
      </c>
      <c r="L139" s="33">
        <f>IF(Data!H145="A",Data!G$5,IF(Data!H145="B",Data!G$6,Data!G$7))</f>
        <v>95.76</v>
      </c>
      <c r="M139" s="33">
        <f>IF(Data!I145="A",Data!G$5,IF(Data!I145="B",Data!G$6,Data!G$7))</f>
        <v>94</v>
      </c>
      <c r="N139" s="33">
        <f>IF(Data!J145="A",Data!G$5,IF(Data!J145="B",Data!G$6,Data!G$7))</f>
        <v>98</v>
      </c>
      <c r="O139" s="47">
        <f>IF(Data!C$6=1,L139,IF(Data!C$6=2,M139,N139))</f>
        <v>98</v>
      </c>
      <c r="P139" s="47">
        <f t="shared" si="25"/>
        <v>404.74</v>
      </c>
      <c r="Q139" s="49">
        <f>MIN(4,(1-O139/100)*Data!G145/K139)</f>
        <v>0.22557862889372915</v>
      </c>
      <c r="R139" s="5">
        <f t="shared" si="26"/>
        <v>2.4893872363939278</v>
      </c>
      <c r="S139" s="50">
        <f t="shared" si="27"/>
        <v>0.41425238261179126</v>
      </c>
      <c r="T139" s="5">
        <f t="shared" si="28"/>
        <v>23</v>
      </c>
      <c r="U139" s="5">
        <f>Data!C145*T139</f>
        <v>460</v>
      </c>
      <c r="V139" s="49">
        <f>MIN(4,(1-Data!C$5/100)*Data!G145/K139)</f>
        <v>0.33836794334059372</v>
      </c>
      <c r="W139" s="5">
        <f t="shared" si="29"/>
        <v>2.320801283286587</v>
      </c>
      <c r="X139" s="50">
        <f t="shared" si="30"/>
        <v>0.12779759312439273</v>
      </c>
      <c r="Y139" s="5">
        <f t="shared" si="22"/>
        <v>7</v>
      </c>
      <c r="Z139" s="5">
        <f>Data!C145*Y139</f>
        <v>140</v>
      </c>
      <c r="AA139" s="35">
        <f>(100-O139)/100*Data!B145</f>
        <v>78.460000000000008</v>
      </c>
      <c r="AB139" s="35">
        <f>AA139/Data!B145*Data!D145</f>
        <v>8.26</v>
      </c>
      <c r="AC139" s="38">
        <f>(Data!D145-AB139)/Data!D145*100</f>
        <v>98</v>
      </c>
      <c r="AD139" s="11">
        <f t="shared" si="31"/>
        <v>404.74</v>
      </c>
    </row>
    <row r="140" spans="1:30">
      <c r="A140" s="11">
        <v>135</v>
      </c>
      <c r="B140" s="22">
        <f t="shared" si="23"/>
        <v>7</v>
      </c>
      <c r="C140" s="16">
        <f t="shared" si="24"/>
        <v>15</v>
      </c>
      <c r="I140" s="23">
        <f>Data!B146*Data!C146</f>
        <v>13281</v>
      </c>
      <c r="J140" s="23">
        <f>IF(Data!C$7=1,Data!D146,IF(Data!C$7=2,I140,Data!B146))</f>
        <v>491</v>
      </c>
      <c r="K140" s="33">
        <f>Data!E146*SQRT(Data!F146/21)</f>
        <v>28.451072495483292</v>
      </c>
      <c r="L140" s="33">
        <f>IF(Data!H146="A",Data!G$5,IF(Data!H146="B",Data!G$6,Data!G$7))</f>
        <v>94</v>
      </c>
      <c r="M140" s="33">
        <f>IF(Data!I146="A",Data!G$5,IF(Data!I146="B",Data!G$6,Data!G$7))</f>
        <v>94</v>
      </c>
      <c r="N140" s="33">
        <f>IF(Data!J146="A",Data!G$5,IF(Data!J146="B",Data!G$6,Data!G$7))</f>
        <v>98</v>
      </c>
      <c r="O140" s="47">
        <f>IF(Data!C$6=1,L140,IF(Data!C$6=2,M140,N140))</f>
        <v>98</v>
      </c>
      <c r="P140" s="47">
        <f t="shared" si="25"/>
        <v>481.18</v>
      </c>
      <c r="Q140" s="49">
        <f>MIN(4,(1-O140/100)*Data!G146/K140)</f>
        <v>0.19050248460266125</v>
      </c>
      <c r="R140" s="5">
        <f t="shared" si="26"/>
        <v>2.5563755414261342</v>
      </c>
      <c r="S140" s="50">
        <f t="shared" si="27"/>
        <v>0.52395447685423568</v>
      </c>
      <c r="T140" s="5">
        <f t="shared" si="28"/>
        <v>15</v>
      </c>
      <c r="U140" s="5">
        <f>Data!C146*T140</f>
        <v>285</v>
      </c>
      <c r="V140" s="49">
        <f>MIN(4,(1-Data!C$5/100)*Data!G146/K140)</f>
        <v>0.28575372690399192</v>
      </c>
      <c r="W140" s="5">
        <f t="shared" si="29"/>
        <v>2.3925145125130234</v>
      </c>
      <c r="X140" s="50">
        <f t="shared" si="30"/>
        <v>0.25158655572606997</v>
      </c>
      <c r="Y140" s="5">
        <f t="shared" si="22"/>
        <v>7</v>
      </c>
      <c r="Z140" s="5">
        <f>Data!C146*Y140</f>
        <v>133</v>
      </c>
      <c r="AA140" s="35">
        <f>(100-O140)/100*Data!B146</f>
        <v>13.98</v>
      </c>
      <c r="AB140" s="35">
        <f>AA140/Data!B146*Data!D146</f>
        <v>9.82</v>
      </c>
      <c r="AC140" s="38">
        <f>(Data!D146-AB140)/Data!D146*100</f>
        <v>98</v>
      </c>
      <c r="AD140" s="11">
        <f t="shared" si="31"/>
        <v>481.18</v>
      </c>
    </row>
    <row r="141" spans="1:30">
      <c r="A141" s="11">
        <v>136</v>
      </c>
      <c r="B141" s="22">
        <f t="shared" si="23"/>
        <v>8</v>
      </c>
      <c r="C141" s="16">
        <f t="shared" si="24"/>
        <v>25</v>
      </c>
      <c r="I141" s="23">
        <f>Data!B147*Data!C147</f>
        <v>177770</v>
      </c>
      <c r="J141" s="23">
        <f>IF(Data!C$7=1,Data!D147,IF(Data!C$7=2,I141,Data!B147))</f>
        <v>494</v>
      </c>
      <c r="K141" s="33">
        <f>Data!E147*SQRT(Data!F147/21)</f>
        <v>58.850255383981064</v>
      </c>
      <c r="L141" s="33">
        <f>IF(Data!H147="A",Data!G$5,IF(Data!H147="B",Data!G$6,Data!G$7))</f>
        <v>98</v>
      </c>
      <c r="M141" s="33">
        <f>IF(Data!I147="A",Data!G$5,IF(Data!I147="B",Data!G$6,Data!G$7))</f>
        <v>94</v>
      </c>
      <c r="N141" s="33">
        <f>IF(Data!J147="A",Data!G$5,IF(Data!J147="B",Data!G$6,Data!G$7))</f>
        <v>98</v>
      </c>
      <c r="O141" s="47">
        <f>IF(Data!C$6=1,L141,IF(Data!C$6=2,M141,N141))</f>
        <v>98</v>
      </c>
      <c r="P141" s="47">
        <f t="shared" si="25"/>
        <v>484.12</v>
      </c>
      <c r="Q141" s="49">
        <f>MIN(4,(1-O141/100)*Data!G147/K141)</f>
        <v>0.22089963612186103</v>
      </c>
      <c r="R141" s="5">
        <f t="shared" si="26"/>
        <v>2.4977929170546953</v>
      </c>
      <c r="S141" s="50">
        <f t="shared" si="27"/>
        <v>0.42813740347445661</v>
      </c>
      <c r="T141" s="5">
        <f t="shared" si="28"/>
        <v>25</v>
      </c>
      <c r="U141" s="5">
        <f>Data!C147*T141</f>
        <v>725</v>
      </c>
      <c r="V141" s="49">
        <f>MIN(4,(1-Data!C$5/100)*Data!G147/K141)</f>
        <v>0.3313494541827916</v>
      </c>
      <c r="W141" s="5">
        <f t="shared" si="29"/>
        <v>2.3298152802898935</v>
      </c>
      <c r="X141" s="50">
        <f t="shared" si="30"/>
        <v>0.14352526754949199</v>
      </c>
      <c r="Y141" s="5">
        <f t="shared" si="22"/>
        <v>8</v>
      </c>
      <c r="Z141" s="5">
        <f>Data!C147*Y141</f>
        <v>232</v>
      </c>
      <c r="AA141" s="35">
        <f>(100-O141)/100*Data!B147</f>
        <v>122.60000000000001</v>
      </c>
      <c r="AB141" s="35">
        <f>AA141/Data!B147*Data!D147</f>
        <v>9.8800000000000008</v>
      </c>
      <c r="AC141" s="38">
        <f>(Data!D147-AB141)/Data!D147*100</f>
        <v>98</v>
      </c>
      <c r="AD141" s="11">
        <f t="shared" si="31"/>
        <v>484.12</v>
      </c>
    </row>
    <row r="142" spans="1:30">
      <c r="A142" s="11">
        <v>137</v>
      </c>
      <c r="B142" s="22">
        <f t="shared" si="23"/>
        <v>464</v>
      </c>
      <c r="C142" s="16">
        <f t="shared" si="24"/>
        <v>543</v>
      </c>
      <c r="I142" s="23">
        <f>Data!B148*Data!C148</f>
        <v>501905</v>
      </c>
      <c r="J142" s="23">
        <f>IF(Data!C$7=1,Data!D148,IF(Data!C$7=2,I142,Data!B148))</f>
        <v>726</v>
      </c>
      <c r="K142" s="33">
        <f>Data!E148*SQRT(Data!F148/21)</f>
        <v>406.67791338692814</v>
      </c>
      <c r="L142" s="33">
        <f>IF(Data!H148="A",Data!G$5,IF(Data!H148="B",Data!G$6,Data!G$7))</f>
        <v>98</v>
      </c>
      <c r="M142" s="33">
        <f>IF(Data!I148="A",Data!G$5,IF(Data!I148="B",Data!G$6,Data!G$7))</f>
        <v>94</v>
      </c>
      <c r="N142" s="33">
        <f>IF(Data!J148="A",Data!G$5,IF(Data!J148="B",Data!G$6,Data!G$7))</f>
        <v>98</v>
      </c>
      <c r="O142" s="47">
        <f>IF(Data!C$6=1,L142,IF(Data!C$6=2,M142,N142))</f>
        <v>98</v>
      </c>
      <c r="P142" s="47">
        <f t="shared" si="25"/>
        <v>711.48</v>
      </c>
      <c r="Q142" s="49">
        <f>MIN(4,(1-O142/100)*Data!G148/K142)</f>
        <v>4.2097196421167396E-2</v>
      </c>
      <c r="R142" s="5">
        <f t="shared" si="26"/>
        <v>3.0910231465541549</v>
      </c>
      <c r="S142" s="50">
        <f t="shared" si="27"/>
        <v>1.3364143949285228</v>
      </c>
      <c r="T142" s="5">
        <f t="shared" si="28"/>
        <v>543</v>
      </c>
      <c r="U142" s="5">
        <f>Data!C148*T142</f>
        <v>20091</v>
      </c>
      <c r="V142" s="49">
        <f>MIN(4,(1-Data!C$5/100)*Data!G148/K142)</f>
        <v>6.3145794631751087E-2</v>
      </c>
      <c r="W142" s="5">
        <f t="shared" si="29"/>
        <v>2.9569399514222843</v>
      </c>
      <c r="X142" s="50">
        <f t="shared" si="30"/>
        <v>1.1415191844221413</v>
      </c>
      <c r="Y142" s="5">
        <f t="shared" si="22"/>
        <v>464</v>
      </c>
      <c r="Z142" s="5">
        <f>Data!C148*Y142</f>
        <v>17168</v>
      </c>
      <c r="AA142" s="35">
        <f>(100-O142)/100*Data!B148</f>
        <v>271.3</v>
      </c>
      <c r="AB142" s="35">
        <f>AA142/Data!B148*Data!D148</f>
        <v>14.52</v>
      </c>
      <c r="AC142" s="38">
        <f>(Data!D148-AB142)/Data!D148*100</f>
        <v>98</v>
      </c>
      <c r="AD142" s="11">
        <f t="shared" si="31"/>
        <v>711.48</v>
      </c>
    </row>
    <row r="143" spans="1:30">
      <c r="A143" s="11">
        <v>138</v>
      </c>
      <c r="B143" s="22">
        <f t="shared" si="23"/>
        <v>74</v>
      </c>
      <c r="C143" s="16">
        <f t="shared" si="24"/>
        <v>101</v>
      </c>
      <c r="I143" s="23">
        <f>Data!B149*Data!C149</f>
        <v>457548</v>
      </c>
      <c r="J143" s="23">
        <f>IF(Data!C$7=1,Data!D149,IF(Data!C$7=2,I143,Data!B149))</f>
        <v>309</v>
      </c>
      <c r="K143" s="33">
        <f>Data!E149*SQRT(Data!F149/21)</f>
        <v>113.48313758918627</v>
      </c>
      <c r="L143" s="33">
        <f>IF(Data!H149="A",Data!G$5,IF(Data!H149="B",Data!G$6,Data!G$7))</f>
        <v>98</v>
      </c>
      <c r="M143" s="33">
        <f>IF(Data!I149="A",Data!G$5,IF(Data!I149="B",Data!G$6,Data!G$7))</f>
        <v>94</v>
      </c>
      <c r="N143" s="33">
        <f>IF(Data!J149="A",Data!G$5,IF(Data!J149="B",Data!G$6,Data!G$7))</f>
        <v>98</v>
      </c>
      <c r="O143" s="47">
        <f>IF(Data!C$6=1,L143,IF(Data!C$6=2,M143,N143))</f>
        <v>98</v>
      </c>
      <c r="P143" s="47">
        <f t="shared" si="25"/>
        <v>302.82</v>
      </c>
      <c r="Q143" s="49">
        <f>MIN(4,(1-O143/100)*Data!G149/K143)</f>
        <v>0.10257030469264342</v>
      </c>
      <c r="R143" s="5">
        <f t="shared" si="26"/>
        <v>2.7880619535867082</v>
      </c>
      <c r="S143" s="50">
        <f t="shared" si="27"/>
        <v>0.88831364099688281</v>
      </c>
      <c r="T143" s="5">
        <f t="shared" si="28"/>
        <v>101</v>
      </c>
      <c r="U143" s="5">
        <f>Data!C149*T143</f>
        <v>5252</v>
      </c>
      <c r="V143" s="49">
        <f>MIN(4,(1-Data!C$5/100)*Data!G149/K143)</f>
        <v>0.15385545703896511</v>
      </c>
      <c r="W143" s="5">
        <f t="shared" si="29"/>
        <v>2.6386282877323595</v>
      </c>
      <c r="X143" s="50">
        <f t="shared" si="30"/>
        <v>0.65583105376692108</v>
      </c>
      <c r="Y143" s="5">
        <f t="shared" si="22"/>
        <v>74</v>
      </c>
      <c r="Z143" s="5">
        <f>Data!C149*Y143</f>
        <v>3848</v>
      </c>
      <c r="AA143" s="35">
        <f>(100-O143)/100*Data!B149</f>
        <v>175.98</v>
      </c>
      <c r="AB143" s="35">
        <f>AA143/Data!B149*Data!D149</f>
        <v>6.18</v>
      </c>
      <c r="AC143" s="38">
        <f>(Data!D149-AB143)/Data!D149*100</f>
        <v>98</v>
      </c>
      <c r="AD143" s="11">
        <f t="shared" si="31"/>
        <v>302.82</v>
      </c>
    </row>
    <row r="144" spans="1:30">
      <c r="A144" s="11">
        <v>139</v>
      </c>
      <c r="B144" s="22">
        <f t="shared" si="23"/>
        <v>10</v>
      </c>
      <c r="C144" s="16">
        <f t="shared" si="24"/>
        <v>23</v>
      </c>
      <c r="I144" s="23">
        <f>Data!B150*Data!C150</f>
        <v>121550</v>
      </c>
      <c r="J144" s="23">
        <f>IF(Data!C$7=1,Data!D150,IF(Data!C$7=2,I144,Data!B150))</f>
        <v>370</v>
      </c>
      <c r="K144" s="33">
        <f>Data!E150*SQRT(Data!F150/21)</f>
        <v>45.877393381595134</v>
      </c>
      <c r="L144" s="33">
        <f>IF(Data!H150="A",Data!G$5,IF(Data!H150="B",Data!G$6,Data!G$7))</f>
        <v>98</v>
      </c>
      <c r="M144" s="33">
        <f>IF(Data!I150="A",Data!G$5,IF(Data!I150="B",Data!G$6,Data!G$7))</f>
        <v>94</v>
      </c>
      <c r="N144" s="33">
        <f>IF(Data!J150="A",Data!G$5,IF(Data!J150="B",Data!G$6,Data!G$7))</f>
        <v>98</v>
      </c>
      <c r="O144" s="47">
        <f>IF(Data!C$6=1,L144,IF(Data!C$6=2,M144,N144))</f>
        <v>98</v>
      </c>
      <c r="P144" s="47">
        <f t="shared" si="25"/>
        <v>362.6</v>
      </c>
      <c r="Q144" s="49">
        <f>MIN(4,(1-O144/100)*Data!G150/K144)</f>
        <v>0.20009855232278292</v>
      </c>
      <c r="R144" s="5">
        <f t="shared" si="26"/>
        <v>2.5370783135809671</v>
      </c>
      <c r="S144" s="50">
        <f t="shared" si="27"/>
        <v>0.49257286209366485</v>
      </c>
      <c r="T144" s="5">
        <f t="shared" si="28"/>
        <v>23</v>
      </c>
      <c r="U144" s="5">
        <f>Data!C150*T144</f>
        <v>782</v>
      </c>
      <c r="V144" s="49">
        <f>MIN(4,(1-Data!C$5/100)*Data!G150/K144)</f>
        <v>0.30014782848417437</v>
      </c>
      <c r="W144" s="5">
        <f t="shared" si="29"/>
        <v>2.3718845151116685</v>
      </c>
      <c r="X144" s="50">
        <f t="shared" si="30"/>
        <v>0.21628368418714325</v>
      </c>
      <c r="Y144" s="5">
        <f t="shared" si="22"/>
        <v>10</v>
      </c>
      <c r="Z144" s="5">
        <f>Data!C150*Y144</f>
        <v>340</v>
      </c>
      <c r="AA144" s="35">
        <f>(100-O144)/100*Data!B150</f>
        <v>71.5</v>
      </c>
      <c r="AB144" s="35">
        <f>AA144/Data!B150*Data!D150</f>
        <v>7.4</v>
      </c>
      <c r="AC144" s="38">
        <f>(Data!D150-AB144)/Data!D150*100</f>
        <v>98.000000000000014</v>
      </c>
      <c r="AD144" s="11">
        <f t="shared" si="31"/>
        <v>362.60000000000008</v>
      </c>
    </row>
    <row r="145" spans="1:30">
      <c r="A145" s="11">
        <v>140</v>
      </c>
      <c r="B145" s="22">
        <f t="shared" si="23"/>
        <v>0</v>
      </c>
      <c r="C145" s="16">
        <f t="shared" si="24"/>
        <v>8</v>
      </c>
      <c r="I145" s="23">
        <f>Data!B151*Data!C151</f>
        <v>48650</v>
      </c>
      <c r="J145" s="23">
        <f>IF(Data!C$7=1,Data!D151,IF(Data!C$7=2,I145,Data!B151))</f>
        <v>379</v>
      </c>
      <c r="K145" s="33">
        <f>Data!E151*SQRT(Data!F151/21)</f>
        <v>44.285531577466728</v>
      </c>
      <c r="L145" s="33">
        <f>IF(Data!H151="A",Data!G$5,IF(Data!H151="B",Data!G$6,Data!G$7))</f>
        <v>95.76</v>
      </c>
      <c r="M145" s="33">
        <f>IF(Data!I151="A",Data!G$5,IF(Data!I151="B",Data!G$6,Data!G$7))</f>
        <v>94</v>
      </c>
      <c r="N145" s="33">
        <f>IF(Data!J151="A",Data!G$5,IF(Data!J151="B",Data!G$6,Data!G$7))</f>
        <v>98</v>
      </c>
      <c r="O145" s="47">
        <f>IF(Data!C$6=1,L145,IF(Data!C$6=2,M145,N145))</f>
        <v>98</v>
      </c>
      <c r="P145" s="47">
        <f t="shared" si="25"/>
        <v>371.42</v>
      </c>
      <c r="Q145" s="49">
        <f>MIN(4,(1-O145/100)*Data!G151/K145)</f>
        <v>0.31838841033974052</v>
      </c>
      <c r="R145" s="5">
        <f t="shared" si="26"/>
        <v>2.3468792631046185</v>
      </c>
      <c r="S145" s="50">
        <f t="shared" si="27"/>
        <v>0.17316383995582468</v>
      </c>
      <c r="T145" s="5">
        <f t="shared" si="28"/>
        <v>8</v>
      </c>
      <c r="U145" s="5">
        <f>Data!C151*T145</f>
        <v>112</v>
      </c>
      <c r="V145" s="49">
        <f>MIN(4,(1-Data!C$5/100)*Data!G151/K145)</f>
        <v>0.47758261550961079</v>
      </c>
      <c r="W145" s="5">
        <f t="shared" si="29"/>
        <v>2.167236041453295</v>
      </c>
      <c r="X145" s="50">
        <f t="shared" si="30"/>
        <v>-0.14829446999616147</v>
      </c>
      <c r="Y145" s="5">
        <f t="shared" si="22"/>
        <v>0</v>
      </c>
      <c r="Z145" s="5">
        <f>Data!C151*Y145</f>
        <v>0</v>
      </c>
      <c r="AA145" s="35">
        <f>(100-O145)/100*Data!B151</f>
        <v>69.5</v>
      </c>
      <c r="AB145" s="35">
        <f>AA145/Data!B151*Data!D151</f>
        <v>7.58</v>
      </c>
      <c r="AC145" s="38">
        <f>(Data!D151-AB145)/Data!D151*100</f>
        <v>98.000000000000014</v>
      </c>
      <c r="AD145" s="11">
        <f t="shared" si="31"/>
        <v>371.42000000000007</v>
      </c>
    </row>
    <row r="146" spans="1:30">
      <c r="A146" s="11">
        <v>141</v>
      </c>
      <c r="B146" s="22">
        <f t="shared" si="23"/>
        <v>0</v>
      </c>
      <c r="C146" s="16">
        <f t="shared" si="24"/>
        <v>16</v>
      </c>
      <c r="I146" s="23">
        <f>Data!B152*Data!C152</f>
        <v>117975</v>
      </c>
      <c r="J146" s="23">
        <f>IF(Data!C$7=1,Data!D152,IF(Data!C$7=2,I146,Data!B152))</f>
        <v>409</v>
      </c>
      <c r="K146" s="33">
        <f>Data!E152*SQRT(Data!F152/21)</f>
        <v>69.099693254996851</v>
      </c>
      <c r="L146" s="33">
        <f>IF(Data!H152="A",Data!G$5,IF(Data!H152="B",Data!G$6,Data!G$7))</f>
        <v>98</v>
      </c>
      <c r="M146" s="33">
        <f>IF(Data!I152="A",Data!G$5,IF(Data!I152="B",Data!G$6,Data!G$7))</f>
        <v>94</v>
      </c>
      <c r="N146" s="33">
        <f>IF(Data!J152="A",Data!G$5,IF(Data!J152="B",Data!G$6,Data!G$7))</f>
        <v>98</v>
      </c>
      <c r="O146" s="47">
        <f>IF(Data!C$6=1,L146,IF(Data!C$6=2,M146,N146))</f>
        <v>98</v>
      </c>
      <c r="P146" s="47">
        <f t="shared" si="25"/>
        <v>400.82</v>
      </c>
      <c r="Q146" s="49">
        <f>MIN(4,(1-O146/100)*Data!G152/K146)</f>
        <v>0.2963833706818812</v>
      </c>
      <c r="R146" s="5">
        <f t="shared" si="26"/>
        <v>2.3771997828875691</v>
      </c>
      <c r="S146" s="50">
        <f t="shared" si="27"/>
        <v>0.22540262175990364</v>
      </c>
      <c r="T146" s="5">
        <f t="shared" si="28"/>
        <v>16</v>
      </c>
      <c r="U146" s="5">
        <f>Data!C152*T146</f>
        <v>240</v>
      </c>
      <c r="V146" s="49">
        <f>MIN(4,(1-Data!C$5/100)*Data!G152/K146)</f>
        <v>0.44457505602282182</v>
      </c>
      <c r="W146" s="5">
        <f t="shared" si="29"/>
        <v>2.2000337705463471</v>
      </c>
      <c r="X146" s="50">
        <f t="shared" si="30"/>
        <v>-8.7964128730739333E-2</v>
      </c>
      <c r="Y146" s="5">
        <f t="shared" si="22"/>
        <v>0</v>
      </c>
      <c r="Z146" s="5">
        <f>Data!C152*Y146</f>
        <v>0</v>
      </c>
      <c r="AA146" s="35">
        <f>(100-O146)/100*Data!B152</f>
        <v>157.30000000000001</v>
      </c>
      <c r="AB146" s="35">
        <f>AA146/Data!B152*Data!D152</f>
        <v>8.18</v>
      </c>
      <c r="AC146" s="38">
        <f>(Data!D152-AB146)/Data!D152*100</f>
        <v>98</v>
      </c>
      <c r="AD146" s="11">
        <f t="shared" si="31"/>
        <v>400.82</v>
      </c>
    </row>
    <row r="147" spans="1:30">
      <c r="A147" s="11">
        <v>142</v>
      </c>
      <c r="B147" s="22">
        <f t="shared" si="23"/>
        <v>23</v>
      </c>
      <c r="C147" s="16">
        <f t="shared" si="24"/>
        <v>43</v>
      </c>
      <c r="I147" s="23">
        <f>Data!B153*Data!C153</f>
        <v>409995</v>
      </c>
      <c r="J147" s="23">
        <f>IF(Data!C$7=1,Data!D153,IF(Data!C$7=2,I147,Data!B153))</f>
        <v>549</v>
      </c>
      <c r="K147" s="33">
        <f>Data!E153*SQRT(Data!F153/21)</f>
        <v>73.29664513489918</v>
      </c>
      <c r="L147" s="33">
        <f>IF(Data!H153="A",Data!G$5,IF(Data!H153="B",Data!G$6,Data!G$7))</f>
        <v>98</v>
      </c>
      <c r="M147" s="33">
        <f>IF(Data!I153="A",Data!G$5,IF(Data!I153="B",Data!G$6,Data!G$7))</f>
        <v>94</v>
      </c>
      <c r="N147" s="33">
        <f>IF(Data!J153="A",Data!G$5,IF(Data!J153="B",Data!G$6,Data!G$7))</f>
        <v>98</v>
      </c>
      <c r="O147" s="47">
        <f>IF(Data!C$6=1,L147,IF(Data!C$6=2,M147,N147))</f>
        <v>98</v>
      </c>
      <c r="P147" s="47">
        <f t="shared" si="25"/>
        <v>538.02</v>
      </c>
      <c r="Q147" s="49">
        <f>MIN(4,(1-O147/100)*Data!G153/K147)</f>
        <v>0.17354136709244228</v>
      </c>
      <c r="R147" s="5">
        <f t="shared" si="26"/>
        <v>2.5925960708921694</v>
      </c>
      <c r="S147" s="50">
        <f t="shared" si="27"/>
        <v>0.58239533754981898</v>
      </c>
      <c r="T147" s="5">
        <f t="shared" si="28"/>
        <v>43</v>
      </c>
      <c r="U147" s="5">
        <f>Data!C153*T147</f>
        <v>1935</v>
      </c>
      <c r="V147" s="49">
        <f>MIN(4,(1-Data!C$5/100)*Data!G153/K147)</f>
        <v>0.26031205063866342</v>
      </c>
      <c r="W147" s="5">
        <f t="shared" si="29"/>
        <v>2.431177527575719</v>
      </c>
      <c r="X147" s="50">
        <f t="shared" si="30"/>
        <v>0.31710790794518068</v>
      </c>
      <c r="Y147" s="5">
        <f t="shared" si="22"/>
        <v>23</v>
      </c>
      <c r="Z147" s="5">
        <f>Data!C153*Y147</f>
        <v>1035</v>
      </c>
      <c r="AA147" s="35">
        <f>(100-O147)/100*Data!B153</f>
        <v>182.22</v>
      </c>
      <c r="AB147" s="35">
        <f>AA147/Data!B153*Data!D153</f>
        <v>10.98</v>
      </c>
      <c r="AC147" s="38">
        <f>(Data!D153-AB147)/Data!D153*100</f>
        <v>98</v>
      </c>
      <c r="AD147" s="11">
        <f t="shared" si="31"/>
        <v>538.02</v>
      </c>
    </row>
    <row r="148" spans="1:30">
      <c r="A148" s="11">
        <v>143</v>
      </c>
      <c r="B148" s="22">
        <f t="shared" si="23"/>
        <v>11</v>
      </c>
      <c r="C148" s="16">
        <f t="shared" si="24"/>
        <v>19</v>
      </c>
      <c r="I148" s="23">
        <f>Data!B154*Data!C154</f>
        <v>171445</v>
      </c>
      <c r="J148" s="23">
        <f>IF(Data!C$7=1,Data!D154,IF(Data!C$7=2,I148,Data!B154))</f>
        <v>432</v>
      </c>
      <c r="K148" s="33">
        <f>Data!E154*SQRT(Data!F154/21)</f>
        <v>28.477958766922271</v>
      </c>
      <c r="L148" s="33">
        <f>IF(Data!H154="A",Data!G$5,IF(Data!H154="B",Data!G$6,Data!G$7))</f>
        <v>98</v>
      </c>
      <c r="M148" s="33">
        <f>IF(Data!I154="A",Data!G$5,IF(Data!I154="B",Data!G$6,Data!G$7))</f>
        <v>95.76</v>
      </c>
      <c r="N148" s="33">
        <f>IF(Data!J154="A",Data!G$5,IF(Data!J154="B",Data!G$6,Data!G$7))</f>
        <v>98</v>
      </c>
      <c r="O148" s="47">
        <f>IF(Data!C$6=1,L148,IF(Data!C$6=2,M148,N148))</f>
        <v>98</v>
      </c>
      <c r="P148" s="47">
        <f t="shared" si="25"/>
        <v>423.36</v>
      </c>
      <c r="Q148" s="49">
        <f>MIN(4,(1-O148/100)*Data!G154/K148)</f>
        <v>0.15310086076338564</v>
      </c>
      <c r="R148" s="5">
        <f t="shared" si="26"/>
        <v>2.640490964399834</v>
      </c>
      <c r="S148" s="50">
        <f t="shared" si="27"/>
        <v>0.65878353419430946</v>
      </c>
      <c r="T148" s="5">
        <f t="shared" si="28"/>
        <v>19</v>
      </c>
      <c r="U148" s="5">
        <f>Data!C154*T148</f>
        <v>1615</v>
      </c>
      <c r="V148" s="49">
        <f>MIN(4,(1-Data!C$5/100)*Data!G154/K148)</f>
        <v>0.22965129114507846</v>
      </c>
      <c r="W148" s="5">
        <f t="shared" si="29"/>
        <v>2.4821890171501519</v>
      </c>
      <c r="X148" s="50">
        <f t="shared" si="30"/>
        <v>0.40233382507366855</v>
      </c>
      <c r="Y148" s="5">
        <f t="shared" si="22"/>
        <v>11</v>
      </c>
      <c r="Z148" s="5">
        <f>Data!C154*Y148</f>
        <v>935</v>
      </c>
      <c r="AA148" s="35">
        <f>(100-O148)/100*Data!B154</f>
        <v>40.340000000000003</v>
      </c>
      <c r="AB148" s="35">
        <f>AA148/Data!B154*Data!D154</f>
        <v>8.64</v>
      </c>
      <c r="AC148" s="38">
        <f>(Data!D154-AB148)/Data!D154*100</f>
        <v>98</v>
      </c>
      <c r="AD148" s="11">
        <f t="shared" si="31"/>
        <v>423.36</v>
      </c>
    </row>
    <row r="149" spans="1:30">
      <c r="A149" s="11">
        <v>144</v>
      </c>
      <c r="B149" s="22">
        <f t="shared" si="23"/>
        <v>0</v>
      </c>
      <c r="C149" s="16">
        <f t="shared" si="24"/>
        <v>0</v>
      </c>
      <c r="I149" s="23">
        <f>Data!B155*Data!C155</f>
        <v>20720</v>
      </c>
      <c r="J149" s="23">
        <f>IF(Data!C$7=1,Data!D155,IF(Data!C$7=2,I149,Data!B155))</f>
        <v>316</v>
      </c>
      <c r="K149" s="33">
        <f>Data!E155*SQRT(Data!F155/21)</f>
        <v>9.5848064728971369</v>
      </c>
      <c r="L149" s="33">
        <f>IF(Data!H155="A",Data!G$5,IF(Data!H155="B",Data!G$6,Data!G$7))</f>
        <v>94</v>
      </c>
      <c r="M149" s="33">
        <f>IF(Data!I155="A",Data!G$5,IF(Data!I155="B",Data!G$6,Data!G$7))</f>
        <v>94</v>
      </c>
      <c r="N149" s="33">
        <f>IF(Data!J155="A",Data!G$5,IF(Data!J155="B",Data!G$6,Data!G$7))</f>
        <v>98</v>
      </c>
      <c r="O149" s="47">
        <f>IF(Data!C$6=1,L149,IF(Data!C$6=2,M149,N149))</f>
        <v>98</v>
      </c>
      <c r="P149" s="47">
        <f t="shared" si="25"/>
        <v>309.68</v>
      </c>
      <c r="Q149" s="49">
        <f>MIN(4,(1-O149/100)*Data!G155/K149)</f>
        <v>0.83882757807730757</v>
      </c>
      <c r="R149" s="5">
        <f t="shared" si="26"/>
        <v>1.8895438681946175</v>
      </c>
      <c r="S149" s="50">
        <f t="shared" si="27"/>
        <v>-0.69461457326455511</v>
      </c>
      <c r="T149" s="5">
        <f t="shared" si="28"/>
        <v>0</v>
      </c>
      <c r="U149" s="5">
        <f>Data!C155*T149</f>
        <v>0</v>
      </c>
      <c r="V149" s="49">
        <f>MIN(4,(1-Data!C$5/100)*Data!G155/K149)</f>
        <v>1.2582413671159616</v>
      </c>
      <c r="W149" s="5">
        <f t="shared" si="29"/>
        <v>1.661157973708566</v>
      </c>
      <c r="X149" s="50">
        <f t="shared" si="30"/>
        <v>-1.2026085883915767</v>
      </c>
      <c r="Y149" s="5">
        <f t="shared" si="22"/>
        <v>0</v>
      </c>
      <c r="Z149" s="5">
        <f>Data!C155*Y149</f>
        <v>0</v>
      </c>
      <c r="AA149" s="35">
        <f>(100-O149)/100*Data!B155</f>
        <v>25.900000000000002</v>
      </c>
      <c r="AB149" s="35">
        <f>AA149/Data!B155*Data!D155</f>
        <v>6.32</v>
      </c>
      <c r="AC149" s="38">
        <f>(Data!D155-AB149)/Data!D155*100</f>
        <v>98</v>
      </c>
      <c r="AD149" s="11">
        <f t="shared" si="31"/>
        <v>309.68</v>
      </c>
    </row>
    <row r="150" spans="1:30">
      <c r="A150" s="11">
        <v>145</v>
      </c>
      <c r="B150" s="22">
        <f t="shared" si="23"/>
        <v>8</v>
      </c>
      <c r="C150" s="16">
        <f t="shared" si="24"/>
        <v>19</v>
      </c>
      <c r="I150" s="23">
        <f>Data!B156*Data!C156</f>
        <v>22695</v>
      </c>
      <c r="J150" s="23">
        <f>IF(Data!C$7=1,Data!D156,IF(Data!C$7=2,I150,Data!B156))</f>
        <v>506</v>
      </c>
      <c r="K150" s="33">
        <f>Data!E156*SQRT(Data!F156/21)</f>
        <v>39.390750359437966</v>
      </c>
      <c r="L150" s="33">
        <f>IF(Data!H156="A",Data!G$5,IF(Data!H156="B",Data!G$6,Data!G$7))</f>
        <v>94</v>
      </c>
      <c r="M150" s="33">
        <f>IF(Data!I156="A",Data!G$5,IF(Data!I156="B",Data!G$6,Data!G$7))</f>
        <v>94</v>
      </c>
      <c r="N150" s="33">
        <f>IF(Data!J156="A",Data!G$5,IF(Data!J156="B",Data!G$6,Data!G$7))</f>
        <v>98</v>
      </c>
      <c r="O150" s="47">
        <f>IF(Data!C$6=1,L150,IF(Data!C$6=2,M150,N150))</f>
        <v>98</v>
      </c>
      <c r="P150" s="47">
        <f t="shared" si="25"/>
        <v>495.88</v>
      </c>
      <c r="Q150" s="49">
        <f>MIN(4,(1-O150/100)*Data!G156/K150)</f>
        <v>0.20106243033530807</v>
      </c>
      <c r="R150" s="5">
        <f t="shared" si="26"/>
        <v>2.5351835171836465</v>
      </c>
      <c r="S150" s="50">
        <f t="shared" si="27"/>
        <v>0.48948206773157926</v>
      </c>
      <c r="T150" s="5">
        <f t="shared" si="28"/>
        <v>19</v>
      </c>
      <c r="U150" s="5">
        <f>Data!C156*T150</f>
        <v>323</v>
      </c>
      <c r="V150" s="49">
        <f>MIN(4,(1-Data!C$5/100)*Data!G156/K150)</f>
        <v>0.30159364550296208</v>
      </c>
      <c r="W150" s="5">
        <f t="shared" si="29"/>
        <v>2.3698576433160108</v>
      </c>
      <c r="X150" s="50">
        <f t="shared" si="30"/>
        <v>0.21280207040354346</v>
      </c>
      <c r="Y150" s="5">
        <f t="shared" si="22"/>
        <v>8</v>
      </c>
      <c r="Z150" s="5">
        <f>Data!C156*Y150</f>
        <v>136</v>
      </c>
      <c r="AA150" s="35">
        <f>(100-O150)/100*Data!B156</f>
        <v>26.7</v>
      </c>
      <c r="AB150" s="35">
        <f>AA150/Data!B156*Data!D156</f>
        <v>10.120000000000001</v>
      </c>
      <c r="AC150" s="38">
        <f>(Data!D156-AB150)/Data!D156*100</f>
        <v>98</v>
      </c>
      <c r="AD150" s="11">
        <f t="shared" si="31"/>
        <v>495.88</v>
      </c>
    </row>
    <row r="151" spans="1:30">
      <c r="A151" s="11">
        <v>146</v>
      </c>
      <c r="B151" s="22">
        <f t="shared" si="23"/>
        <v>29</v>
      </c>
      <c r="C151" s="16">
        <f t="shared" si="24"/>
        <v>43</v>
      </c>
      <c r="I151" s="23">
        <f>Data!B157*Data!C157</f>
        <v>25688</v>
      </c>
      <c r="J151" s="23">
        <f>IF(Data!C$7=1,Data!D157,IF(Data!C$7=2,I151,Data!B157))</f>
        <v>494</v>
      </c>
      <c r="K151" s="33">
        <f>Data!E157*SQRT(Data!F157/21)</f>
        <v>57.574690280822558</v>
      </c>
      <c r="L151" s="33">
        <f>IF(Data!H157="A",Data!G$5,IF(Data!H157="B",Data!G$6,Data!G$7))</f>
        <v>95.76</v>
      </c>
      <c r="M151" s="33">
        <f>IF(Data!I157="A",Data!G$5,IF(Data!I157="B",Data!G$6,Data!G$7))</f>
        <v>94</v>
      </c>
      <c r="N151" s="33">
        <f>IF(Data!J157="A",Data!G$5,IF(Data!J157="B",Data!G$6,Data!G$7))</f>
        <v>98</v>
      </c>
      <c r="O151" s="47">
        <f>IF(Data!C$6=1,L151,IF(Data!C$6=2,M151,N151))</f>
        <v>98</v>
      </c>
      <c r="P151" s="47">
        <f t="shared" si="25"/>
        <v>484.12</v>
      </c>
      <c r="Q151" s="49">
        <f>MIN(4,(1-O151/100)*Data!G157/K151)</f>
        <v>0.13096032237817334</v>
      </c>
      <c r="R151" s="5">
        <f t="shared" si="26"/>
        <v>2.6989993689153211</v>
      </c>
      <c r="S151" s="50">
        <f t="shared" si="27"/>
        <v>0.75079864371798688</v>
      </c>
      <c r="T151" s="5">
        <f t="shared" si="28"/>
        <v>43</v>
      </c>
      <c r="U151" s="5">
        <f>Data!C157*T151</f>
        <v>817</v>
      </c>
      <c r="V151" s="49">
        <f>MIN(4,(1-Data!C$5/100)*Data!G157/K151)</f>
        <v>0.19644048356726002</v>
      </c>
      <c r="W151" s="5">
        <f t="shared" si="29"/>
        <v>2.5443402636418293</v>
      </c>
      <c r="X151" s="50">
        <f t="shared" si="30"/>
        <v>0.50440287302221498</v>
      </c>
      <c r="Y151" s="5">
        <f t="shared" si="22"/>
        <v>29</v>
      </c>
      <c r="Z151" s="5">
        <f>Data!C157*Y151</f>
        <v>551</v>
      </c>
      <c r="AA151" s="35">
        <f>(100-O151)/100*Data!B157</f>
        <v>27.04</v>
      </c>
      <c r="AB151" s="35">
        <f>AA151/Data!B157*Data!D157</f>
        <v>9.8800000000000008</v>
      </c>
      <c r="AC151" s="38">
        <f>(Data!D157-AB151)/Data!D157*100</f>
        <v>98</v>
      </c>
      <c r="AD151" s="11">
        <f t="shared" si="31"/>
        <v>484.12</v>
      </c>
    </row>
    <row r="152" spans="1:30">
      <c r="A152" s="11">
        <v>147</v>
      </c>
      <c r="B152" s="22">
        <f t="shared" si="23"/>
        <v>0</v>
      </c>
      <c r="C152" s="16">
        <f t="shared" si="24"/>
        <v>1</v>
      </c>
      <c r="I152" s="23">
        <f>Data!B158*Data!C158</f>
        <v>19744</v>
      </c>
      <c r="J152" s="23">
        <f>IF(Data!C$7=1,Data!D158,IF(Data!C$7=2,I152,Data!B158))</f>
        <v>603</v>
      </c>
      <c r="K152" s="33">
        <f>Data!E158*SQRT(Data!F158/21)</f>
        <v>10.776046049668933</v>
      </c>
      <c r="L152" s="33">
        <f>IF(Data!H158="A",Data!G$5,IF(Data!H158="B",Data!G$6,Data!G$7))</f>
        <v>94</v>
      </c>
      <c r="M152" s="33">
        <f>IF(Data!I158="A",Data!G$5,IF(Data!I158="B",Data!G$6,Data!G$7))</f>
        <v>94</v>
      </c>
      <c r="N152" s="33">
        <f>IF(Data!J158="A",Data!G$5,IF(Data!J158="B",Data!G$6,Data!G$7))</f>
        <v>98</v>
      </c>
      <c r="O152" s="47">
        <f>IF(Data!C$6=1,L152,IF(Data!C$6=2,M152,N152))</f>
        <v>98</v>
      </c>
      <c r="P152" s="47">
        <f t="shared" si="25"/>
        <v>590.94000000000005</v>
      </c>
      <c r="Q152" s="49">
        <f>MIN(4,(1-O152/100)*Data!G158/K152)</f>
        <v>0.36376978920950653</v>
      </c>
      <c r="R152" s="5">
        <f t="shared" si="26"/>
        <v>2.2893981615635313</v>
      </c>
      <c r="S152" s="50">
        <f t="shared" si="27"/>
        <v>7.261166026404986E-2</v>
      </c>
      <c r="T152" s="5">
        <f t="shared" si="28"/>
        <v>1</v>
      </c>
      <c r="U152" s="5">
        <f>Data!C158*T152</f>
        <v>32</v>
      </c>
      <c r="V152" s="49">
        <f>MIN(4,(1-Data!C$5/100)*Data!G158/K152)</f>
        <v>0.54565468381425986</v>
      </c>
      <c r="W152" s="5">
        <f t="shared" si="29"/>
        <v>2.1048547992567439</v>
      </c>
      <c r="X152" s="50">
        <f t="shared" si="30"/>
        <v>-0.26527658113697578</v>
      </c>
      <c r="Y152" s="5">
        <f t="shared" si="22"/>
        <v>0</v>
      </c>
      <c r="Z152" s="5">
        <f>Data!C158*Y152</f>
        <v>0</v>
      </c>
      <c r="AA152" s="35">
        <f>(100-O152)/100*Data!B158</f>
        <v>12.34</v>
      </c>
      <c r="AB152" s="35">
        <f>AA152/Data!B158*Data!D158</f>
        <v>12.06</v>
      </c>
      <c r="AC152" s="38">
        <f>(Data!D158-AB152)/Data!D158*100</f>
        <v>98.000000000000014</v>
      </c>
      <c r="AD152" s="11">
        <f t="shared" si="31"/>
        <v>590.94000000000005</v>
      </c>
    </row>
    <row r="153" spans="1:30">
      <c r="A153" s="11">
        <v>148</v>
      </c>
      <c r="B153" s="22">
        <f t="shared" si="23"/>
        <v>0</v>
      </c>
      <c r="C153" s="16">
        <f t="shared" si="24"/>
        <v>2</v>
      </c>
      <c r="I153" s="23">
        <f>Data!B159*Data!C159</f>
        <v>133884</v>
      </c>
      <c r="J153" s="23">
        <f>IF(Data!C$7=1,Data!D159,IF(Data!C$7=2,I153,Data!B159))</f>
        <v>473</v>
      </c>
      <c r="K153" s="33">
        <f>Data!E159*SQRT(Data!F159/21)</f>
        <v>25.130295014387332</v>
      </c>
      <c r="L153" s="33">
        <f>IF(Data!H159="A",Data!G$5,IF(Data!H159="B",Data!G$6,Data!G$7))</f>
        <v>98</v>
      </c>
      <c r="M153" s="33">
        <f>IF(Data!I159="A",Data!G$5,IF(Data!I159="B",Data!G$6,Data!G$7))</f>
        <v>94</v>
      </c>
      <c r="N153" s="33">
        <f>IF(Data!J159="A",Data!G$5,IF(Data!J159="B",Data!G$6,Data!G$7))</f>
        <v>98</v>
      </c>
      <c r="O153" s="47">
        <f>IF(Data!C$6=1,L153,IF(Data!C$6=2,M153,N153))</f>
        <v>98</v>
      </c>
      <c r="P153" s="47">
        <f t="shared" si="25"/>
        <v>463.54</v>
      </c>
      <c r="Q153" s="49">
        <f>MIN(4,(1-O153/100)*Data!G159/K153)</f>
        <v>0.36211274061009519</v>
      </c>
      <c r="R153" s="5">
        <f t="shared" si="26"/>
        <v>2.2913915378772898</v>
      </c>
      <c r="S153" s="50">
        <f t="shared" si="27"/>
        <v>7.6133167288728015E-2</v>
      </c>
      <c r="T153" s="5">
        <f t="shared" si="28"/>
        <v>2</v>
      </c>
      <c r="U153" s="5">
        <f>Data!C159*T153</f>
        <v>72</v>
      </c>
      <c r="V153" s="49">
        <f>MIN(4,(1-Data!C$5/100)*Data!G159/K153)</f>
        <v>0.54316911091514275</v>
      </c>
      <c r="W153" s="5">
        <f t="shared" si="29"/>
        <v>2.107022772453901</v>
      </c>
      <c r="X153" s="50">
        <f t="shared" si="30"/>
        <v>-0.26116001003800171</v>
      </c>
      <c r="Y153" s="5">
        <f t="shared" si="22"/>
        <v>0</v>
      </c>
      <c r="Z153" s="5">
        <f>Data!C159*Y153</f>
        <v>0</v>
      </c>
      <c r="AA153" s="35">
        <f>(100-O153)/100*Data!B159</f>
        <v>74.38</v>
      </c>
      <c r="AB153" s="35">
        <f>AA153/Data!B159*Data!D159</f>
        <v>9.4600000000000009</v>
      </c>
      <c r="AC153" s="38">
        <f>(Data!D159-AB153)/Data!D159*100</f>
        <v>98.000000000000014</v>
      </c>
      <c r="AD153" s="11">
        <f t="shared" si="31"/>
        <v>463.54000000000008</v>
      </c>
    </row>
    <row r="154" spans="1:30">
      <c r="A154" s="11">
        <v>149</v>
      </c>
      <c r="B154" s="22">
        <f t="shared" si="23"/>
        <v>26</v>
      </c>
      <c r="C154" s="16">
        <f t="shared" si="24"/>
        <v>35</v>
      </c>
      <c r="I154" s="23">
        <f>Data!B160*Data!C160</f>
        <v>599680</v>
      </c>
      <c r="J154" s="23">
        <f>IF(Data!C$7=1,Data!D160,IF(Data!C$7=2,I154,Data!B160))</f>
        <v>475</v>
      </c>
      <c r="K154" s="33">
        <f>Data!E160*SQRT(Data!F160/21)</f>
        <v>40.587990622696964</v>
      </c>
      <c r="L154" s="33">
        <f>IF(Data!H160="A",Data!G$5,IF(Data!H160="B",Data!G$6,Data!G$7))</f>
        <v>98</v>
      </c>
      <c r="M154" s="33">
        <f>IF(Data!I160="A",Data!G$5,IF(Data!I160="B",Data!G$6,Data!G$7))</f>
        <v>95.76</v>
      </c>
      <c r="N154" s="33">
        <f>IF(Data!J160="A",Data!G$5,IF(Data!J160="B",Data!G$6,Data!G$7))</f>
        <v>98</v>
      </c>
      <c r="O154" s="47">
        <f>IF(Data!C$6=1,L154,IF(Data!C$6=2,M154,N154))</f>
        <v>98</v>
      </c>
      <c r="P154" s="47">
        <f t="shared" si="25"/>
        <v>465.5</v>
      </c>
      <c r="Q154" s="49">
        <f>MIN(4,(1-O154/100)*Data!G160/K154)</f>
        <v>0.10643542421595621</v>
      </c>
      <c r="R154" s="5">
        <f t="shared" si="26"/>
        <v>2.7747629576446879</v>
      </c>
      <c r="S154" s="50">
        <f t="shared" si="27"/>
        <v>0.86796574353674028</v>
      </c>
      <c r="T154" s="5">
        <f t="shared" si="28"/>
        <v>35</v>
      </c>
      <c r="U154" s="5">
        <f>Data!C160*T154</f>
        <v>5600</v>
      </c>
      <c r="V154" s="49">
        <f>MIN(4,(1-Data!C$5/100)*Data!G160/K154)</f>
        <v>0.1596531363239343</v>
      </c>
      <c r="W154" s="5">
        <f t="shared" si="29"/>
        <v>2.6245722041698087</v>
      </c>
      <c r="X154" s="50">
        <f t="shared" si="30"/>
        <v>0.63350387996325097</v>
      </c>
      <c r="Y154" s="5">
        <f t="shared" si="22"/>
        <v>26</v>
      </c>
      <c r="Z154" s="5">
        <f>Data!C160*Y154</f>
        <v>4160</v>
      </c>
      <c r="AA154" s="35">
        <f>(100-O154)/100*Data!B160</f>
        <v>74.960000000000008</v>
      </c>
      <c r="AB154" s="35">
        <f>AA154/Data!B160*Data!D160</f>
        <v>9.5</v>
      </c>
      <c r="AC154" s="38">
        <f>(Data!D160-AB154)/Data!D160*100</f>
        <v>98</v>
      </c>
      <c r="AD154" s="11">
        <f t="shared" si="31"/>
        <v>465.5</v>
      </c>
    </row>
    <row r="155" spans="1:30">
      <c r="A155" s="11">
        <v>150</v>
      </c>
      <c r="B155" s="22">
        <f t="shared" si="23"/>
        <v>23</v>
      </c>
      <c r="C155" s="16">
        <f t="shared" si="24"/>
        <v>29</v>
      </c>
      <c r="I155" s="23">
        <f>Data!B161*Data!C161</f>
        <v>290731</v>
      </c>
      <c r="J155" s="23">
        <f>IF(Data!C$7=1,Data!D161,IF(Data!C$7=2,I155,Data!B161))</f>
        <v>323</v>
      </c>
      <c r="K155" s="33">
        <f>Data!E161*SQRT(Data!F161/21)</f>
        <v>25.494044407594338</v>
      </c>
      <c r="L155" s="33">
        <f>IF(Data!H161="A",Data!G$5,IF(Data!H161="B",Data!G$6,Data!G$7))</f>
        <v>98</v>
      </c>
      <c r="M155" s="33">
        <f>IF(Data!I161="A",Data!G$5,IF(Data!I161="B",Data!G$6,Data!G$7))</f>
        <v>98</v>
      </c>
      <c r="N155" s="33">
        <f>IF(Data!J161="A",Data!G$5,IF(Data!J161="B",Data!G$6,Data!G$7))</f>
        <v>98</v>
      </c>
      <c r="O155" s="47">
        <f>IF(Data!C$6=1,L155,IF(Data!C$6=2,M155,N155))</f>
        <v>98</v>
      </c>
      <c r="P155" s="47">
        <f t="shared" si="25"/>
        <v>316.54000000000002</v>
      </c>
      <c r="Q155" s="49">
        <f>MIN(4,(1-O155/100)*Data!G161/K155)</f>
        <v>6.5897743533370162E-2</v>
      </c>
      <c r="R155" s="5">
        <f t="shared" si="26"/>
        <v>2.9424782042565027</v>
      </c>
      <c r="S155" s="50">
        <f t="shared" si="27"/>
        <v>1.120190774477928</v>
      </c>
      <c r="T155" s="5">
        <f t="shared" si="28"/>
        <v>29</v>
      </c>
      <c r="U155" s="5">
        <f>Data!C161*T155</f>
        <v>8323</v>
      </c>
      <c r="V155" s="49">
        <f>MIN(4,(1-Data!C$5/100)*Data!G161/K155)</f>
        <v>9.8846615300055243E-2</v>
      </c>
      <c r="W155" s="5">
        <f t="shared" si="29"/>
        <v>2.8012939450026026</v>
      </c>
      <c r="X155" s="50">
        <f t="shared" si="30"/>
        <v>0.90849656467963535</v>
      </c>
      <c r="Y155" s="5">
        <f t="shared" si="22"/>
        <v>23</v>
      </c>
      <c r="Z155" s="5">
        <f>Data!C161*Y155</f>
        <v>6601</v>
      </c>
      <c r="AA155" s="35">
        <f>(100-O155)/100*Data!B161</f>
        <v>20.260000000000002</v>
      </c>
      <c r="AB155" s="35">
        <f>AA155/Data!B161*Data!D161</f>
        <v>6.46</v>
      </c>
      <c r="AC155" s="38">
        <f>(Data!D161-AB155)/Data!D161*100</f>
        <v>98.000000000000014</v>
      </c>
      <c r="AD155" s="11">
        <f t="shared" si="31"/>
        <v>316.54000000000002</v>
      </c>
    </row>
    <row r="157" spans="1:30">
      <c r="I157" t="s">
        <v>52</v>
      </c>
      <c r="J157">
        <f>SUM(J6:J155)</f>
        <v>15550</v>
      </c>
      <c r="O157" t="s">
        <v>47</v>
      </c>
      <c r="P157" s="33">
        <f>SUM(P6:P155)*100/$J157</f>
        <v>96.998122186495195</v>
      </c>
      <c r="Q157" s="33"/>
      <c r="T157">
        <f>SUM(T6:T155)</f>
        <v>2281</v>
      </c>
      <c r="U157">
        <f>SUM(U6:U155)</f>
        <v>177917</v>
      </c>
      <c r="Y157">
        <f>SUM(Y6:Y155)</f>
        <v>2400</v>
      </c>
      <c r="Z157">
        <f>SUM(Z6:Z155)</f>
        <v>208009</v>
      </c>
      <c r="AD157">
        <f>SUM(AD6:AD155)</f>
        <v>15083.208000000002</v>
      </c>
    </row>
    <row r="158" spans="1:30">
      <c r="I158" t="s">
        <v>53</v>
      </c>
      <c r="O158" t="s">
        <v>48</v>
      </c>
    </row>
    <row r="159" spans="1:30">
      <c r="I159" t="s">
        <v>49</v>
      </c>
      <c r="J159" s="8"/>
      <c r="AD159" s="33">
        <f>AD157/J157*100</f>
        <v>96.998122186495195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2011-10-04T10:36:47Z</cp:lastPrinted>
  <dcterms:created xsi:type="dcterms:W3CDTF">2010-12-03T15:28:22Z</dcterms:created>
  <dcterms:modified xsi:type="dcterms:W3CDTF">2014-12-16T13:20:26Z</dcterms:modified>
</cp:coreProperties>
</file>