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J7" i="3"/>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J157" l="1"/>
  <c r="U7"/>
  <c r="V7" s="1"/>
  <c r="W7" s="1"/>
  <c r="U8"/>
  <c r="V8" s="1"/>
  <c r="W8" s="1"/>
  <c r="U9"/>
  <c r="V9" s="1"/>
  <c r="W9" s="1"/>
  <c r="U10"/>
  <c r="V10" s="1"/>
  <c r="W10" s="1"/>
  <c r="U11"/>
  <c r="V11" s="1"/>
  <c r="W11" s="1"/>
  <c r="U12"/>
  <c r="V12" s="1"/>
  <c r="W12" s="1"/>
  <c r="U13"/>
  <c r="V13" s="1"/>
  <c r="W13" s="1"/>
  <c r="U14"/>
  <c r="V14" s="1"/>
  <c r="W14" s="1"/>
  <c r="U15"/>
  <c r="V15" s="1"/>
  <c r="W15" s="1"/>
  <c r="U16"/>
  <c r="V16" s="1"/>
  <c r="W16" s="1"/>
  <c r="U17"/>
  <c r="V17" s="1"/>
  <c r="W17" s="1"/>
  <c r="U18"/>
  <c r="V18" s="1"/>
  <c r="W18" s="1"/>
  <c r="U19"/>
  <c r="V19" s="1"/>
  <c r="W19" s="1"/>
  <c r="U20"/>
  <c r="V20" s="1"/>
  <c r="W20" s="1"/>
  <c r="U21"/>
  <c r="V21" s="1"/>
  <c r="W21" s="1"/>
  <c r="U22"/>
  <c r="V22" s="1"/>
  <c r="W22" s="1"/>
  <c r="U23"/>
  <c r="V23" s="1"/>
  <c r="W23" s="1"/>
  <c r="U24"/>
  <c r="V24" s="1"/>
  <c r="W24" s="1"/>
  <c r="U25"/>
  <c r="V25" s="1"/>
  <c r="W25" s="1"/>
  <c r="U26"/>
  <c r="V26" s="1"/>
  <c r="W26" s="1"/>
  <c r="U27"/>
  <c r="V27" s="1"/>
  <c r="W27" s="1"/>
  <c r="U28"/>
  <c r="V28" s="1"/>
  <c r="W28" s="1"/>
  <c r="U29"/>
  <c r="V29" s="1"/>
  <c r="W29" s="1"/>
  <c r="U30"/>
  <c r="V30" s="1"/>
  <c r="W30" s="1"/>
  <c r="U31"/>
  <c r="V31" s="1"/>
  <c r="W31" s="1"/>
  <c r="U32"/>
  <c r="V32" s="1"/>
  <c r="W32" s="1"/>
  <c r="U33"/>
  <c r="V33" s="1"/>
  <c r="W33" s="1"/>
  <c r="U34"/>
  <c r="V34" s="1"/>
  <c r="W34" s="1"/>
  <c r="U35"/>
  <c r="V35" s="1"/>
  <c r="W35" s="1"/>
  <c r="U36"/>
  <c r="V36" s="1"/>
  <c r="W36" s="1"/>
  <c r="U37"/>
  <c r="V37" s="1"/>
  <c r="W37" s="1"/>
  <c r="U38"/>
  <c r="V38" s="1"/>
  <c r="W38" s="1"/>
  <c r="U39"/>
  <c r="V39" s="1"/>
  <c r="W39" s="1"/>
  <c r="U40"/>
  <c r="V40" s="1"/>
  <c r="W40" s="1"/>
  <c r="U41"/>
  <c r="V41" s="1"/>
  <c r="W41" s="1"/>
  <c r="U42"/>
  <c r="V42" s="1"/>
  <c r="W42" s="1"/>
  <c r="U43"/>
  <c r="V43" s="1"/>
  <c r="W43" s="1"/>
  <c r="U44"/>
  <c r="V44" s="1"/>
  <c r="W44" s="1"/>
  <c r="U45"/>
  <c r="V45" s="1"/>
  <c r="W45" s="1"/>
  <c r="U46"/>
  <c r="V46" s="1"/>
  <c r="W46" s="1"/>
  <c r="U47"/>
  <c r="V47" s="1"/>
  <c r="W47" s="1"/>
  <c r="U48"/>
  <c r="V48" s="1"/>
  <c r="W48" s="1"/>
  <c r="U49"/>
  <c r="V49" s="1"/>
  <c r="W49" s="1"/>
  <c r="U50"/>
  <c r="V50" s="1"/>
  <c r="W50" s="1"/>
  <c r="U51"/>
  <c r="V51" s="1"/>
  <c r="W51" s="1"/>
  <c r="U52"/>
  <c r="V52" s="1"/>
  <c r="W52" s="1"/>
  <c r="U53"/>
  <c r="V53" s="1"/>
  <c r="W53" s="1"/>
  <c r="U54"/>
  <c r="V54" s="1"/>
  <c r="W54" s="1"/>
  <c r="U55"/>
  <c r="V55" s="1"/>
  <c r="W55" s="1"/>
  <c r="U56"/>
  <c r="V56" s="1"/>
  <c r="W56" s="1"/>
  <c r="U57"/>
  <c r="V57" s="1"/>
  <c r="W57" s="1"/>
  <c r="U58"/>
  <c r="V58" s="1"/>
  <c r="W58" s="1"/>
  <c r="U59"/>
  <c r="V59" s="1"/>
  <c r="W59" s="1"/>
  <c r="U60"/>
  <c r="V60" s="1"/>
  <c r="W60" s="1"/>
  <c r="U61"/>
  <c r="V61" s="1"/>
  <c r="W61" s="1"/>
  <c r="U62"/>
  <c r="V62" s="1"/>
  <c r="W62" s="1"/>
  <c r="U63"/>
  <c r="V63" s="1"/>
  <c r="W63" s="1"/>
  <c r="U64"/>
  <c r="V64" s="1"/>
  <c r="W64" s="1"/>
  <c r="U65"/>
  <c r="V65" s="1"/>
  <c r="W65" s="1"/>
  <c r="U66"/>
  <c r="V66" s="1"/>
  <c r="W66" s="1"/>
  <c r="U67"/>
  <c r="V67" s="1"/>
  <c r="W67" s="1"/>
  <c r="U68"/>
  <c r="V68" s="1"/>
  <c r="W68" s="1"/>
  <c r="U69"/>
  <c r="V69" s="1"/>
  <c r="W69" s="1"/>
  <c r="U70"/>
  <c r="V70" s="1"/>
  <c r="W70" s="1"/>
  <c r="U71"/>
  <c r="V71" s="1"/>
  <c r="W71" s="1"/>
  <c r="U72"/>
  <c r="V72" s="1"/>
  <c r="W72" s="1"/>
  <c r="U73"/>
  <c r="V73" s="1"/>
  <c r="W73" s="1"/>
  <c r="U74"/>
  <c r="V74" s="1"/>
  <c r="W74" s="1"/>
  <c r="U75"/>
  <c r="V75" s="1"/>
  <c r="W75" s="1"/>
  <c r="U76"/>
  <c r="V76" s="1"/>
  <c r="W76" s="1"/>
  <c r="U77"/>
  <c r="V77" s="1"/>
  <c r="W77" s="1"/>
  <c r="U78"/>
  <c r="V78" s="1"/>
  <c r="W78" s="1"/>
  <c r="U79"/>
  <c r="V79" s="1"/>
  <c r="W79" s="1"/>
  <c r="U80"/>
  <c r="V80" s="1"/>
  <c r="W80" s="1"/>
  <c r="U81"/>
  <c r="V81" s="1"/>
  <c r="W81" s="1"/>
  <c r="U82"/>
  <c r="V82" s="1"/>
  <c r="W82" s="1"/>
  <c r="U83"/>
  <c r="V83" s="1"/>
  <c r="W83" s="1"/>
  <c r="U84"/>
  <c r="V84" s="1"/>
  <c r="W84" s="1"/>
  <c r="U85"/>
  <c r="V85" s="1"/>
  <c r="W85" s="1"/>
  <c r="U86"/>
  <c r="V86" s="1"/>
  <c r="W86" s="1"/>
  <c r="U87"/>
  <c r="V87" s="1"/>
  <c r="W87" s="1"/>
  <c r="U88"/>
  <c r="V88" s="1"/>
  <c r="W88" s="1"/>
  <c r="U89"/>
  <c r="V89" s="1"/>
  <c r="W89" s="1"/>
  <c r="U90"/>
  <c r="V90" s="1"/>
  <c r="W90" s="1"/>
  <c r="U91"/>
  <c r="V91" s="1"/>
  <c r="W91" s="1"/>
  <c r="U92"/>
  <c r="V92" s="1"/>
  <c r="W92" s="1"/>
  <c r="U93"/>
  <c r="V93" s="1"/>
  <c r="W93" s="1"/>
  <c r="U94"/>
  <c r="V94" s="1"/>
  <c r="W94" s="1"/>
  <c r="U95"/>
  <c r="V95" s="1"/>
  <c r="W95" s="1"/>
  <c r="U96"/>
  <c r="V96" s="1"/>
  <c r="W96" s="1"/>
  <c r="U97"/>
  <c r="V97" s="1"/>
  <c r="W97" s="1"/>
  <c r="U98"/>
  <c r="V98" s="1"/>
  <c r="W98" s="1"/>
  <c r="U99"/>
  <c r="V99" s="1"/>
  <c r="W99" s="1"/>
  <c r="U100"/>
  <c r="V100" s="1"/>
  <c r="W100" s="1"/>
  <c r="U101"/>
  <c r="V101" s="1"/>
  <c r="W101" s="1"/>
  <c r="U102"/>
  <c r="V102" s="1"/>
  <c r="W102" s="1"/>
  <c r="U103"/>
  <c r="V103" s="1"/>
  <c r="W103" s="1"/>
  <c r="U104"/>
  <c r="V104" s="1"/>
  <c r="W104" s="1"/>
  <c r="U105"/>
  <c r="V105" s="1"/>
  <c r="W105" s="1"/>
  <c r="U106"/>
  <c r="V106" s="1"/>
  <c r="W106" s="1"/>
  <c r="U107"/>
  <c r="V107" s="1"/>
  <c r="W107" s="1"/>
  <c r="U108"/>
  <c r="V108" s="1"/>
  <c r="W108" s="1"/>
  <c r="U109"/>
  <c r="V109" s="1"/>
  <c r="W109" s="1"/>
  <c r="U110"/>
  <c r="V110" s="1"/>
  <c r="W110" s="1"/>
  <c r="U111"/>
  <c r="V111" s="1"/>
  <c r="W111" s="1"/>
  <c r="U112"/>
  <c r="V112" s="1"/>
  <c r="W112" s="1"/>
  <c r="U113"/>
  <c r="V113" s="1"/>
  <c r="W113" s="1"/>
  <c r="U114"/>
  <c r="V114" s="1"/>
  <c r="W114" s="1"/>
  <c r="U115"/>
  <c r="V115" s="1"/>
  <c r="W115" s="1"/>
  <c r="U116"/>
  <c r="V116" s="1"/>
  <c r="W116" s="1"/>
  <c r="U117"/>
  <c r="V117" s="1"/>
  <c r="W117" s="1"/>
  <c r="U118"/>
  <c r="V118" s="1"/>
  <c r="W118" s="1"/>
  <c r="U119"/>
  <c r="V119" s="1"/>
  <c r="W119" s="1"/>
  <c r="U120"/>
  <c r="V120" s="1"/>
  <c r="W120" s="1"/>
  <c r="U121"/>
  <c r="V121" s="1"/>
  <c r="W121" s="1"/>
  <c r="U122"/>
  <c r="V122" s="1"/>
  <c r="W122" s="1"/>
  <c r="U123"/>
  <c r="V123" s="1"/>
  <c r="W123" s="1"/>
  <c r="U124"/>
  <c r="V124" s="1"/>
  <c r="W124" s="1"/>
  <c r="U125"/>
  <c r="V125" s="1"/>
  <c r="W125" s="1"/>
  <c r="U126"/>
  <c r="V126" s="1"/>
  <c r="W126" s="1"/>
  <c r="U127"/>
  <c r="V127" s="1"/>
  <c r="W127" s="1"/>
  <c r="U128"/>
  <c r="V128" s="1"/>
  <c r="W128" s="1"/>
  <c r="U129"/>
  <c r="V129" s="1"/>
  <c r="W129" s="1"/>
  <c r="U130"/>
  <c r="V130" s="1"/>
  <c r="W130" s="1"/>
  <c r="U131"/>
  <c r="V131" s="1"/>
  <c r="W131" s="1"/>
  <c r="U132"/>
  <c r="V132" s="1"/>
  <c r="W132" s="1"/>
  <c r="U133"/>
  <c r="V133" s="1"/>
  <c r="W133" s="1"/>
  <c r="U134"/>
  <c r="V134" s="1"/>
  <c r="W134" s="1"/>
  <c r="U135"/>
  <c r="V135" s="1"/>
  <c r="W135" s="1"/>
  <c r="U136"/>
  <c r="V136" s="1"/>
  <c r="W136" s="1"/>
  <c r="U137"/>
  <c r="V137" s="1"/>
  <c r="W137" s="1"/>
  <c r="U138"/>
  <c r="V138" s="1"/>
  <c r="W138" s="1"/>
  <c r="U139"/>
  <c r="V139" s="1"/>
  <c r="W139" s="1"/>
  <c r="U140"/>
  <c r="V140" s="1"/>
  <c r="W140" s="1"/>
  <c r="U141"/>
  <c r="V141" s="1"/>
  <c r="W141" s="1"/>
  <c r="U142"/>
  <c r="V142" s="1"/>
  <c r="W142" s="1"/>
  <c r="U143"/>
  <c r="V143" s="1"/>
  <c r="W143" s="1"/>
  <c r="U144"/>
  <c r="V144" s="1"/>
  <c r="W144" s="1"/>
  <c r="U145"/>
  <c r="V145" s="1"/>
  <c r="W145" s="1"/>
  <c r="U146"/>
  <c r="V146" s="1"/>
  <c r="W146" s="1"/>
  <c r="U147"/>
  <c r="V147" s="1"/>
  <c r="W147" s="1"/>
  <c r="U148"/>
  <c r="V148" s="1"/>
  <c r="W148" s="1"/>
  <c r="U149"/>
  <c r="V149" s="1"/>
  <c r="W149" s="1"/>
  <c r="U150"/>
  <c r="V150" s="1"/>
  <c r="W150" s="1"/>
  <c r="U151"/>
  <c r="V151" s="1"/>
  <c r="W151" s="1"/>
  <c r="U152"/>
  <c r="V152" s="1"/>
  <c r="W152" s="1"/>
  <c r="U153"/>
  <c r="V153" s="1"/>
  <c r="W153" s="1"/>
  <c r="U154"/>
  <c r="V154" s="1"/>
  <c r="W154" s="1"/>
  <c r="U155"/>
  <c r="V155" s="1"/>
  <c r="W155" s="1"/>
  <c r="U6" l="1"/>
  <c r="L6"/>
  <c r="V6" l="1"/>
  <c r="W6" l="1"/>
  <c r="I7" l="1"/>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6"/>
  <c r="L155"/>
  <c r="M155"/>
  <c r="N155"/>
  <c r="L7"/>
  <c r="M7"/>
  <c r="N7"/>
  <c r="L8"/>
  <c r="M8"/>
  <c r="N8"/>
  <c r="L9"/>
  <c r="M9"/>
  <c r="N9"/>
  <c r="L10"/>
  <c r="M10"/>
  <c r="N10"/>
  <c r="L11"/>
  <c r="M11"/>
  <c r="N11"/>
  <c r="L12"/>
  <c r="M12"/>
  <c r="N12"/>
  <c r="L13"/>
  <c r="M13"/>
  <c r="N13"/>
  <c r="L14"/>
  <c r="M14"/>
  <c r="N14"/>
  <c r="L15"/>
  <c r="M15"/>
  <c r="N15"/>
  <c r="L16"/>
  <c r="M16"/>
  <c r="N16"/>
  <c r="L17"/>
  <c r="M17"/>
  <c r="N17"/>
  <c r="L18"/>
  <c r="M18"/>
  <c r="N18"/>
  <c r="L19"/>
  <c r="M19"/>
  <c r="N19"/>
  <c r="L20"/>
  <c r="M20"/>
  <c r="N20"/>
  <c r="L21"/>
  <c r="M21"/>
  <c r="N21"/>
  <c r="L22"/>
  <c r="M22"/>
  <c r="N22"/>
  <c r="L23"/>
  <c r="M23"/>
  <c r="N23"/>
  <c r="L24"/>
  <c r="M24"/>
  <c r="N24"/>
  <c r="L25"/>
  <c r="M25"/>
  <c r="N25"/>
  <c r="L26"/>
  <c r="M26"/>
  <c r="N26"/>
  <c r="L27"/>
  <c r="M27"/>
  <c r="N27"/>
  <c r="L28"/>
  <c r="M28"/>
  <c r="N28"/>
  <c r="L29"/>
  <c r="M29"/>
  <c r="N29"/>
  <c r="L30"/>
  <c r="M30"/>
  <c r="N30"/>
  <c r="L31"/>
  <c r="M31"/>
  <c r="N31"/>
  <c r="L32"/>
  <c r="M32"/>
  <c r="N32"/>
  <c r="L33"/>
  <c r="M33"/>
  <c r="N33"/>
  <c r="L34"/>
  <c r="M34"/>
  <c r="N34"/>
  <c r="L35"/>
  <c r="M35"/>
  <c r="N35"/>
  <c r="L36"/>
  <c r="M36"/>
  <c r="N36"/>
  <c r="L37"/>
  <c r="M37"/>
  <c r="N37"/>
  <c r="L38"/>
  <c r="M38"/>
  <c r="N38"/>
  <c r="L39"/>
  <c r="M39"/>
  <c r="N39"/>
  <c r="L40"/>
  <c r="M40"/>
  <c r="N40"/>
  <c r="L41"/>
  <c r="M41"/>
  <c r="N41"/>
  <c r="L42"/>
  <c r="M42"/>
  <c r="N42"/>
  <c r="L43"/>
  <c r="M43"/>
  <c r="N43"/>
  <c r="L44"/>
  <c r="M44"/>
  <c r="N44"/>
  <c r="L45"/>
  <c r="M45"/>
  <c r="N45"/>
  <c r="L46"/>
  <c r="M46"/>
  <c r="N46"/>
  <c r="L47"/>
  <c r="M47"/>
  <c r="N47"/>
  <c r="L48"/>
  <c r="M48"/>
  <c r="N48"/>
  <c r="L49"/>
  <c r="M49"/>
  <c r="N49"/>
  <c r="L50"/>
  <c r="M50"/>
  <c r="N50"/>
  <c r="L51"/>
  <c r="M51"/>
  <c r="N51"/>
  <c r="L52"/>
  <c r="M52"/>
  <c r="N52"/>
  <c r="L53"/>
  <c r="M53"/>
  <c r="N53"/>
  <c r="L54"/>
  <c r="M54"/>
  <c r="N54"/>
  <c r="L55"/>
  <c r="M55"/>
  <c r="N55"/>
  <c r="L56"/>
  <c r="M56"/>
  <c r="N56"/>
  <c r="L57"/>
  <c r="M57"/>
  <c r="N57"/>
  <c r="L58"/>
  <c r="M58"/>
  <c r="N58"/>
  <c r="L59"/>
  <c r="M59"/>
  <c r="N59"/>
  <c r="L60"/>
  <c r="M60"/>
  <c r="N60"/>
  <c r="L61"/>
  <c r="M61"/>
  <c r="N61"/>
  <c r="L62"/>
  <c r="M62"/>
  <c r="N62"/>
  <c r="L63"/>
  <c r="M63"/>
  <c r="N63"/>
  <c r="L64"/>
  <c r="M64"/>
  <c r="N64"/>
  <c r="L65"/>
  <c r="M65"/>
  <c r="N65"/>
  <c r="L66"/>
  <c r="M66"/>
  <c r="N66"/>
  <c r="L67"/>
  <c r="M67"/>
  <c r="N67"/>
  <c r="L68"/>
  <c r="M68"/>
  <c r="N68"/>
  <c r="L69"/>
  <c r="M69"/>
  <c r="N69"/>
  <c r="L70"/>
  <c r="M70"/>
  <c r="N70"/>
  <c r="L71"/>
  <c r="M71"/>
  <c r="N71"/>
  <c r="L72"/>
  <c r="M72"/>
  <c r="N72"/>
  <c r="L73"/>
  <c r="M73"/>
  <c r="N73"/>
  <c r="L74"/>
  <c r="M74"/>
  <c r="N74"/>
  <c r="L75"/>
  <c r="M75"/>
  <c r="N75"/>
  <c r="L76"/>
  <c r="M76"/>
  <c r="N76"/>
  <c r="L77"/>
  <c r="M77"/>
  <c r="N77"/>
  <c r="L78"/>
  <c r="M78"/>
  <c r="N78"/>
  <c r="L79"/>
  <c r="M79"/>
  <c r="N79"/>
  <c r="L80"/>
  <c r="M80"/>
  <c r="N80"/>
  <c r="L81"/>
  <c r="M81"/>
  <c r="N81"/>
  <c r="L82"/>
  <c r="M82"/>
  <c r="N82"/>
  <c r="L83"/>
  <c r="M83"/>
  <c r="N83"/>
  <c r="L84"/>
  <c r="M84"/>
  <c r="N84"/>
  <c r="L85"/>
  <c r="M85"/>
  <c r="N85"/>
  <c r="L86"/>
  <c r="M86"/>
  <c r="N86"/>
  <c r="L87"/>
  <c r="M87"/>
  <c r="N87"/>
  <c r="L88"/>
  <c r="M88"/>
  <c r="N88"/>
  <c r="L89"/>
  <c r="M89"/>
  <c r="N89"/>
  <c r="L90"/>
  <c r="M90"/>
  <c r="N90"/>
  <c r="L91"/>
  <c r="M91"/>
  <c r="N91"/>
  <c r="L92"/>
  <c r="M92"/>
  <c r="N92"/>
  <c r="L93"/>
  <c r="M93"/>
  <c r="N93"/>
  <c r="L94"/>
  <c r="M94"/>
  <c r="N94"/>
  <c r="L95"/>
  <c r="M95"/>
  <c r="N95"/>
  <c r="L96"/>
  <c r="M96"/>
  <c r="N96"/>
  <c r="L97"/>
  <c r="M97"/>
  <c r="N97"/>
  <c r="L98"/>
  <c r="M98"/>
  <c r="N98"/>
  <c r="L99"/>
  <c r="M99"/>
  <c r="N99"/>
  <c r="L100"/>
  <c r="M100"/>
  <c r="N100"/>
  <c r="L101"/>
  <c r="M101"/>
  <c r="N101"/>
  <c r="L102"/>
  <c r="M102"/>
  <c r="N102"/>
  <c r="L103"/>
  <c r="M103"/>
  <c r="N103"/>
  <c r="L104"/>
  <c r="M104"/>
  <c r="N104"/>
  <c r="L105"/>
  <c r="M105"/>
  <c r="N105"/>
  <c r="L106"/>
  <c r="M106"/>
  <c r="N106"/>
  <c r="L107"/>
  <c r="M107"/>
  <c r="N107"/>
  <c r="L108"/>
  <c r="M108"/>
  <c r="N108"/>
  <c r="L109"/>
  <c r="M109"/>
  <c r="N109"/>
  <c r="L110"/>
  <c r="M110"/>
  <c r="N110"/>
  <c r="L111"/>
  <c r="M111"/>
  <c r="N111"/>
  <c r="L112"/>
  <c r="M112"/>
  <c r="N112"/>
  <c r="L113"/>
  <c r="M113"/>
  <c r="N113"/>
  <c r="L114"/>
  <c r="M114"/>
  <c r="N114"/>
  <c r="L115"/>
  <c r="M115"/>
  <c r="N115"/>
  <c r="L116"/>
  <c r="M116"/>
  <c r="N116"/>
  <c r="L117"/>
  <c r="M117"/>
  <c r="N117"/>
  <c r="L118"/>
  <c r="M118"/>
  <c r="N118"/>
  <c r="L119"/>
  <c r="M119"/>
  <c r="N119"/>
  <c r="L120"/>
  <c r="M120"/>
  <c r="N120"/>
  <c r="L121"/>
  <c r="M121"/>
  <c r="N121"/>
  <c r="L122"/>
  <c r="M122"/>
  <c r="N122"/>
  <c r="L123"/>
  <c r="M123"/>
  <c r="N123"/>
  <c r="L124"/>
  <c r="M124"/>
  <c r="N124"/>
  <c r="L125"/>
  <c r="M125"/>
  <c r="N125"/>
  <c r="L126"/>
  <c r="M126"/>
  <c r="N126"/>
  <c r="L127"/>
  <c r="M127"/>
  <c r="N127"/>
  <c r="L128"/>
  <c r="M128"/>
  <c r="N128"/>
  <c r="L129"/>
  <c r="M129"/>
  <c r="N129"/>
  <c r="L130"/>
  <c r="M130"/>
  <c r="N130"/>
  <c r="L131"/>
  <c r="M131"/>
  <c r="N131"/>
  <c r="L132"/>
  <c r="M132"/>
  <c r="N132"/>
  <c r="L133"/>
  <c r="M133"/>
  <c r="N133"/>
  <c r="L134"/>
  <c r="M134"/>
  <c r="N134"/>
  <c r="L135"/>
  <c r="M135"/>
  <c r="N135"/>
  <c r="L136"/>
  <c r="M136"/>
  <c r="N136"/>
  <c r="L137"/>
  <c r="M137"/>
  <c r="N137"/>
  <c r="L138"/>
  <c r="M138"/>
  <c r="N138"/>
  <c r="L139"/>
  <c r="M139"/>
  <c r="N139"/>
  <c r="L140"/>
  <c r="M140"/>
  <c r="N140"/>
  <c r="L141"/>
  <c r="M141"/>
  <c r="N141"/>
  <c r="L142"/>
  <c r="M142"/>
  <c r="N142"/>
  <c r="L143"/>
  <c r="M143"/>
  <c r="N143"/>
  <c r="L144"/>
  <c r="M144"/>
  <c r="N144"/>
  <c r="L145"/>
  <c r="M145"/>
  <c r="N145"/>
  <c r="L146"/>
  <c r="M146"/>
  <c r="N146"/>
  <c r="L147"/>
  <c r="M147"/>
  <c r="N147"/>
  <c r="L148"/>
  <c r="M148"/>
  <c r="N148"/>
  <c r="L149"/>
  <c r="M149"/>
  <c r="N149"/>
  <c r="L150"/>
  <c r="M150"/>
  <c r="N150"/>
  <c r="L151"/>
  <c r="M151"/>
  <c r="N151"/>
  <c r="L152"/>
  <c r="M152"/>
  <c r="N152"/>
  <c r="L153"/>
  <c r="M153"/>
  <c r="N153"/>
  <c r="L154"/>
  <c r="M154"/>
  <c r="N154"/>
  <c r="N6"/>
  <c r="M6"/>
  <c r="O6" l="1"/>
  <c r="O153"/>
  <c r="O151"/>
  <c r="O149"/>
  <c r="O147"/>
  <c r="O145"/>
  <c r="O143"/>
  <c r="O141"/>
  <c r="O139"/>
  <c r="O137"/>
  <c r="O135"/>
  <c r="O133"/>
  <c r="O131"/>
  <c r="O129"/>
  <c r="O127"/>
  <c r="O125"/>
  <c r="O123"/>
  <c r="O121"/>
  <c r="O119"/>
  <c r="O117"/>
  <c r="O115"/>
  <c r="O113"/>
  <c r="O111"/>
  <c r="O109"/>
  <c r="O107"/>
  <c r="O105"/>
  <c r="O103"/>
  <c r="O101"/>
  <c r="O99"/>
  <c r="O97"/>
  <c r="O95"/>
  <c r="O93"/>
  <c r="O91"/>
  <c r="O89"/>
  <c r="O87"/>
  <c r="O85"/>
  <c r="O83"/>
  <c r="O81"/>
  <c r="O79"/>
  <c r="O77"/>
  <c r="O75"/>
  <c r="O73"/>
  <c r="O71"/>
  <c r="O69"/>
  <c r="O67"/>
  <c r="O65"/>
  <c r="O63"/>
  <c r="O61"/>
  <c r="O59"/>
  <c r="O57"/>
  <c r="O55"/>
  <c r="O53"/>
  <c r="O51"/>
  <c r="O49"/>
  <c r="O47"/>
  <c r="O45"/>
  <c r="O43"/>
  <c r="O41"/>
  <c r="O39"/>
  <c r="O37"/>
  <c r="O35"/>
  <c r="O33"/>
  <c r="O31"/>
  <c r="O29"/>
  <c r="O27"/>
  <c r="O25"/>
  <c r="O23"/>
  <c r="O21"/>
  <c r="O19"/>
  <c r="O17"/>
  <c r="O15"/>
  <c r="O13"/>
  <c r="O11"/>
  <c r="O9"/>
  <c r="O7"/>
  <c r="O154"/>
  <c r="O152"/>
  <c r="O150"/>
  <c r="O148"/>
  <c r="O146"/>
  <c r="O144"/>
  <c r="O142"/>
  <c r="O140"/>
  <c r="O138"/>
  <c r="O136"/>
  <c r="O134"/>
  <c r="O132"/>
  <c r="O130"/>
  <c r="O128"/>
  <c r="O126"/>
  <c r="O124"/>
  <c r="O122"/>
  <c r="O120"/>
  <c r="O118"/>
  <c r="O116"/>
  <c r="O114"/>
  <c r="O112"/>
  <c r="O110"/>
  <c r="O108"/>
  <c r="O106"/>
  <c r="O104"/>
  <c r="O102"/>
  <c r="O100"/>
  <c r="O98"/>
  <c r="O96"/>
  <c r="O94"/>
  <c r="O92"/>
  <c r="O90"/>
  <c r="O88"/>
  <c r="O86"/>
  <c r="O84"/>
  <c r="O82"/>
  <c r="O80"/>
  <c r="O78"/>
  <c r="O76"/>
  <c r="O74"/>
  <c r="O72"/>
  <c r="O70"/>
  <c r="O68"/>
  <c r="O66"/>
  <c r="O64"/>
  <c r="O62"/>
  <c r="O60"/>
  <c r="O58"/>
  <c r="O56"/>
  <c r="O54"/>
  <c r="O52"/>
  <c r="O50"/>
  <c r="O48"/>
  <c r="O46"/>
  <c r="O44"/>
  <c r="O42"/>
  <c r="O40"/>
  <c r="O38"/>
  <c r="O36"/>
  <c r="O34"/>
  <c r="O32"/>
  <c r="O30"/>
  <c r="O28"/>
  <c r="O26"/>
  <c r="O24"/>
  <c r="O22"/>
  <c r="O20"/>
  <c r="O18"/>
  <c r="O16"/>
  <c r="O14"/>
  <c r="O12"/>
  <c r="O10"/>
  <c r="O8"/>
  <c r="O155"/>
  <c r="P8" l="1"/>
  <c r="Q8" s="1"/>
  <c r="R8" s="1"/>
  <c r="P12"/>
  <c r="Q12" s="1"/>
  <c r="R12" s="1"/>
  <c r="P16"/>
  <c r="Q16" s="1"/>
  <c r="R16" s="1"/>
  <c r="P20"/>
  <c r="Q20" s="1"/>
  <c r="R20" s="1"/>
  <c r="P24"/>
  <c r="Q24" s="1"/>
  <c r="R24" s="1"/>
  <c r="P28"/>
  <c r="Q28" s="1"/>
  <c r="R28" s="1"/>
  <c r="P32"/>
  <c r="Q32" s="1"/>
  <c r="R32" s="1"/>
  <c r="P36"/>
  <c r="Q36" s="1"/>
  <c r="R36" s="1"/>
  <c r="P40"/>
  <c r="Q40" s="1"/>
  <c r="R40" s="1"/>
  <c r="P44"/>
  <c r="Q44" s="1"/>
  <c r="R44" s="1"/>
  <c r="P48"/>
  <c r="Q48" s="1"/>
  <c r="R48" s="1"/>
  <c r="P52"/>
  <c r="Q52" s="1"/>
  <c r="R52" s="1"/>
  <c r="P56"/>
  <c r="Q56" s="1"/>
  <c r="R56" s="1"/>
  <c r="P60"/>
  <c r="Q60" s="1"/>
  <c r="R60" s="1"/>
  <c r="P64"/>
  <c r="Q64" s="1"/>
  <c r="R64" s="1"/>
  <c r="P68"/>
  <c r="Q68" s="1"/>
  <c r="R68" s="1"/>
  <c r="P72"/>
  <c r="Q72" s="1"/>
  <c r="R72" s="1"/>
  <c r="P76"/>
  <c r="Q76" s="1"/>
  <c r="R76" s="1"/>
  <c r="P80"/>
  <c r="Q80" s="1"/>
  <c r="R80" s="1"/>
  <c r="P84"/>
  <c r="Q84" s="1"/>
  <c r="R84" s="1"/>
  <c r="P88"/>
  <c r="Q88" s="1"/>
  <c r="R88" s="1"/>
  <c r="P92"/>
  <c r="Q92" s="1"/>
  <c r="R92" s="1"/>
  <c r="P96"/>
  <c r="Q96" s="1"/>
  <c r="R96" s="1"/>
  <c r="P100"/>
  <c r="Q100" s="1"/>
  <c r="R100" s="1"/>
  <c r="P104"/>
  <c r="Q104" s="1"/>
  <c r="R104" s="1"/>
  <c r="P108"/>
  <c r="Q108" s="1"/>
  <c r="R108" s="1"/>
  <c r="P112"/>
  <c r="Q112" s="1"/>
  <c r="R112" s="1"/>
  <c r="P116"/>
  <c r="Q116" s="1"/>
  <c r="R116" s="1"/>
  <c r="P120"/>
  <c r="Q120" s="1"/>
  <c r="R120" s="1"/>
  <c r="P124"/>
  <c r="Q124" s="1"/>
  <c r="R124" s="1"/>
  <c r="P128"/>
  <c r="Q128" s="1"/>
  <c r="R128" s="1"/>
  <c r="P132"/>
  <c r="Q132" s="1"/>
  <c r="R132" s="1"/>
  <c r="P136"/>
  <c r="Q136" s="1"/>
  <c r="R136" s="1"/>
  <c r="P140"/>
  <c r="Q140" s="1"/>
  <c r="R140" s="1"/>
  <c r="P144"/>
  <c r="Q144" s="1"/>
  <c r="R144" s="1"/>
  <c r="P148"/>
  <c r="Q148" s="1"/>
  <c r="R148" s="1"/>
  <c r="P152"/>
  <c r="Q152" s="1"/>
  <c r="R152" s="1"/>
  <c r="P7"/>
  <c r="Q7" s="1"/>
  <c r="R7" s="1"/>
  <c r="P11"/>
  <c r="Q11" s="1"/>
  <c r="R11" s="1"/>
  <c r="P15"/>
  <c r="Q15" s="1"/>
  <c r="R15" s="1"/>
  <c r="P19"/>
  <c r="Q19" s="1"/>
  <c r="R19" s="1"/>
  <c r="P23"/>
  <c r="Q23" s="1"/>
  <c r="R23" s="1"/>
  <c r="P27"/>
  <c r="Q27" s="1"/>
  <c r="R27" s="1"/>
  <c r="P31"/>
  <c r="Q31" s="1"/>
  <c r="R31" s="1"/>
  <c r="P35"/>
  <c r="Q35" s="1"/>
  <c r="R35" s="1"/>
  <c r="P39"/>
  <c r="Q39" s="1"/>
  <c r="R39" s="1"/>
  <c r="P43"/>
  <c r="Q43" s="1"/>
  <c r="R43" s="1"/>
  <c r="P47"/>
  <c r="Q47" s="1"/>
  <c r="R47" s="1"/>
  <c r="P51"/>
  <c r="Q51" s="1"/>
  <c r="R51" s="1"/>
  <c r="P55"/>
  <c r="Q55" s="1"/>
  <c r="R55" s="1"/>
  <c r="P59"/>
  <c r="Q59" s="1"/>
  <c r="R59" s="1"/>
  <c r="P63"/>
  <c r="Q63" s="1"/>
  <c r="R63" s="1"/>
  <c r="P67"/>
  <c r="Q67" s="1"/>
  <c r="R67" s="1"/>
  <c r="P71"/>
  <c r="Q71" s="1"/>
  <c r="R71" s="1"/>
  <c r="P75"/>
  <c r="Q75" s="1"/>
  <c r="R75" s="1"/>
  <c r="P79"/>
  <c r="Q79" s="1"/>
  <c r="R79" s="1"/>
  <c r="P83"/>
  <c r="Q83" s="1"/>
  <c r="R83" s="1"/>
  <c r="P87"/>
  <c r="Q87" s="1"/>
  <c r="R87" s="1"/>
  <c r="P91"/>
  <c r="Q91" s="1"/>
  <c r="R91" s="1"/>
  <c r="P95"/>
  <c r="Q95" s="1"/>
  <c r="R95" s="1"/>
  <c r="P99"/>
  <c r="Q99" s="1"/>
  <c r="R99" s="1"/>
  <c r="P103"/>
  <c r="Q103" s="1"/>
  <c r="R103" s="1"/>
  <c r="P107"/>
  <c r="Q107" s="1"/>
  <c r="R107" s="1"/>
  <c r="P111"/>
  <c r="Q111" s="1"/>
  <c r="R111" s="1"/>
  <c r="P115"/>
  <c r="Q115" s="1"/>
  <c r="R115" s="1"/>
  <c r="P119"/>
  <c r="Q119" s="1"/>
  <c r="R119" s="1"/>
  <c r="P123"/>
  <c r="Q123" s="1"/>
  <c r="R123" s="1"/>
  <c r="P127"/>
  <c r="Q127" s="1"/>
  <c r="R127" s="1"/>
  <c r="P131"/>
  <c r="Q131" s="1"/>
  <c r="R131" s="1"/>
  <c r="P135"/>
  <c r="Q135" s="1"/>
  <c r="R135" s="1"/>
  <c r="P139"/>
  <c r="Q139" s="1"/>
  <c r="R139" s="1"/>
  <c r="P143"/>
  <c r="Q143" s="1"/>
  <c r="R143" s="1"/>
  <c r="P147"/>
  <c r="Q147" s="1"/>
  <c r="R147" s="1"/>
  <c r="P151"/>
  <c r="Q151" s="1"/>
  <c r="R151" s="1"/>
  <c r="P6"/>
  <c r="Q6" s="1"/>
  <c r="R6" s="1"/>
  <c r="P155"/>
  <c r="Q155" s="1"/>
  <c r="R155" s="1"/>
  <c r="P10"/>
  <c r="Q10" s="1"/>
  <c r="R10" s="1"/>
  <c r="P14"/>
  <c r="Q14" s="1"/>
  <c r="R14" s="1"/>
  <c r="P18"/>
  <c r="Q18" s="1"/>
  <c r="R18" s="1"/>
  <c r="P22"/>
  <c r="Q22" s="1"/>
  <c r="R22" s="1"/>
  <c r="P26"/>
  <c r="Q26" s="1"/>
  <c r="R26" s="1"/>
  <c r="P30"/>
  <c r="Q30" s="1"/>
  <c r="R30" s="1"/>
  <c r="P34"/>
  <c r="Q34" s="1"/>
  <c r="R34" s="1"/>
  <c r="P38"/>
  <c r="Q38" s="1"/>
  <c r="R38" s="1"/>
  <c r="P42"/>
  <c r="Q42" s="1"/>
  <c r="R42" s="1"/>
  <c r="P46"/>
  <c r="Q46" s="1"/>
  <c r="R46" s="1"/>
  <c r="P50"/>
  <c r="Q50" s="1"/>
  <c r="R50" s="1"/>
  <c r="P54"/>
  <c r="Q54" s="1"/>
  <c r="R54" s="1"/>
  <c r="P58"/>
  <c r="Q58" s="1"/>
  <c r="R58" s="1"/>
  <c r="P62"/>
  <c r="Q62" s="1"/>
  <c r="R62" s="1"/>
  <c r="P66"/>
  <c r="Q66" s="1"/>
  <c r="R66" s="1"/>
  <c r="P70"/>
  <c r="Q70" s="1"/>
  <c r="R70" s="1"/>
  <c r="P74"/>
  <c r="Q74" s="1"/>
  <c r="R74" s="1"/>
  <c r="P78"/>
  <c r="Q78" s="1"/>
  <c r="R78" s="1"/>
  <c r="P82"/>
  <c r="Q82" s="1"/>
  <c r="R82" s="1"/>
  <c r="P86"/>
  <c r="Q86" s="1"/>
  <c r="R86" s="1"/>
  <c r="P90"/>
  <c r="Q90" s="1"/>
  <c r="R90" s="1"/>
  <c r="P94"/>
  <c r="Q94" s="1"/>
  <c r="R94" s="1"/>
  <c r="P98"/>
  <c r="Q98" s="1"/>
  <c r="R98" s="1"/>
  <c r="P102"/>
  <c r="Q102" s="1"/>
  <c r="R102" s="1"/>
  <c r="P106"/>
  <c r="Q106" s="1"/>
  <c r="R106" s="1"/>
  <c r="P110"/>
  <c r="Q110" s="1"/>
  <c r="R110" s="1"/>
  <c r="P114"/>
  <c r="Q114" s="1"/>
  <c r="R114" s="1"/>
  <c r="P118"/>
  <c r="Q118" s="1"/>
  <c r="R118" s="1"/>
  <c r="P122"/>
  <c r="Q122" s="1"/>
  <c r="R122" s="1"/>
  <c r="P126"/>
  <c r="Q126" s="1"/>
  <c r="R126" s="1"/>
  <c r="P130"/>
  <c r="Q130" s="1"/>
  <c r="R130" s="1"/>
  <c r="P134"/>
  <c r="Q134" s="1"/>
  <c r="R134" s="1"/>
  <c r="P138"/>
  <c r="Q138" s="1"/>
  <c r="R138" s="1"/>
  <c r="P142"/>
  <c r="Q142" s="1"/>
  <c r="R142" s="1"/>
  <c r="P146"/>
  <c r="Q146" s="1"/>
  <c r="R146" s="1"/>
  <c r="P150"/>
  <c r="Q150" s="1"/>
  <c r="R150" s="1"/>
  <c r="P154"/>
  <c r="Q154" s="1"/>
  <c r="R154" s="1"/>
  <c r="P9"/>
  <c r="Q9" s="1"/>
  <c r="R9" s="1"/>
  <c r="P13"/>
  <c r="Q13" s="1"/>
  <c r="R13" s="1"/>
  <c r="P17"/>
  <c r="Q17" s="1"/>
  <c r="R17" s="1"/>
  <c r="P21"/>
  <c r="Q21" s="1"/>
  <c r="R21" s="1"/>
  <c r="P25"/>
  <c r="Q25" s="1"/>
  <c r="R25" s="1"/>
  <c r="P29"/>
  <c r="Q29" s="1"/>
  <c r="R29" s="1"/>
  <c r="P33"/>
  <c r="Q33" s="1"/>
  <c r="R33" s="1"/>
  <c r="P37"/>
  <c r="Q37" s="1"/>
  <c r="R37" s="1"/>
  <c r="P41"/>
  <c r="Q41" s="1"/>
  <c r="R41" s="1"/>
  <c r="P45"/>
  <c r="Q45" s="1"/>
  <c r="R45" s="1"/>
  <c r="P49"/>
  <c r="Q49" s="1"/>
  <c r="R49" s="1"/>
  <c r="P53"/>
  <c r="Q53" s="1"/>
  <c r="R53" s="1"/>
  <c r="P57"/>
  <c r="Q57" s="1"/>
  <c r="R57" s="1"/>
  <c r="P61"/>
  <c r="Q61" s="1"/>
  <c r="R61" s="1"/>
  <c r="P65"/>
  <c r="Q65" s="1"/>
  <c r="R65" s="1"/>
  <c r="P69"/>
  <c r="Q69" s="1"/>
  <c r="R69" s="1"/>
  <c r="P73"/>
  <c r="Q73" s="1"/>
  <c r="R73" s="1"/>
  <c r="P77"/>
  <c r="Q77" s="1"/>
  <c r="R77" s="1"/>
  <c r="P81"/>
  <c r="Q81" s="1"/>
  <c r="R81" s="1"/>
  <c r="P85"/>
  <c r="Q85" s="1"/>
  <c r="R85" s="1"/>
  <c r="P89"/>
  <c r="Q89" s="1"/>
  <c r="R89" s="1"/>
  <c r="P93"/>
  <c r="Q93" s="1"/>
  <c r="R93" s="1"/>
  <c r="P97"/>
  <c r="Q97" s="1"/>
  <c r="R97" s="1"/>
  <c r="P101"/>
  <c r="Q101" s="1"/>
  <c r="R101" s="1"/>
  <c r="P105"/>
  <c r="Q105" s="1"/>
  <c r="R105" s="1"/>
  <c r="P109"/>
  <c r="Q109" s="1"/>
  <c r="R109" s="1"/>
  <c r="P113"/>
  <c r="Q113" s="1"/>
  <c r="R113" s="1"/>
  <c r="P117"/>
  <c r="Q117" s="1"/>
  <c r="R117" s="1"/>
  <c r="P121"/>
  <c r="Q121" s="1"/>
  <c r="R121" s="1"/>
  <c r="P125"/>
  <c r="Q125" s="1"/>
  <c r="R125" s="1"/>
  <c r="P129"/>
  <c r="Q129" s="1"/>
  <c r="R129" s="1"/>
  <c r="P133"/>
  <c r="Q133" s="1"/>
  <c r="R133" s="1"/>
  <c r="P137"/>
  <c r="Q137" s="1"/>
  <c r="R137" s="1"/>
  <c r="P141"/>
  <c r="Q141" s="1"/>
  <c r="R141" s="1"/>
  <c r="P145"/>
  <c r="Q145" s="1"/>
  <c r="R145" s="1"/>
  <c r="P149"/>
  <c r="Q149" s="1"/>
  <c r="R149" s="1"/>
  <c r="P153"/>
  <c r="Q153" s="1"/>
  <c r="R153" s="1"/>
  <c r="K29" l="1"/>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AB155" l="1"/>
  <c r="B155" s="1"/>
  <c r="X155"/>
  <c r="Y155" s="1"/>
  <c r="AB153"/>
  <c r="B153" s="1"/>
  <c r="X153"/>
  <c r="Y153" s="1"/>
  <c r="AB151"/>
  <c r="B151" s="1"/>
  <c r="X151"/>
  <c r="Y151" s="1"/>
  <c r="AB149"/>
  <c r="B149" s="1"/>
  <c r="X149"/>
  <c r="Y149" s="1"/>
  <c r="AB147"/>
  <c r="B147" s="1"/>
  <c r="X147"/>
  <c r="Y147" s="1"/>
  <c r="AB145"/>
  <c r="B145" s="1"/>
  <c r="X145"/>
  <c r="Y145" s="1"/>
  <c r="AB143"/>
  <c r="B143" s="1"/>
  <c r="X143"/>
  <c r="Y143" s="1"/>
  <c r="AB141"/>
  <c r="B141" s="1"/>
  <c r="X141"/>
  <c r="Y141" s="1"/>
  <c r="AB139"/>
  <c r="B139" s="1"/>
  <c r="X139"/>
  <c r="Y139" s="1"/>
  <c r="AB137"/>
  <c r="B137" s="1"/>
  <c r="X137"/>
  <c r="Y137" s="1"/>
  <c r="AB135"/>
  <c r="B135" s="1"/>
  <c r="X135"/>
  <c r="Y135" s="1"/>
  <c r="AB133"/>
  <c r="B133" s="1"/>
  <c r="X133"/>
  <c r="Y133" s="1"/>
  <c r="AB131"/>
  <c r="B131" s="1"/>
  <c r="X131"/>
  <c r="Y131" s="1"/>
  <c r="AB129"/>
  <c r="B129" s="1"/>
  <c r="X129"/>
  <c r="Y129" s="1"/>
  <c r="AB127"/>
  <c r="B127" s="1"/>
  <c r="X127"/>
  <c r="Y127" s="1"/>
  <c r="AB125"/>
  <c r="B125" s="1"/>
  <c r="X125"/>
  <c r="Y125" s="1"/>
  <c r="AB123"/>
  <c r="B123" s="1"/>
  <c r="X123"/>
  <c r="Y123" s="1"/>
  <c r="AB121"/>
  <c r="B121" s="1"/>
  <c r="X121"/>
  <c r="Y121" s="1"/>
  <c r="AB119"/>
  <c r="B119" s="1"/>
  <c r="X119"/>
  <c r="Y119" s="1"/>
  <c r="AB117"/>
  <c r="B117" s="1"/>
  <c r="X117"/>
  <c r="Y117" s="1"/>
  <c r="AB115"/>
  <c r="B115" s="1"/>
  <c r="X115"/>
  <c r="Y115" s="1"/>
  <c r="AB113"/>
  <c r="B113" s="1"/>
  <c r="X113"/>
  <c r="Y113" s="1"/>
  <c r="AB111"/>
  <c r="B111" s="1"/>
  <c r="X111"/>
  <c r="Y111" s="1"/>
  <c r="AB109"/>
  <c r="B109" s="1"/>
  <c r="X109"/>
  <c r="Y109" s="1"/>
  <c r="AB107"/>
  <c r="B107" s="1"/>
  <c r="X107"/>
  <c r="Y107" s="1"/>
  <c r="AB105"/>
  <c r="B105" s="1"/>
  <c r="X105"/>
  <c r="Y105" s="1"/>
  <c r="AB103"/>
  <c r="B103" s="1"/>
  <c r="X103"/>
  <c r="Y103" s="1"/>
  <c r="AB101"/>
  <c r="B101" s="1"/>
  <c r="X101"/>
  <c r="Y101" s="1"/>
  <c r="AB99"/>
  <c r="B99" s="1"/>
  <c r="X99"/>
  <c r="Y99" s="1"/>
  <c r="AB97"/>
  <c r="B97" s="1"/>
  <c r="X97"/>
  <c r="Y97" s="1"/>
  <c r="AB95"/>
  <c r="B95" s="1"/>
  <c r="X95"/>
  <c r="Y95" s="1"/>
  <c r="AB93"/>
  <c r="B93" s="1"/>
  <c r="X93"/>
  <c r="Y93" s="1"/>
  <c r="AB91"/>
  <c r="B91" s="1"/>
  <c r="X91"/>
  <c r="Y91" s="1"/>
  <c r="AB89"/>
  <c r="B89" s="1"/>
  <c r="X89"/>
  <c r="Y89" s="1"/>
  <c r="AB87"/>
  <c r="B87" s="1"/>
  <c r="X87"/>
  <c r="Y87" s="1"/>
  <c r="AB85"/>
  <c r="B85" s="1"/>
  <c r="X85"/>
  <c r="Y85" s="1"/>
  <c r="AB83"/>
  <c r="B83" s="1"/>
  <c r="X83"/>
  <c r="Y83" s="1"/>
  <c r="AB81"/>
  <c r="B81" s="1"/>
  <c r="X81"/>
  <c r="Y81" s="1"/>
  <c r="AB79"/>
  <c r="B79" s="1"/>
  <c r="X79"/>
  <c r="Y79" s="1"/>
  <c r="AB77"/>
  <c r="B77" s="1"/>
  <c r="X77"/>
  <c r="Y77" s="1"/>
  <c r="AB75"/>
  <c r="B75" s="1"/>
  <c r="X75"/>
  <c r="Y75" s="1"/>
  <c r="AB73"/>
  <c r="B73" s="1"/>
  <c r="X73"/>
  <c r="Y73" s="1"/>
  <c r="AB71"/>
  <c r="B71" s="1"/>
  <c r="X71"/>
  <c r="Y71" s="1"/>
  <c r="AB69"/>
  <c r="B69" s="1"/>
  <c r="X69"/>
  <c r="Y69" s="1"/>
  <c r="AB67"/>
  <c r="B67" s="1"/>
  <c r="X67"/>
  <c r="Y67" s="1"/>
  <c r="AB65"/>
  <c r="B65" s="1"/>
  <c r="X65"/>
  <c r="Y65" s="1"/>
  <c r="AB63"/>
  <c r="B63" s="1"/>
  <c r="X63"/>
  <c r="Y63" s="1"/>
  <c r="AB61"/>
  <c r="B61" s="1"/>
  <c r="X61"/>
  <c r="Y61" s="1"/>
  <c r="AB59"/>
  <c r="B59" s="1"/>
  <c r="X59"/>
  <c r="Y59" s="1"/>
  <c r="AB57"/>
  <c r="B57" s="1"/>
  <c r="X57"/>
  <c r="Y57" s="1"/>
  <c r="AB55"/>
  <c r="B55" s="1"/>
  <c r="X55"/>
  <c r="Y55" s="1"/>
  <c r="AB53"/>
  <c r="B53" s="1"/>
  <c r="X53"/>
  <c r="Y53" s="1"/>
  <c r="AB51"/>
  <c r="B51" s="1"/>
  <c r="X51"/>
  <c r="Y51" s="1"/>
  <c r="AB49"/>
  <c r="B49" s="1"/>
  <c r="X49"/>
  <c r="Y49" s="1"/>
  <c r="AB47"/>
  <c r="B47" s="1"/>
  <c r="X47"/>
  <c r="Y47" s="1"/>
  <c r="AB45"/>
  <c r="B45" s="1"/>
  <c r="X45"/>
  <c r="Y45" s="1"/>
  <c r="AB43"/>
  <c r="B43" s="1"/>
  <c r="X43"/>
  <c r="Y43" s="1"/>
  <c r="AB41"/>
  <c r="B41" s="1"/>
  <c r="X41"/>
  <c r="Y41" s="1"/>
  <c r="AB39"/>
  <c r="B39" s="1"/>
  <c r="X39"/>
  <c r="Y39" s="1"/>
  <c r="AB37"/>
  <c r="B37" s="1"/>
  <c r="X37"/>
  <c r="Y37" s="1"/>
  <c r="AB35"/>
  <c r="B35" s="1"/>
  <c r="X35"/>
  <c r="Y35" s="1"/>
  <c r="AB33"/>
  <c r="B33" s="1"/>
  <c r="X33"/>
  <c r="Y33" s="1"/>
  <c r="AB31"/>
  <c r="B31" s="1"/>
  <c r="X31"/>
  <c r="Y31" s="1"/>
  <c r="AB29"/>
  <c r="B29" s="1"/>
  <c r="X29"/>
  <c r="Y29" s="1"/>
  <c r="AB154"/>
  <c r="B154" s="1"/>
  <c r="X154"/>
  <c r="Y154" s="1"/>
  <c r="AB152"/>
  <c r="B152" s="1"/>
  <c r="X152"/>
  <c r="Y152" s="1"/>
  <c r="AB150"/>
  <c r="B150" s="1"/>
  <c r="X150"/>
  <c r="Y150" s="1"/>
  <c r="AB148"/>
  <c r="B148" s="1"/>
  <c r="X148"/>
  <c r="Y148" s="1"/>
  <c r="AB146"/>
  <c r="B146" s="1"/>
  <c r="X146"/>
  <c r="Y146" s="1"/>
  <c r="AB144"/>
  <c r="B144" s="1"/>
  <c r="X144"/>
  <c r="Y144" s="1"/>
  <c r="AB142"/>
  <c r="B142" s="1"/>
  <c r="X142"/>
  <c r="Y142" s="1"/>
  <c r="AB140"/>
  <c r="B140" s="1"/>
  <c r="X140"/>
  <c r="Y140" s="1"/>
  <c r="AB138"/>
  <c r="B138" s="1"/>
  <c r="X138"/>
  <c r="Y138" s="1"/>
  <c r="AB136"/>
  <c r="B136" s="1"/>
  <c r="X136"/>
  <c r="Y136" s="1"/>
  <c r="AB134"/>
  <c r="B134" s="1"/>
  <c r="X134"/>
  <c r="Y134" s="1"/>
  <c r="AB132"/>
  <c r="B132" s="1"/>
  <c r="X132"/>
  <c r="Y132" s="1"/>
  <c r="AB130"/>
  <c r="B130" s="1"/>
  <c r="X130"/>
  <c r="Y130" s="1"/>
  <c r="AB128"/>
  <c r="B128" s="1"/>
  <c r="X128"/>
  <c r="Y128" s="1"/>
  <c r="AB126"/>
  <c r="B126" s="1"/>
  <c r="X126"/>
  <c r="Y126" s="1"/>
  <c r="AB124"/>
  <c r="B124" s="1"/>
  <c r="X124"/>
  <c r="Y124" s="1"/>
  <c r="AB122"/>
  <c r="B122" s="1"/>
  <c r="X122"/>
  <c r="Y122" s="1"/>
  <c r="AB120"/>
  <c r="B120" s="1"/>
  <c r="X120"/>
  <c r="Y120" s="1"/>
  <c r="AB118"/>
  <c r="B118" s="1"/>
  <c r="X118"/>
  <c r="Y118" s="1"/>
  <c r="AB116"/>
  <c r="B116" s="1"/>
  <c r="X116"/>
  <c r="Y116" s="1"/>
  <c r="AB114"/>
  <c r="B114" s="1"/>
  <c r="X114"/>
  <c r="Y114" s="1"/>
  <c r="AB112"/>
  <c r="B112" s="1"/>
  <c r="X112"/>
  <c r="Y112" s="1"/>
  <c r="AB110"/>
  <c r="B110" s="1"/>
  <c r="X110"/>
  <c r="Y110" s="1"/>
  <c r="AB108"/>
  <c r="B108" s="1"/>
  <c r="X108"/>
  <c r="Y108" s="1"/>
  <c r="AB106"/>
  <c r="B106" s="1"/>
  <c r="X106"/>
  <c r="Y106" s="1"/>
  <c r="AB104"/>
  <c r="B104" s="1"/>
  <c r="X104"/>
  <c r="Y104" s="1"/>
  <c r="AB102"/>
  <c r="B102" s="1"/>
  <c r="X102"/>
  <c r="Y102" s="1"/>
  <c r="AB100"/>
  <c r="B100" s="1"/>
  <c r="X100"/>
  <c r="Y100" s="1"/>
  <c r="AB98"/>
  <c r="B98" s="1"/>
  <c r="X98"/>
  <c r="Y98" s="1"/>
  <c r="AB96"/>
  <c r="B96" s="1"/>
  <c r="X96"/>
  <c r="Y96" s="1"/>
  <c r="AB94"/>
  <c r="B94" s="1"/>
  <c r="X94"/>
  <c r="Y94" s="1"/>
  <c r="AB92"/>
  <c r="B92" s="1"/>
  <c r="X92"/>
  <c r="Y92" s="1"/>
  <c r="AB90"/>
  <c r="B90" s="1"/>
  <c r="X90"/>
  <c r="Y90" s="1"/>
  <c r="AB88"/>
  <c r="B88" s="1"/>
  <c r="X88"/>
  <c r="Y88" s="1"/>
  <c r="AB86"/>
  <c r="B86" s="1"/>
  <c r="X86"/>
  <c r="Y86" s="1"/>
  <c r="AB84"/>
  <c r="B84" s="1"/>
  <c r="X84"/>
  <c r="Y84" s="1"/>
  <c r="AB82"/>
  <c r="B82" s="1"/>
  <c r="X82"/>
  <c r="Y82" s="1"/>
  <c r="AB80"/>
  <c r="B80" s="1"/>
  <c r="X80"/>
  <c r="Y80" s="1"/>
  <c r="AB78"/>
  <c r="B78" s="1"/>
  <c r="X78"/>
  <c r="Y78" s="1"/>
  <c r="AB76"/>
  <c r="B76" s="1"/>
  <c r="X76"/>
  <c r="Y76" s="1"/>
  <c r="AB74"/>
  <c r="B74" s="1"/>
  <c r="X74"/>
  <c r="Y74" s="1"/>
  <c r="AB72"/>
  <c r="B72" s="1"/>
  <c r="X72"/>
  <c r="Y72" s="1"/>
  <c r="AB70"/>
  <c r="B70" s="1"/>
  <c r="X70"/>
  <c r="Y70" s="1"/>
  <c r="AB68"/>
  <c r="B68" s="1"/>
  <c r="X68"/>
  <c r="Y68" s="1"/>
  <c r="AB66"/>
  <c r="B66" s="1"/>
  <c r="X66"/>
  <c r="Y66" s="1"/>
  <c r="AB64"/>
  <c r="B64" s="1"/>
  <c r="X64"/>
  <c r="Y64" s="1"/>
  <c r="AB62"/>
  <c r="B62" s="1"/>
  <c r="X62"/>
  <c r="Y62" s="1"/>
  <c r="AB60"/>
  <c r="B60" s="1"/>
  <c r="X60"/>
  <c r="Y60" s="1"/>
  <c r="AB58"/>
  <c r="B58" s="1"/>
  <c r="X58"/>
  <c r="Y58" s="1"/>
  <c r="AB56"/>
  <c r="B56" s="1"/>
  <c r="X56"/>
  <c r="Y56" s="1"/>
  <c r="AB54"/>
  <c r="B54" s="1"/>
  <c r="X54"/>
  <c r="Y54" s="1"/>
  <c r="AB52"/>
  <c r="B52" s="1"/>
  <c r="X52"/>
  <c r="Y52" s="1"/>
  <c r="AB50"/>
  <c r="B50" s="1"/>
  <c r="X50"/>
  <c r="Y50" s="1"/>
  <c r="AB48"/>
  <c r="B48" s="1"/>
  <c r="X48"/>
  <c r="Y48" s="1"/>
  <c r="AB46"/>
  <c r="B46" s="1"/>
  <c r="X46"/>
  <c r="Y46" s="1"/>
  <c r="AB44"/>
  <c r="B44" s="1"/>
  <c r="X44"/>
  <c r="Y44" s="1"/>
  <c r="AB42"/>
  <c r="B42" s="1"/>
  <c r="X42"/>
  <c r="Y42" s="1"/>
  <c r="AB40"/>
  <c r="B40" s="1"/>
  <c r="X40"/>
  <c r="Y40" s="1"/>
  <c r="AB38"/>
  <c r="B38" s="1"/>
  <c r="X38"/>
  <c r="Y38" s="1"/>
  <c r="AB36"/>
  <c r="B36" s="1"/>
  <c r="X36"/>
  <c r="Y36" s="1"/>
  <c r="AB34"/>
  <c r="B34" s="1"/>
  <c r="X34"/>
  <c r="Y34" s="1"/>
  <c r="AB32"/>
  <c r="B32" s="1"/>
  <c r="X32"/>
  <c r="Y32" s="1"/>
  <c r="AB30"/>
  <c r="B30" s="1"/>
  <c r="X30"/>
  <c r="Y30" s="1"/>
  <c r="S152"/>
  <c r="Z152"/>
  <c r="C152" s="1"/>
  <c r="S148"/>
  <c r="Z148"/>
  <c r="C148" s="1"/>
  <c r="S155"/>
  <c r="Z155"/>
  <c r="C155" s="1"/>
  <c r="S153"/>
  <c r="Z153"/>
  <c r="C153" s="1"/>
  <c r="S151"/>
  <c r="Z151"/>
  <c r="C151" s="1"/>
  <c r="S149"/>
  <c r="Z149"/>
  <c r="C149" s="1"/>
  <c r="S147"/>
  <c r="Z147"/>
  <c r="C147" s="1"/>
  <c r="S145"/>
  <c r="Z145"/>
  <c r="C145" s="1"/>
  <c r="S143"/>
  <c r="Z143"/>
  <c r="C143" s="1"/>
  <c r="S141"/>
  <c r="Z141"/>
  <c r="C141" s="1"/>
  <c r="S139"/>
  <c r="Z139"/>
  <c r="C139" s="1"/>
  <c r="S137"/>
  <c r="Z137"/>
  <c r="C137" s="1"/>
  <c r="S135"/>
  <c r="Z135"/>
  <c r="C135" s="1"/>
  <c r="S133"/>
  <c r="Z133"/>
  <c r="C133" s="1"/>
  <c r="S131"/>
  <c r="Z131"/>
  <c r="C131" s="1"/>
  <c r="S129"/>
  <c r="Z129"/>
  <c r="C129" s="1"/>
  <c r="S127"/>
  <c r="Z127"/>
  <c r="C127" s="1"/>
  <c r="S125"/>
  <c r="Z125"/>
  <c r="C125" s="1"/>
  <c r="S123"/>
  <c r="Z123"/>
  <c r="C123" s="1"/>
  <c r="S121"/>
  <c r="Z121"/>
  <c r="C121" s="1"/>
  <c r="S119"/>
  <c r="Z119"/>
  <c r="C119" s="1"/>
  <c r="S117"/>
  <c r="Z117"/>
  <c r="C117" s="1"/>
  <c r="S115"/>
  <c r="Z115"/>
  <c r="C115" s="1"/>
  <c r="S113"/>
  <c r="Z113"/>
  <c r="C113" s="1"/>
  <c r="S111"/>
  <c r="Z111"/>
  <c r="C111" s="1"/>
  <c r="S109"/>
  <c r="Z109"/>
  <c r="C109" s="1"/>
  <c r="S107"/>
  <c r="Z107"/>
  <c r="C107" s="1"/>
  <c r="S105"/>
  <c r="Z105"/>
  <c r="C105" s="1"/>
  <c r="S103"/>
  <c r="Z103"/>
  <c r="C103" s="1"/>
  <c r="S101"/>
  <c r="Z101"/>
  <c r="C101" s="1"/>
  <c r="S99"/>
  <c r="Z99"/>
  <c r="C99" s="1"/>
  <c r="S97"/>
  <c r="Z97"/>
  <c r="C97" s="1"/>
  <c r="S95"/>
  <c r="Z95"/>
  <c r="C95" s="1"/>
  <c r="S93"/>
  <c r="Z93"/>
  <c r="C93" s="1"/>
  <c r="S91"/>
  <c r="Z91"/>
  <c r="C91" s="1"/>
  <c r="S89"/>
  <c r="Z89"/>
  <c r="C89" s="1"/>
  <c r="S87"/>
  <c r="Z87"/>
  <c r="C87" s="1"/>
  <c r="S85"/>
  <c r="Z85"/>
  <c r="C85" s="1"/>
  <c r="S83"/>
  <c r="Z83"/>
  <c r="C83" s="1"/>
  <c r="S81"/>
  <c r="Z81"/>
  <c r="C81" s="1"/>
  <c r="S79"/>
  <c r="Z79"/>
  <c r="C79" s="1"/>
  <c r="S77"/>
  <c r="Z77"/>
  <c r="C77" s="1"/>
  <c r="S75"/>
  <c r="Z75"/>
  <c r="C75" s="1"/>
  <c r="S73"/>
  <c r="Z73"/>
  <c r="C73" s="1"/>
  <c r="S71"/>
  <c r="Z71"/>
  <c r="C71" s="1"/>
  <c r="S69"/>
  <c r="Z69"/>
  <c r="C69" s="1"/>
  <c r="S67"/>
  <c r="Z67"/>
  <c r="C67" s="1"/>
  <c r="S65"/>
  <c r="Z65"/>
  <c r="C65" s="1"/>
  <c r="S63"/>
  <c r="Z63"/>
  <c r="C63" s="1"/>
  <c r="S61"/>
  <c r="Z61"/>
  <c r="C61" s="1"/>
  <c r="S59"/>
  <c r="Z59"/>
  <c r="C59" s="1"/>
  <c r="S57"/>
  <c r="Z57"/>
  <c r="C57" s="1"/>
  <c r="S55"/>
  <c r="Z55"/>
  <c r="C55" s="1"/>
  <c r="S53"/>
  <c r="Z53"/>
  <c r="C53" s="1"/>
  <c r="S51"/>
  <c r="Z51"/>
  <c r="C51" s="1"/>
  <c r="S49"/>
  <c r="Z49"/>
  <c r="C49" s="1"/>
  <c r="S47"/>
  <c r="Z47"/>
  <c r="C47" s="1"/>
  <c r="S45"/>
  <c r="Z45"/>
  <c r="C45" s="1"/>
  <c r="S43"/>
  <c r="Z43"/>
  <c r="C43" s="1"/>
  <c r="S41"/>
  <c r="Z41"/>
  <c r="C41" s="1"/>
  <c r="S39"/>
  <c r="Z39"/>
  <c r="C39" s="1"/>
  <c r="S37"/>
  <c r="Z37"/>
  <c r="C37" s="1"/>
  <c r="S35"/>
  <c r="Z35"/>
  <c r="C35" s="1"/>
  <c r="S33"/>
  <c r="Z33"/>
  <c r="C33" s="1"/>
  <c r="S31"/>
  <c r="Z31"/>
  <c r="C31" s="1"/>
  <c r="S29"/>
  <c r="Z29"/>
  <c r="C29" s="1"/>
  <c r="S154"/>
  <c r="Z154"/>
  <c r="C154" s="1"/>
  <c r="S150"/>
  <c r="Z150"/>
  <c r="C150" s="1"/>
  <c r="S146"/>
  <c r="Z146"/>
  <c r="C146" s="1"/>
  <c r="S144"/>
  <c r="Z144"/>
  <c r="C144" s="1"/>
  <c r="S142"/>
  <c r="Z142"/>
  <c r="C142" s="1"/>
  <c r="S140"/>
  <c r="Z140"/>
  <c r="C140" s="1"/>
  <c r="S138"/>
  <c r="Z138"/>
  <c r="C138" s="1"/>
  <c r="S136"/>
  <c r="Z136"/>
  <c r="C136" s="1"/>
  <c r="S134"/>
  <c r="Z134"/>
  <c r="C134" s="1"/>
  <c r="S132"/>
  <c r="Z132"/>
  <c r="C132" s="1"/>
  <c r="S130"/>
  <c r="Z130"/>
  <c r="C130" s="1"/>
  <c r="S128"/>
  <c r="Z128"/>
  <c r="C128" s="1"/>
  <c r="S126"/>
  <c r="Z126"/>
  <c r="C126" s="1"/>
  <c r="S124"/>
  <c r="Z124"/>
  <c r="C124" s="1"/>
  <c r="S122"/>
  <c r="Z122"/>
  <c r="C122" s="1"/>
  <c r="S120"/>
  <c r="Z120"/>
  <c r="C120" s="1"/>
  <c r="S118"/>
  <c r="Z118"/>
  <c r="C118" s="1"/>
  <c r="S116"/>
  <c r="Z116"/>
  <c r="C116" s="1"/>
  <c r="S114"/>
  <c r="Z114"/>
  <c r="C114" s="1"/>
  <c r="S112"/>
  <c r="Z112"/>
  <c r="C112" s="1"/>
  <c r="S110"/>
  <c r="Z110"/>
  <c r="C110" s="1"/>
  <c r="S108"/>
  <c r="Z108"/>
  <c r="C108" s="1"/>
  <c r="S106"/>
  <c r="Z106"/>
  <c r="C106" s="1"/>
  <c r="S104"/>
  <c r="Z104"/>
  <c r="C104" s="1"/>
  <c r="S102"/>
  <c r="Z102"/>
  <c r="C102" s="1"/>
  <c r="S100"/>
  <c r="Z100"/>
  <c r="C100" s="1"/>
  <c r="S98"/>
  <c r="Z98"/>
  <c r="C98" s="1"/>
  <c r="S96"/>
  <c r="Z96"/>
  <c r="C96" s="1"/>
  <c r="S94"/>
  <c r="Z94"/>
  <c r="C94" s="1"/>
  <c r="S92"/>
  <c r="Z92"/>
  <c r="C92" s="1"/>
  <c r="S90"/>
  <c r="Z90"/>
  <c r="C90" s="1"/>
  <c r="S88"/>
  <c r="Z88"/>
  <c r="C88" s="1"/>
  <c r="S86"/>
  <c r="Z86"/>
  <c r="C86" s="1"/>
  <c r="S84"/>
  <c r="Z84"/>
  <c r="C84" s="1"/>
  <c r="S82"/>
  <c r="Z82"/>
  <c r="C82" s="1"/>
  <c r="S80"/>
  <c r="Z80"/>
  <c r="C80" s="1"/>
  <c r="S78"/>
  <c r="Z78"/>
  <c r="C78" s="1"/>
  <c r="S76"/>
  <c r="Z76"/>
  <c r="C76" s="1"/>
  <c r="S74"/>
  <c r="Z74"/>
  <c r="C74" s="1"/>
  <c r="S72"/>
  <c r="Z72"/>
  <c r="C72" s="1"/>
  <c r="S70"/>
  <c r="Z70"/>
  <c r="C70" s="1"/>
  <c r="S68"/>
  <c r="Z68"/>
  <c r="C68" s="1"/>
  <c r="S66"/>
  <c r="Z66"/>
  <c r="C66" s="1"/>
  <c r="S64"/>
  <c r="Z64"/>
  <c r="C64" s="1"/>
  <c r="S62"/>
  <c r="Z62"/>
  <c r="C62" s="1"/>
  <c r="S60"/>
  <c r="Z60"/>
  <c r="C60" s="1"/>
  <c r="S58"/>
  <c r="Z58"/>
  <c r="C58" s="1"/>
  <c r="S56"/>
  <c r="Z56"/>
  <c r="C56" s="1"/>
  <c r="S54"/>
  <c r="Z54"/>
  <c r="C54" s="1"/>
  <c r="S52"/>
  <c r="Z52"/>
  <c r="C52" s="1"/>
  <c r="S50"/>
  <c r="Z50"/>
  <c r="C50" s="1"/>
  <c r="S48"/>
  <c r="Z48"/>
  <c r="C48" s="1"/>
  <c r="S46"/>
  <c r="Z46"/>
  <c r="C46" s="1"/>
  <c r="S44"/>
  <c r="Z44"/>
  <c r="C44" s="1"/>
  <c r="S42"/>
  <c r="Z42"/>
  <c r="C42" s="1"/>
  <c r="S40"/>
  <c r="Z40"/>
  <c r="C40" s="1"/>
  <c r="S38"/>
  <c r="Z38"/>
  <c r="C38" s="1"/>
  <c r="S36"/>
  <c r="Z36"/>
  <c r="C36" s="1"/>
  <c r="S34"/>
  <c r="Z34"/>
  <c r="C34" s="1"/>
  <c r="S32"/>
  <c r="Z32"/>
  <c r="C32" s="1"/>
  <c r="S30"/>
  <c r="Z30"/>
  <c r="C30" s="1"/>
  <c r="AC155"/>
  <c r="AA151"/>
  <c r="AA143"/>
  <c r="AA135"/>
  <c r="AA127"/>
  <c r="AA119"/>
  <c r="AA111"/>
  <c r="AA103"/>
  <c r="AA95"/>
  <c r="K7"/>
  <c r="K8"/>
  <c r="K9"/>
  <c r="K10"/>
  <c r="K11"/>
  <c r="K12"/>
  <c r="K13"/>
  <c r="K14"/>
  <c r="K15"/>
  <c r="K16"/>
  <c r="K17"/>
  <c r="K18"/>
  <c r="K19"/>
  <c r="K20"/>
  <c r="K21"/>
  <c r="K22"/>
  <c r="K23"/>
  <c r="K24"/>
  <c r="K25"/>
  <c r="K26"/>
  <c r="K27"/>
  <c r="K28"/>
  <c r="K6"/>
  <c r="AC84" l="1"/>
  <c r="AC133"/>
  <c r="AC153"/>
  <c r="AC148"/>
  <c r="AC152"/>
  <c r="AC85"/>
  <c r="AC88"/>
  <c r="AC89"/>
  <c r="AC52"/>
  <c r="AC116"/>
  <c r="AC53"/>
  <c r="AC56"/>
  <c r="AC120"/>
  <c r="AC57"/>
  <c r="AC101"/>
  <c r="AC121"/>
  <c r="AC68"/>
  <c r="AC100"/>
  <c r="AC132"/>
  <c r="AC37"/>
  <c r="AC69"/>
  <c r="AC109"/>
  <c r="AC141"/>
  <c r="AC32"/>
  <c r="AC72"/>
  <c r="AC104"/>
  <c r="AC136"/>
  <c r="AC41"/>
  <c r="AC73"/>
  <c r="AC97"/>
  <c r="AC129"/>
  <c r="AC40"/>
  <c r="AC44"/>
  <c r="AC60"/>
  <c r="AC76"/>
  <c r="AC92"/>
  <c r="AC108"/>
  <c r="AC124"/>
  <c r="AC140"/>
  <c r="AC29"/>
  <c r="AC45"/>
  <c r="AC61"/>
  <c r="AC77"/>
  <c r="AC93"/>
  <c r="AC113"/>
  <c r="AC125"/>
  <c r="AC145"/>
  <c r="AC48"/>
  <c r="AC64"/>
  <c r="AC80"/>
  <c r="AC96"/>
  <c r="AC112"/>
  <c r="AC128"/>
  <c r="AC144"/>
  <c r="AC33"/>
  <c r="AC49"/>
  <c r="AC65"/>
  <c r="AC81"/>
  <c r="AC105"/>
  <c r="AC117"/>
  <c r="AC137"/>
  <c r="AC149"/>
  <c r="AC150"/>
  <c r="AC36"/>
  <c r="AC42"/>
  <c r="AC70"/>
  <c r="AC91"/>
  <c r="AC30"/>
  <c r="AC154"/>
  <c r="AA152"/>
  <c r="AA47"/>
  <c r="AA63"/>
  <c r="AA79"/>
  <c r="AA155"/>
  <c r="AA110"/>
  <c r="AA39"/>
  <c r="AA55"/>
  <c r="AA71"/>
  <c r="AA87"/>
  <c r="AA99"/>
  <c r="AA107"/>
  <c r="AA115"/>
  <c r="AA123"/>
  <c r="AA131"/>
  <c r="AA139"/>
  <c r="AA147"/>
  <c r="AA154"/>
  <c r="AA35"/>
  <c r="AA43"/>
  <c r="AA51"/>
  <c r="AA59"/>
  <c r="AA67"/>
  <c r="AA75"/>
  <c r="AA83"/>
  <c r="AA91"/>
  <c r="AA86"/>
  <c r="AA126"/>
  <c r="AA94"/>
  <c r="AA118"/>
  <c r="AA142"/>
  <c r="AA30"/>
  <c r="AA78"/>
  <c r="AA62"/>
  <c r="AA82"/>
  <c r="AA102"/>
  <c r="AA134"/>
  <c r="AA31"/>
  <c r="AA46"/>
  <c r="AA98"/>
  <c r="AA106"/>
  <c r="AA114"/>
  <c r="AA122"/>
  <c r="AA130"/>
  <c r="AA138"/>
  <c r="AA146"/>
  <c r="AA54"/>
  <c r="AA74"/>
  <c r="AA150"/>
  <c r="T36"/>
  <c r="AD36"/>
  <c r="AE36" s="1"/>
  <c r="AF36" s="1"/>
  <c r="AG36" s="1"/>
  <c r="T48"/>
  <c r="AD48"/>
  <c r="AE48" s="1"/>
  <c r="AF48" s="1"/>
  <c r="AG48" s="1"/>
  <c r="T56"/>
  <c r="AD56"/>
  <c r="AE56" s="1"/>
  <c r="AF56" s="1"/>
  <c r="AG56" s="1"/>
  <c r="T64"/>
  <c r="AD64"/>
  <c r="AE64" s="1"/>
  <c r="AF64" s="1"/>
  <c r="AG64" s="1"/>
  <c r="T72"/>
  <c r="AD72"/>
  <c r="AE72" s="1"/>
  <c r="AF72" s="1"/>
  <c r="AG72" s="1"/>
  <c r="T76"/>
  <c r="AD76"/>
  <c r="AE76" s="1"/>
  <c r="AF76" s="1"/>
  <c r="AG76" s="1"/>
  <c r="T84"/>
  <c r="AD84"/>
  <c r="AE84" s="1"/>
  <c r="AF84" s="1"/>
  <c r="AG84" s="1"/>
  <c r="T92"/>
  <c r="AD92"/>
  <c r="AE92" s="1"/>
  <c r="AF92" s="1"/>
  <c r="AG92" s="1"/>
  <c r="T104"/>
  <c r="AD104"/>
  <c r="AE104" s="1"/>
  <c r="AF104" s="1"/>
  <c r="AG104" s="1"/>
  <c r="T112"/>
  <c r="AD112"/>
  <c r="AE112" s="1"/>
  <c r="AF112" s="1"/>
  <c r="AG112" s="1"/>
  <c r="T120"/>
  <c r="AD120"/>
  <c r="AE120" s="1"/>
  <c r="AF120" s="1"/>
  <c r="AG120" s="1"/>
  <c r="T128"/>
  <c r="AD128"/>
  <c r="AE128" s="1"/>
  <c r="AF128" s="1"/>
  <c r="AG128" s="1"/>
  <c r="T132"/>
  <c r="AD132"/>
  <c r="AE132" s="1"/>
  <c r="AF132" s="1"/>
  <c r="AG132" s="1"/>
  <c r="T140"/>
  <c r="AD140"/>
  <c r="AE140" s="1"/>
  <c r="AF140" s="1"/>
  <c r="AG140" s="1"/>
  <c r="T150"/>
  <c r="AD150"/>
  <c r="AE150" s="1"/>
  <c r="AF150" s="1"/>
  <c r="AG150" s="1"/>
  <c r="T33"/>
  <c r="AD33"/>
  <c r="AE33" s="1"/>
  <c r="AF33" s="1"/>
  <c r="AG33" s="1"/>
  <c r="T45"/>
  <c r="AD45"/>
  <c r="AE45" s="1"/>
  <c r="AF45" s="1"/>
  <c r="AG45" s="1"/>
  <c r="T49"/>
  <c r="AD49"/>
  <c r="AE49" s="1"/>
  <c r="AF49" s="1"/>
  <c r="AG49" s="1"/>
  <c r="T57"/>
  <c r="AD57"/>
  <c r="AE57" s="1"/>
  <c r="AF57" s="1"/>
  <c r="AG57" s="1"/>
  <c r="T61"/>
  <c r="AD61"/>
  <c r="AE61" s="1"/>
  <c r="AF61" s="1"/>
  <c r="AG61" s="1"/>
  <c r="T69"/>
  <c r="AD69"/>
  <c r="AE69" s="1"/>
  <c r="AF69" s="1"/>
  <c r="AG69" s="1"/>
  <c r="T77"/>
  <c r="AD77"/>
  <c r="AE77" s="1"/>
  <c r="AF77" s="1"/>
  <c r="AG77" s="1"/>
  <c r="T85"/>
  <c r="AD85"/>
  <c r="AE85" s="1"/>
  <c r="AF85" s="1"/>
  <c r="AG85" s="1"/>
  <c r="T93"/>
  <c r="AD93"/>
  <c r="AE93" s="1"/>
  <c r="AF93" s="1"/>
  <c r="AG93" s="1"/>
  <c r="T101"/>
  <c r="AD101"/>
  <c r="AE101" s="1"/>
  <c r="AF101" s="1"/>
  <c r="AG101" s="1"/>
  <c r="T109"/>
  <c r="AD109"/>
  <c r="AE109" s="1"/>
  <c r="AF109" s="1"/>
  <c r="AG109" s="1"/>
  <c r="T113"/>
  <c r="AD113"/>
  <c r="AE113" s="1"/>
  <c r="AF113" s="1"/>
  <c r="AG113" s="1"/>
  <c r="T121"/>
  <c r="AD121"/>
  <c r="AE121" s="1"/>
  <c r="AF121" s="1"/>
  <c r="AG121" s="1"/>
  <c r="T133"/>
  <c r="AD133"/>
  <c r="AE133" s="1"/>
  <c r="AF133" s="1"/>
  <c r="AG133" s="1"/>
  <c r="T141"/>
  <c r="AD141"/>
  <c r="AE141" s="1"/>
  <c r="AF141" s="1"/>
  <c r="AG141" s="1"/>
  <c r="T149"/>
  <c r="AD149"/>
  <c r="AE149" s="1"/>
  <c r="AF149" s="1"/>
  <c r="AG149" s="1"/>
  <c r="T153"/>
  <c r="AD153"/>
  <c r="AE153" s="1"/>
  <c r="AF153" s="1"/>
  <c r="AG153" s="1"/>
  <c r="T30"/>
  <c r="AD30"/>
  <c r="AE30" s="1"/>
  <c r="AF30" s="1"/>
  <c r="AG30" s="1"/>
  <c r="T34"/>
  <c r="AD34"/>
  <c r="AE34" s="1"/>
  <c r="AF34" s="1"/>
  <c r="AG34" s="1"/>
  <c r="T38"/>
  <c r="AD38"/>
  <c r="AE38" s="1"/>
  <c r="AF38" s="1"/>
  <c r="AG38" s="1"/>
  <c r="T42"/>
  <c r="AD42"/>
  <c r="AE42" s="1"/>
  <c r="AF42" s="1"/>
  <c r="AG42" s="1"/>
  <c r="T46"/>
  <c r="AD46"/>
  <c r="AE46" s="1"/>
  <c r="AF46" s="1"/>
  <c r="AG46" s="1"/>
  <c r="T50"/>
  <c r="AD50"/>
  <c r="AE50" s="1"/>
  <c r="AF50" s="1"/>
  <c r="AG50" s="1"/>
  <c r="T54"/>
  <c r="AD54"/>
  <c r="AE54" s="1"/>
  <c r="AF54" s="1"/>
  <c r="AG54" s="1"/>
  <c r="T58"/>
  <c r="AD58"/>
  <c r="AE58" s="1"/>
  <c r="AF58" s="1"/>
  <c r="AG58" s="1"/>
  <c r="T62"/>
  <c r="AD62"/>
  <c r="AE62" s="1"/>
  <c r="AF62" s="1"/>
  <c r="AG62" s="1"/>
  <c r="T66"/>
  <c r="AD66"/>
  <c r="AE66" s="1"/>
  <c r="AF66" s="1"/>
  <c r="AG66" s="1"/>
  <c r="T70"/>
  <c r="AD70"/>
  <c r="AE70" s="1"/>
  <c r="AF70" s="1"/>
  <c r="AG70" s="1"/>
  <c r="T74"/>
  <c r="AD74"/>
  <c r="AE74" s="1"/>
  <c r="AF74" s="1"/>
  <c r="AG74" s="1"/>
  <c r="T78"/>
  <c r="AD78"/>
  <c r="AE78" s="1"/>
  <c r="AF78" s="1"/>
  <c r="AG78" s="1"/>
  <c r="T82"/>
  <c r="AD82"/>
  <c r="AE82" s="1"/>
  <c r="AF82" s="1"/>
  <c r="AG82" s="1"/>
  <c r="T86"/>
  <c r="AD86"/>
  <c r="AE86" s="1"/>
  <c r="AF86" s="1"/>
  <c r="AG86" s="1"/>
  <c r="T90"/>
  <c r="AD90"/>
  <c r="AE90" s="1"/>
  <c r="AF90" s="1"/>
  <c r="AG90" s="1"/>
  <c r="T94"/>
  <c r="AD94"/>
  <c r="AE94" s="1"/>
  <c r="AF94" s="1"/>
  <c r="AG94" s="1"/>
  <c r="T98"/>
  <c r="AD98"/>
  <c r="AE98" s="1"/>
  <c r="AF98" s="1"/>
  <c r="AG98" s="1"/>
  <c r="T102"/>
  <c r="AD102"/>
  <c r="AE102" s="1"/>
  <c r="AF102" s="1"/>
  <c r="AG102" s="1"/>
  <c r="T106"/>
  <c r="AD106"/>
  <c r="AE106" s="1"/>
  <c r="AF106" s="1"/>
  <c r="AG106" s="1"/>
  <c r="T110"/>
  <c r="AD110"/>
  <c r="AE110" s="1"/>
  <c r="AF110" s="1"/>
  <c r="AG110" s="1"/>
  <c r="T114"/>
  <c r="AD114"/>
  <c r="AE114" s="1"/>
  <c r="AF114" s="1"/>
  <c r="AG114" s="1"/>
  <c r="T118"/>
  <c r="AD118"/>
  <c r="AE118" s="1"/>
  <c r="AF118" s="1"/>
  <c r="AG118" s="1"/>
  <c r="T122"/>
  <c r="AD122"/>
  <c r="AE122" s="1"/>
  <c r="AF122" s="1"/>
  <c r="AG122" s="1"/>
  <c r="T126"/>
  <c r="AD126"/>
  <c r="AE126" s="1"/>
  <c r="AF126" s="1"/>
  <c r="AG126" s="1"/>
  <c r="T130"/>
  <c r="AD130"/>
  <c r="AE130" s="1"/>
  <c r="AF130" s="1"/>
  <c r="AG130" s="1"/>
  <c r="T134"/>
  <c r="AD134"/>
  <c r="AE134" s="1"/>
  <c r="AF134" s="1"/>
  <c r="AG134" s="1"/>
  <c r="T138"/>
  <c r="AD138"/>
  <c r="AE138" s="1"/>
  <c r="AF138" s="1"/>
  <c r="AG138" s="1"/>
  <c r="T142"/>
  <c r="AD142"/>
  <c r="AE142" s="1"/>
  <c r="AF142" s="1"/>
  <c r="AG142" s="1"/>
  <c r="T146"/>
  <c r="AD146"/>
  <c r="AE146" s="1"/>
  <c r="AF146" s="1"/>
  <c r="AG146" s="1"/>
  <c r="T154"/>
  <c r="AD154"/>
  <c r="AE154" s="1"/>
  <c r="AF154" s="1"/>
  <c r="AG154" s="1"/>
  <c r="T31"/>
  <c r="AD31"/>
  <c r="AE31" s="1"/>
  <c r="AF31" s="1"/>
  <c r="AG31" s="1"/>
  <c r="T35"/>
  <c r="AD35"/>
  <c r="AE35" s="1"/>
  <c r="AF35" s="1"/>
  <c r="AG35" s="1"/>
  <c r="T39"/>
  <c r="AD39"/>
  <c r="AE39" s="1"/>
  <c r="AF39" s="1"/>
  <c r="AG39" s="1"/>
  <c r="T43"/>
  <c r="AD43"/>
  <c r="AE43" s="1"/>
  <c r="AF43" s="1"/>
  <c r="AG43" s="1"/>
  <c r="T47"/>
  <c r="AD47"/>
  <c r="AE47" s="1"/>
  <c r="AF47" s="1"/>
  <c r="AG47" s="1"/>
  <c r="T51"/>
  <c r="AD51"/>
  <c r="AE51" s="1"/>
  <c r="AF51" s="1"/>
  <c r="AG51" s="1"/>
  <c r="T55"/>
  <c r="AD55"/>
  <c r="AE55" s="1"/>
  <c r="AF55" s="1"/>
  <c r="AG55" s="1"/>
  <c r="T59"/>
  <c r="AD59"/>
  <c r="AE59" s="1"/>
  <c r="AF59" s="1"/>
  <c r="AG59" s="1"/>
  <c r="T63"/>
  <c r="AD63"/>
  <c r="AE63" s="1"/>
  <c r="AF63" s="1"/>
  <c r="AG63" s="1"/>
  <c r="T67"/>
  <c r="AD67"/>
  <c r="AE67" s="1"/>
  <c r="AF67" s="1"/>
  <c r="AG67" s="1"/>
  <c r="T71"/>
  <c r="AD71"/>
  <c r="AE71" s="1"/>
  <c r="AF71" s="1"/>
  <c r="AG71" s="1"/>
  <c r="T75"/>
  <c r="AD75"/>
  <c r="AE75" s="1"/>
  <c r="AF75" s="1"/>
  <c r="AG75" s="1"/>
  <c r="T79"/>
  <c r="AD79"/>
  <c r="AE79" s="1"/>
  <c r="AF79" s="1"/>
  <c r="AG79" s="1"/>
  <c r="T83"/>
  <c r="AD83"/>
  <c r="AE83" s="1"/>
  <c r="AF83" s="1"/>
  <c r="AG83" s="1"/>
  <c r="T87"/>
  <c r="AD87"/>
  <c r="AE87" s="1"/>
  <c r="AF87" s="1"/>
  <c r="AG87" s="1"/>
  <c r="T91"/>
  <c r="AD91"/>
  <c r="AE91" s="1"/>
  <c r="AF91" s="1"/>
  <c r="AG91" s="1"/>
  <c r="T95"/>
  <c r="AD95"/>
  <c r="AE95" s="1"/>
  <c r="AF95" s="1"/>
  <c r="AG95" s="1"/>
  <c r="T99"/>
  <c r="AD99"/>
  <c r="AE99" s="1"/>
  <c r="AF99" s="1"/>
  <c r="AG99" s="1"/>
  <c r="T103"/>
  <c r="AD103"/>
  <c r="AE103" s="1"/>
  <c r="AF103" s="1"/>
  <c r="AG103" s="1"/>
  <c r="T107"/>
  <c r="AD107"/>
  <c r="AE107" s="1"/>
  <c r="AF107" s="1"/>
  <c r="AG107" s="1"/>
  <c r="T111"/>
  <c r="AD111"/>
  <c r="AE111" s="1"/>
  <c r="AF111" s="1"/>
  <c r="AG111" s="1"/>
  <c r="T115"/>
  <c r="AD115"/>
  <c r="AE115" s="1"/>
  <c r="AF115" s="1"/>
  <c r="AG115" s="1"/>
  <c r="T119"/>
  <c r="AD119"/>
  <c r="AE119" s="1"/>
  <c r="AF119" s="1"/>
  <c r="AG119" s="1"/>
  <c r="T123"/>
  <c r="AD123"/>
  <c r="AE123" s="1"/>
  <c r="AF123" s="1"/>
  <c r="AG123" s="1"/>
  <c r="T127"/>
  <c r="AD127"/>
  <c r="AE127" s="1"/>
  <c r="AF127" s="1"/>
  <c r="AG127" s="1"/>
  <c r="T131"/>
  <c r="AD131"/>
  <c r="AE131" s="1"/>
  <c r="AF131" s="1"/>
  <c r="AG131" s="1"/>
  <c r="T135"/>
  <c r="AD135"/>
  <c r="AE135" s="1"/>
  <c r="AF135" s="1"/>
  <c r="AG135" s="1"/>
  <c r="T139"/>
  <c r="AD139"/>
  <c r="AE139" s="1"/>
  <c r="AF139" s="1"/>
  <c r="AG139" s="1"/>
  <c r="T143"/>
  <c r="AD143"/>
  <c r="AE143" s="1"/>
  <c r="AF143" s="1"/>
  <c r="AG143" s="1"/>
  <c r="T147"/>
  <c r="AD147"/>
  <c r="AE147" s="1"/>
  <c r="AF147" s="1"/>
  <c r="AG147" s="1"/>
  <c r="T151"/>
  <c r="AD151"/>
  <c r="AE151" s="1"/>
  <c r="AF151" s="1"/>
  <c r="AG151" s="1"/>
  <c r="T155"/>
  <c r="AD155"/>
  <c r="AE155" s="1"/>
  <c r="AF155" s="1"/>
  <c r="AG155" s="1"/>
  <c r="T152"/>
  <c r="AD152"/>
  <c r="AE152" s="1"/>
  <c r="AF152" s="1"/>
  <c r="AG152" s="1"/>
  <c r="AC54"/>
  <c r="AC118"/>
  <c r="AC59"/>
  <c r="AC123"/>
  <c r="T32"/>
  <c r="AD32"/>
  <c r="AE32" s="1"/>
  <c r="AF32" s="1"/>
  <c r="AG32" s="1"/>
  <c r="T40"/>
  <c r="AD40"/>
  <c r="AE40" s="1"/>
  <c r="AF40" s="1"/>
  <c r="AG40" s="1"/>
  <c r="T44"/>
  <c r="AD44"/>
  <c r="AE44" s="1"/>
  <c r="AF44" s="1"/>
  <c r="AG44" s="1"/>
  <c r="T52"/>
  <c r="AD52"/>
  <c r="AE52" s="1"/>
  <c r="AF52" s="1"/>
  <c r="AG52" s="1"/>
  <c r="T60"/>
  <c r="AD60"/>
  <c r="AE60" s="1"/>
  <c r="AF60" s="1"/>
  <c r="AG60" s="1"/>
  <c r="T68"/>
  <c r="AD68"/>
  <c r="AE68" s="1"/>
  <c r="AF68" s="1"/>
  <c r="AG68" s="1"/>
  <c r="T80"/>
  <c r="AD80"/>
  <c r="AE80" s="1"/>
  <c r="AF80" s="1"/>
  <c r="AG80" s="1"/>
  <c r="T88"/>
  <c r="AD88"/>
  <c r="AE88" s="1"/>
  <c r="AF88" s="1"/>
  <c r="AG88" s="1"/>
  <c r="T96"/>
  <c r="AD96"/>
  <c r="AE96" s="1"/>
  <c r="AF96" s="1"/>
  <c r="AG96" s="1"/>
  <c r="T100"/>
  <c r="AD100"/>
  <c r="AE100" s="1"/>
  <c r="AF100" s="1"/>
  <c r="AG100" s="1"/>
  <c r="T108"/>
  <c r="AD108"/>
  <c r="AE108" s="1"/>
  <c r="AF108" s="1"/>
  <c r="AG108" s="1"/>
  <c r="T116"/>
  <c r="AD116"/>
  <c r="AE116" s="1"/>
  <c r="AF116" s="1"/>
  <c r="AG116" s="1"/>
  <c r="T124"/>
  <c r="AD124"/>
  <c r="AE124" s="1"/>
  <c r="AF124" s="1"/>
  <c r="AG124" s="1"/>
  <c r="T136"/>
  <c r="AD136"/>
  <c r="AE136" s="1"/>
  <c r="AF136" s="1"/>
  <c r="AG136" s="1"/>
  <c r="T144"/>
  <c r="AD144"/>
  <c r="AE144" s="1"/>
  <c r="AF144" s="1"/>
  <c r="AG144" s="1"/>
  <c r="T29"/>
  <c r="AD29"/>
  <c r="AE29" s="1"/>
  <c r="AF29" s="1"/>
  <c r="AG29" s="1"/>
  <c r="T37"/>
  <c r="AD37"/>
  <c r="AE37" s="1"/>
  <c r="AF37" s="1"/>
  <c r="AG37" s="1"/>
  <c r="T41"/>
  <c r="AD41"/>
  <c r="AE41" s="1"/>
  <c r="AF41" s="1"/>
  <c r="AG41" s="1"/>
  <c r="T53"/>
  <c r="AD53"/>
  <c r="AE53" s="1"/>
  <c r="AF53" s="1"/>
  <c r="AG53" s="1"/>
  <c r="T65"/>
  <c r="AD65"/>
  <c r="AE65" s="1"/>
  <c r="AF65" s="1"/>
  <c r="AG65" s="1"/>
  <c r="T73"/>
  <c r="AD73"/>
  <c r="AE73" s="1"/>
  <c r="AF73" s="1"/>
  <c r="AG73" s="1"/>
  <c r="T81"/>
  <c r="AD81"/>
  <c r="AE81" s="1"/>
  <c r="AF81" s="1"/>
  <c r="AG81" s="1"/>
  <c r="T89"/>
  <c r="AD89"/>
  <c r="AE89" s="1"/>
  <c r="AF89" s="1"/>
  <c r="AG89" s="1"/>
  <c r="T97"/>
  <c r="AD97"/>
  <c r="AE97" s="1"/>
  <c r="AF97" s="1"/>
  <c r="AG97" s="1"/>
  <c r="T105"/>
  <c r="AD105"/>
  <c r="AE105" s="1"/>
  <c r="AF105" s="1"/>
  <c r="AG105" s="1"/>
  <c r="T117"/>
  <c r="AD117"/>
  <c r="AE117" s="1"/>
  <c r="AF117" s="1"/>
  <c r="AG117" s="1"/>
  <c r="T125"/>
  <c r="AD125"/>
  <c r="AE125" s="1"/>
  <c r="AF125" s="1"/>
  <c r="AG125" s="1"/>
  <c r="T129"/>
  <c r="AD129"/>
  <c r="AE129" s="1"/>
  <c r="AF129" s="1"/>
  <c r="AG129" s="1"/>
  <c r="T137"/>
  <c r="AD137"/>
  <c r="AE137" s="1"/>
  <c r="AF137" s="1"/>
  <c r="AG137" s="1"/>
  <c r="T145"/>
  <c r="AD145"/>
  <c r="AE145" s="1"/>
  <c r="AF145" s="1"/>
  <c r="AG145" s="1"/>
  <c r="T148"/>
  <c r="AD148"/>
  <c r="AE148" s="1"/>
  <c r="AF148" s="1"/>
  <c r="AG148" s="1"/>
  <c r="AC134"/>
  <c r="AC75"/>
  <c r="AC139"/>
  <c r="AC86"/>
  <c r="AC102"/>
  <c r="AC43"/>
  <c r="AC107"/>
  <c r="AA42"/>
  <c r="AA90"/>
  <c r="AA70"/>
  <c r="AA34"/>
  <c r="AA58"/>
  <c r="AA66"/>
  <c r="AC34"/>
  <c r="AC74"/>
  <c r="AC106"/>
  <c r="AC138"/>
  <c r="AC47"/>
  <c r="AC63"/>
  <c r="AC79"/>
  <c r="AC143"/>
  <c r="AC62"/>
  <c r="AC131"/>
  <c r="AC46"/>
  <c r="AC58"/>
  <c r="AC90"/>
  <c r="AC122"/>
  <c r="AC31"/>
  <c r="AC95"/>
  <c r="AC111"/>
  <c r="AC127"/>
  <c r="AC78"/>
  <c r="AC94"/>
  <c r="AC110"/>
  <c r="AC126"/>
  <c r="AC142"/>
  <c r="AC35"/>
  <c r="AC51"/>
  <c r="AC67"/>
  <c r="AC83"/>
  <c r="AC99"/>
  <c r="AC115"/>
  <c r="AC147"/>
  <c r="AC38"/>
  <c r="AC50"/>
  <c r="AC66"/>
  <c r="AC82"/>
  <c r="AC98"/>
  <c r="AC114"/>
  <c r="AC130"/>
  <c r="AC146"/>
  <c r="AC39"/>
  <c r="AC55"/>
  <c r="AC71"/>
  <c r="AC87"/>
  <c r="AC103"/>
  <c r="AC119"/>
  <c r="AC135"/>
  <c r="AC151"/>
  <c r="AA38"/>
  <c r="AA50"/>
  <c r="AA32"/>
  <c r="AA36"/>
  <c r="AA40"/>
  <c r="AA44"/>
  <c r="AA48"/>
  <c r="AA52"/>
  <c r="AA56"/>
  <c r="AA60"/>
  <c r="AA64"/>
  <c r="AA68"/>
  <c r="AA72"/>
  <c r="AA76"/>
  <c r="AA80"/>
  <c r="AA84"/>
  <c r="AA88"/>
  <c r="AA92"/>
  <c r="AA96"/>
  <c r="AA100"/>
  <c r="AA104"/>
  <c r="AA108"/>
  <c r="AA112"/>
  <c r="AA116"/>
  <c r="AA120"/>
  <c r="AA124"/>
  <c r="AA128"/>
  <c r="AA132"/>
  <c r="AA136"/>
  <c r="AA140"/>
  <c r="AA144"/>
  <c r="AA148"/>
  <c r="AA29"/>
  <c r="AA33"/>
  <c r="AA37"/>
  <c r="AA41"/>
  <c r="AA45"/>
  <c r="AA49"/>
  <c r="AA53"/>
  <c r="AA57"/>
  <c r="AA61"/>
  <c r="AA65"/>
  <c r="AA69"/>
  <c r="AA73"/>
  <c r="AA77"/>
  <c r="AA81"/>
  <c r="AA85"/>
  <c r="AA89"/>
  <c r="AA93"/>
  <c r="AA97"/>
  <c r="AA101"/>
  <c r="AA105"/>
  <c r="AA109"/>
  <c r="AA113"/>
  <c r="AA117"/>
  <c r="AA121"/>
  <c r="AA125"/>
  <c r="AA129"/>
  <c r="AA133"/>
  <c r="AA137"/>
  <c r="AA141"/>
  <c r="AA145"/>
  <c r="AA149"/>
  <c r="AA153"/>
  <c r="AB6"/>
  <c r="B6" s="1"/>
  <c r="S6"/>
  <c r="X6"/>
  <c r="Y6" s="1"/>
  <c r="AB27"/>
  <c r="B27" s="1"/>
  <c r="X27"/>
  <c r="Y27" s="1"/>
  <c r="AB25"/>
  <c r="B25" s="1"/>
  <c r="X25"/>
  <c r="Y25" s="1"/>
  <c r="AB23"/>
  <c r="B23" s="1"/>
  <c r="X23"/>
  <c r="Y23" s="1"/>
  <c r="AB21"/>
  <c r="B21" s="1"/>
  <c r="X21"/>
  <c r="Y21" s="1"/>
  <c r="AB19"/>
  <c r="B19" s="1"/>
  <c r="X19"/>
  <c r="Y19" s="1"/>
  <c r="AB17"/>
  <c r="B17" s="1"/>
  <c r="X17"/>
  <c r="Y17" s="1"/>
  <c r="AB15"/>
  <c r="B15" s="1"/>
  <c r="X15"/>
  <c r="Y15" s="1"/>
  <c r="AB13"/>
  <c r="B13" s="1"/>
  <c r="X13"/>
  <c r="Y13" s="1"/>
  <c r="AB11"/>
  <c r="B11" s="1"/>
  <c r="X11"/>
  <c r="Y11" s="1"/>
  <c r="AB9"/>
  <c r="B9" s="1"/>
  <c r="X9"/>
  <c r="Y9" s="1"/>
  <c r="AB7"/>
  <c r="B7" s="1"/>
  <c r="X7"/>
  <c r="Y7" s="1"/>
  <c r="AB28"/>
  <c r="B28" s="1"/>
  <c r="X28"/>
  <c r="Y28" s="1"/>
  <c r="AB26"/>
  <c r="B26" s="1"/>
  <c r="X26"/>
  <c r="Y26" s="1"/>
  <c r="AB24"/>
  <c r="B24" s="1"/>
  <c r="X24"/>
  <c r="Y24" s="1"/>
  <c r="AB22"/>
  <c r="B22" s="1"/>
  <c r="X22"/>
  <c r="Y22" s="1"/>
  <c r="AB20"/>
  <c r="B20" s="1"/>
  <c r="X20"/>
  <c r="Y20" s="1"/>
  <c r="AB18"/>
  <c r="B18" s="1"/>
  <c r="X18"/>
  <c r="Y18" s="1"/>
  <c r="AB16"/>
  <c r="B16" s="1"/>
  <c r="X16"/>
  <c r="Y16" s="1"/>
  <c r="AB14"/>
  <c r="B14" s="1"/>
  <c r="X14"/>
  <c r="Y14" s="1"/>
  <c r="AB12"/>
  <c r="B12" s="1"/>
  <c r="X12"/>
  <c r="Y12" s="1"/>
  <c r="AB10"/>
  <c r="B10" s="1"/>
  <c r="X10"/>
  <c r="Y10" s="1"/>
  <c r="AB8"/>
  <c r="B8" s="1"/>
  <c r="X8"/>
  <c r="Y8" s="1"/>
  <c r="Z6"/>
  <c r="S25"/>
  <c r="Z25"/>
  <c r="C25" s="1"/>
  <c r="S21"/>
  <c r="Z21"/>
  <c r="C21" s="1"/>
  <c r="S17"/>
  <c r="Z17"/>
  <c r="C17" s="1"/>
  <c r="S13"/>
  <c r="Z13"/>
  <c r="C13" s="1"/>
  <c r="S11"/>
  <c r="Z11"/>
  <c r="C11" s="1"/>
  <c r="S7"/>
  <c r="Z7"/>
  <c r="C7" s="1"/>
  <c r="S27"/>
  <c r="Z27"/>
  <c r="C27" s="1"/>
  <c r="S23"/>
  <c r="Z23"/>
  <c r="C23" s="1"/>
  <c r="S19"/>
  <c r="Z19"/>
  <c r="C19" s="1"/>
  <c r="S15"/>
  <c r="Z15"/>
  <c r="C15" s="1"/>
  <c r="S9"/>
  <c r="Z9"/>
  <c r="C9" s="1"/>
  <c r="S28"/>
  <c r="Z28"/>
  <c r="C28" s="1"/>
  <c r="S26"/>
  <c r="Z26"/>
  <c r="C26" s="1"/>
  <c r="S24"/>
  <c r="Z24"/>
  <c r="C24" s="1"/>
  <c r="S22"/>
  <c r="Z22"/>
  <c r="C22" s="1"/>
  <c r="S20"/>
  <c r="Z20"/>
  <c r="C20" s="1"/>
  <c r="S18"/>
  <c r="Z18"/>
  <c r="C18" s="1"/>
  <c r="S16"/>
  <c r="Z16"/>
  <c r="C16" s="1"/>
  <c r="S14"/>
  <c r="Z14"/>
  <c r="C14" s="1"/>
  <c r="S12"/>
  <c r="Z12"/>
  <c r="C12" s="1"/>
  <c r="S10"/>
  <c r="Z10"/>
  <c r="C10" s="1"/>
  <c r="S8"/>
  <c r="Z8"/>
  <c r="C8" s="1"/>
  <c r="AC13" l="1"/>
  <c r="Y157"/>
  <c r="J7" i="2" s="1"/>
  <c r="AC28" i="3"/>
  <c r="AC20"/>
  <c r="AC21"/>
  <c r="T10"/>
  <c r="AD10"/>
  <c r="AE10" s="1"/>
  <c r="AF10" s="1"/>
  <c r="AG10" s="1"/>
  <c r="T18"/>
  <c r="AD18"/>
  <c r="AE18" s="1"/>
  <c r="AF18" s="1"/>
  <c r="AG18" s="1"/>
  <c r="T26"/>
  <c r="AD26"/>
  <c r="AE26" s="1"/>
  <c r="AF26" s="1"/>
  <c r="AG26" s="1"/>
  <c r="T27"/>
  <c r="AD27"/>
  <c r="AE27" s="1"/>
  <c r="AF27" s="1"/>
  <c r="AG27" s="1"/>
  <c r="T25"/>
  <c r="AD25"/>
  <c r="AE25" s="1"/>
  <c r="AF25" s="1"/>
  <c r="AG25" s="1"/>
  <c r="T6"/>
  <c r="AD6"/>
  <c r="AE6" s="1"/>
  <c r="AF6" s="1"/>
  <c r="AG6" s="1"/>
  <c r="T14"/>
  <c r="AD14"/>
  <c r="AE14" s="1"/>
  <c r="AF14" s="1"/>
  <c r="AG14" s="1"/>
  <c r="T22"/>
  <c r="AD22"/>
  <c r="AE22" s="1"/>
  <c r="AF22" s="1"/>
  <c r="AG22" s="1"/>
  <c r="T9"/>
  <c r="AD9"/>
  <c r="AE9" s="1"/>
  <c r="AF9" s="1"/>
  <c r="AG9" s="1"/>
  <c r="T19"/>
  <c r="AD19"/>
  <c r="AE19" s="1"/>
  <c r="AF19" s="1"/>
  <c r="AG19" s="1"/>
  <c r="T11"/>
  <c r="AD11"/>
  <c r="AE11" s="1"/>
  <c r="AF11" s="1"/>
  <c r="AG11" s="1"/>
  <c r="T17"/>
  <c r="AD17"/>
  <c r="AE17" s="1"/>
  <c r="AF17" s="1"/>
  <c r="AG17" s="1"/>
  <c r="T8"/>
  <c r="AD8"/>
  <c r="AE8" s="1"/>
  <c r="AF8" s="1"/>
  <c r="AG8" s="1"/>
  <c r="T12"/>
  <c r="AD12"/>
  <c r="AE12" s="1"/>
  <c r="AF12" s="1"/>
  <c r="AG12" s="1"/>
  <c r="T16"/>
  <c r="AD16"/>
  <c r="AE16" s="1"/>
  <c r="AF16" s="1"/>
  <c r="AG16" s="1"/>
  <c r="T20"/>
  <c r="AD20"/>
  <c r="AE20" s="1"/>
  <c r="AF20" s="1"/>
  <c r="AG20" s="1"/>
  <c r="T24"/>
  <c r="AD24"/>
  <c r="AE24" s="1"/>
  <c r="AF24" s="1"/>
  <c r="AG24" s="1"/>
  <c r="T28"/>
  <c r="AD28"/>
  <c r="AE28" s="1"/>
  <c r="AF28" s="1"/>
  <c r="AG28" s="1"/>
  <c r="T15"/>
  <c r="AD15"/>
  <c r="AE15" s="1"/>
  <c r="AF15" s="1"/>
  <c r="AG15" s="1"/>
  <c r="T23"/>
  <c r="AD23"/>
  <c r="AE23" s="1"/>
  <c r="AF23" s="1"/>
  <c r="AG23" s="1"/>
  <c r="T7"/>
  <c r="AD7"/>
  <c r="AE7" s="1"/>
  <c r="AF7" s="1"/>
  <c r="AG7" s="1"/>
  <c r="T13"/>
  <c r="AD13"/>
  <c r="AE13" s="1"/>
  <c r="AF13" s="1"/>
  <c r="AG13" s="1"/>
  <c r="T21"/>
  <c r="AD21"/>
  <c r="AE21" s="1"/>
  <c r="AF21" s="1"/>
  <c r="AG21" s="1"/>
  <c r="AC6"/>
  <c r="AC24"/>
  <c r="AC9"/>
  <c r="AC17"/>
  <c r="AC25"/>
  <c r="AC22"/>
  <c r="AC26"/>
  <c r="AC7"/>
  <c r="AC11"/>
  <c r="AC15"/>
  <c r="AC19"/>
  <c r="AC23"/>
  <c r="AC27"/>
  <c r="AC18"/>
  <c r="AC14"/>
  <c r="AC16"/>
  <c r="AC10"/>
  <c r="AC12"/>
  <c r="AC8"/>
  <c r="AB157"/>
  <c r="C6"/>
  <c r="Z157"/>
  <c r="AA8"/>
  <c r="AA10"/>
  <c r="AA12"/>
  <c r="AA14"/>
  <c r="AA16"/>
  <c r="AA18"/>
  <c r="AA20"/>
  <c r="AA22"/>
  <c r="AA24"/>
  <c r="AA26"/>
  <c r="AA28"/>
  <c r="AA7"/>
  <c r="AA9"/>
  <c r="AA11"/>
  <c r="AA13"/>
  <c r="AA15"/>
  <c r="AA17"/>
  <c r="AA19"/>
  <c r="AA21"/>
  <c r="AA23"/>
  <c r="AA25"/>
  <c r="AA27"/>
  <c r="AA6"/>
  <c r="T157" l="1"/>
  <c r="C8" i="2" s="1"/>
  <c r="AG157" i="3"/>
  <c r="AC157"/>
  <c r="F6" s="1"/>
  <c r="AA157"/>
  <c r="F9" s="1"/>
  <c r="F12" l="1"/>
</calcChain>
</file>

<file path=xl/sharedStrings.xml><?xml version="1.0" encoding="utf-8"?>
<sst xmlns="http://schemas.openxmlformats.org/spreadsheetml/2006/main" count="559" uniqueCount="94">
  <si>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</si>
  <si>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</si>
  <si>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</si>
  <si>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</si>
  <si>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</si>
  <si>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</si>
  <si>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</si>
  <si>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</si>
  <si>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</si>
  <si>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</si>
  <si>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</si>
  <si>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</si>
  <si>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</si>
  <si>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</si>
  <si>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</si>
  <si>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</si>
  <si>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</si>
  <si>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</si>
  <si>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</si>
  <si>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Differentierade</t>
  </si>
  <si>
    <t>Klass</t>
  </si>
  <si>
    <t>Nivå</t>
  </si>
  <si>
    <t>Standardavvikelse under ledtid</t>
  </si>
  <si>
    <t>Servicenivå volymvärdeklass</t>
  </si>
  <si>
    <t>Servicenivå rörlighetsklass</t>
  </si>
  <si>
    <t>Volymvärde</t>
  </si>
  <si>
    <t>Säkerhets-faktor</t>
  </si>
  <si>
    <t>Säkerhetslager i styck</t>
  </si>
  <si>
    <t>Säkerhetslager i kronor</t>
  </si>
  <si>
    <t>S-nivå - Vald klassificering</t>
  </si>
  <si>
    <t>Utan differentiering: Säkerhetslager i styck</t>
  </si>
  <si>
    <t>Med differentiering: Säkerhetslager i styck</t>
  </si>
  <si>
    <t>Utan differentiering:</t>
  </si>
  <si>
    <t>Med differentiering:</t>
  </si>
  <si>
    <t>Skillnad i procent</t>
  </si>
  <si>
    <t>Servicenivå prisklass</t>
  </si>
  <si>
    <t xml:space="preserve">Kolumn C:  Pris per styck </t>
  </si>
  <si>
    <t>Kolumn E:  Standardavvikelse per månad</t>
  </si>
  <si>
    <t>Kolumn F:  Ledtid i dagar</t>
  </si>
  <si>
    <t xml:space="preserve">                                                                     </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</si>
  <si>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</si>
  <si>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</si>
  <si>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</si>
  <si>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</si>
  <si>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</si>
  <si>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</si>
  <si>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</si>
  <si>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</si>
  <si>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G5 - G7: Valda värden på cykelservicenivåer för respektive differentieringsklass. Dessa värden varieras tills den erhållna medelservicenivån i cell C8 blir lika med den målsatta medelservicenivån i cell C5.</t>
  </si>
  <si>
    <t>Cell C6:  Differentieringsalternativ, dvs med avseende på vad man vill differentiera. 1 = Volymvärde,               2 = Pris per styck, 3 = Antal uttag per år</t>
  </si>
  <si>
    <t>Använd order-kvantitet</t>
  </si>
  <si>
    <t>Frekvens-funktionen</t>
  </si>
  <si>
    <t>Service-funktionen</t>
  </si>
  <si>
    <t>Motsvarande fyllnadsgradsservice</t>
  </si>
  <si>
    <t>Vägd servicenivå</t>
  </si>
  <si>
    <t>Vald lika</t>
  </si>
  <si>
    <t>Beräkningar vid</t>
  </si>
  <si>
    <t>Beräkningar av fyllnadsgradsservice</t>
  </si>
  <si>
    <t>Vägd medelservice-</t>
  </si>
  <si>
    <t>nivå vid lika</t>
  </si>
  <si>
    <t>vid lika cykelservice</t>
  </si>
  <si>
    <t>differentierad cykelservice</t>
  </si>
  <si>
    <t>lika cykelservice</t>
  </si>
  <si>
    <t>cykelservice</t>
  </si>
  <si>
    <t>nivå vid differentierad</t>
  </si>
  <si>
    <t>vid differentiering</t>
  </si>
  <si>
    <t>Beräknad  medel-</t>
  </si>
  <si>
    <t>servicenivå utan</t>
  </si>
  <si>
    <t>differentiering</t>
  </si>
  <si>
    <t>cykelservice-</t>
  </si>
  <si>
    <t>vid differentierad cykelservice</t>
  </si>
  <si>
    <t>C8: Beräknad erhållen medelservicenivå vid differentiering</t>
  </si>
  <si>
    <t>Cell J7: Beräknad erhållen medelservicenivå utan differentiering</t>
  </si>
  <si>
    <t>Kolumn G: Använd orderkvantitet (för inleveranser till lager)</t>
  </si>
  <si>
    <t>Kolumn H:  Volymvärdeklass. Behövs endast om volymvärdeklass används för differentiering</t>
  </si>
  <si>
    <t>nivåer</t>
  </si>
  <si>
    <t>Cell J5: Vald cykelservice utan differentiering, dvs för fallet att alla artiklar får samma cykelservice. Anpassas tills den erhållna medelservicenivån i cell J7 blir lika med den målsatta servicenivån i cell C5. Används för att kunna jämföra kapitalbindning med och utan differentiering.</t>
  </si>
  <si>
    <t>Cell C5:  Målsatt medelservicenivå, dvs den genomsnittliga servicenivå man vill ha för artikelgruppen. Anges som en procentsats</t>
  </si>
  <si>
    <t>Kolumn I:  Prisklass. Behövs endast om pris per styck används för differentiering</t>
  </si>
  <si>
    <t>Kolumn J:  Rörlighetsklass. Behövs endast om antal uttag per år används för differentiering</t>
  </si>
  <si>
    <t xml:space="preserve">I blad 'Resultat'  visas hur stora säkerhetslagerkvantiteterna blir för de olika artiklarna i stickprovet utan (kolumn B) respektive med (kolumn C) differentiering av cykelservice enligt cellerna G5 - G7 i blad 'Data'. </t>
  </si>
  <si>
    <t>Av blad 'Resultat' framgår också hur stor kapitalbindningen blir i säkerhetslagret utan respektive med differentiering av cykelservice samt hur stor skillnaden blir i procent av säkerhetslagret utan differentiering.</t>
  </si>
  <si>
    <t xml:space="preserve">                                   servicenivåer - Cykelservice</t>
  </si>
  <si>
    <t>Bristkvantitet per år</t>
  </si>
  <si>
    <t>Antal order med brist</t>
  </si>
  <si>
    <t>Orderradsservice</t>
  </si>
  <si>
    <t>Vägd order-radsservice</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</si>
  <si>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efterfrågeservice som avser andel av efterfrågan i styck som kunnat levereras direkt från lager. Erhållen medelservicenivån för samtliga artiklar i stickprovet beräknas teoretiskt som ett vägt medelvärde av de olika artiklarnas individuella orderradsservice genom viktning med hjälp av antalet lageruttag per år, som ett vägt medelvärde av de olika artiklarnas individuella andel direktlevererade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</si>
  <si>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Cell C7:  Typ av erhållen servicenivå. 1 = Orderradsservice, 2 = Volymvärdeservice, 3 = Volymservice</t>
  </si>
  <si>
    <t xml:space="preserve">                                   Analysera kapitalbindningseffekter av att differentiera</t>
  </si>
  <si>
    <t>Det säkerhetslager som krävs för att uppnå en viss önskad servicenivå för en grupp artiklar eller ett helt artikelsortiment kan reduceras genom att låta olika artiklar få olika höga servicenivåer, dvs genom att differentiera de servicenivåer som man låter varje artikel få vid bestämning av säkerhetslager. Genom att använda "Analysera kapitalbindningseffekter av att differentiera servicenivåer - Cykelservice" på ett stickprov från artikelsortimentet kan du få en uppfattning om hur mycket kapitalbindningen kan minskas med hjälp av sådan differentiering. Du kan också analysera med avseende på vilken variabel differentieringen bör göras och hur olika servicenivåerna bör vara för att få så stor minskning som möjligt. Differentieringen avser fallet att säkerhetslager dimensioneras med hjälp av cykelservice (Serv1). Den kan alternativt göras med avseende på volymvärde, pris per styck eller antal uttag per år. I samtliga fall kan artiklarna delas in i tre klasser, A, B och C, som vardera ges olika höga servicenivåer. Klass A avser högst värde på volymvärde, pris respektive antal uttag per år och C lägst värde.</t>
  </si>
  <si>
    <t xml:space="preserve">Nedan beskrivs hur du kan använda Excelmodellen på ett stickprov på 150 artiklar. Mer detaljerade anvisningar om vad cykelservice är och hur säkerhetslager beräknas från en given servicenivå finns i Handbok i materialstyrning, avsnitt E26 och E83, som kan laddas ner på den här hemsidan. </t>
  </si>
  <si>
    <t>Analysera kapitalbindningseffekter av att differentiera servicenivåer-Cykelservice  -  Dataunderlag</t>
  </si>
  <si>
    <t>Analysera kapitalbindningseffekter av att differentiera servicenivåer-Cykelservice  -  Resultat</t>
  </si>
</sst>
</file>

<file path=xl/styles.xml><?xml version="1.0" encoding="utf-8"?>
<styleSheet xmlns="http://schemas.openxmlformats.org/spreadsheetml/2006/main">
  <numFmts count="1">
    <numFmt numFmtId="164"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71">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3" borderId="0" xfId="0" applyFont="1" applyFill="1" applyAlignment="1">
      <alignment wrapText="1"/>
    </xf>
    <xf numFmtId="3" fontId="0" fillId="0" borderId="0" xfId="0" applyNumberForma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0" fontId="0" fillId="0" borderId="0" xfId="0" applyFill="1" applyAlignment="1"/>
    <xf numFmtId="0" fontId="0" fillId="0" borderId="0" xfId="0" applyAlignment="1"/>
    <xf numFmtId="2" fontId="0" fillId="4" borderId="0" xfId="0" applyNumberFormat="1" applyFont="1" applyFill="1" applyProtection="1">
      <protection locked="0"/>
    </xf>
    <xf numFmtId="2" fontId="0" fillId="0" borderId="0" xfId="0" applyNumberFormat="1" applyFont="1" applyProtection="1">
      <protection locked="0"/>
    </xf>
    <xf numFmtId="2" fontId="0" fillId="3" borderId="0" xfId="0" applyNumberFormat="1" applyFont="1" applyFill="1" applyProtection="1">
      <protection locked="0"/>
    </xf>
    <xf numFmtId="0" fontId="0" fillId="0" borderId="0" xfId="0" applyFill="1"/>
    <xf numFmtId="2" fontId="6" fillId="0" borderId="0" xfId="1" applyNumberFormat="1" applyFont="1" applyFill="1"/>
    <xf numFmtId="2" fontId="2" fillId="0" borderId="0" xfId="0" applyNumberFormat="1" applyFont="1"/>
    <xf numFmtId="2" fontId="6" fillId="0" borderId="0" xfId="0" applyNumberFormat="1" applyFont="1" applyFill="1" applyAlignment="1">
      <alignment horizontal="right"/>
    </xf>
    <xf numFmtId="0" fontId="0" fillId="0" borderId="0" xfId="0" applyAlignment="1">
      <alignment horizontal="left" vertical="top" wrapText="1"/>
    </xf>
    <xf numFmtId="164" fontId="2" fillId="0" borderId="0" xfId="1" applyNumberForma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B39"/>
  <sheetViews>
    <sheetView tabSelected="1" zoomScaleNormal="100" workbookViewId="0">
      <selection activeCell="B13" sqref="B13"/>
    </sheetView>
  </sheetViews>
  <sheetFormatPr defaultRowHeight="15"/>
  <cols>
    <col min="1" max="1" width="4.5703125" customWidth="1"/>
    <col min="2" max="2" width="95" customWidth="1"/>
  </cols>
  <sheetData>
    <row r="2" spans="2:2">
      <c r="B2" t="s">
        <v>39</v>
      </c>
    </row>
    <row r="3" spans="2:2" ht="26.25">
      <c r="B3" s="4" t="s">
        <v>89</v>
      </c>
    </row>
    <row r="4" spans="2:2" s="1" customFormat="1" ht="26.25">
      <c r="B4" s="1" t="s">
        <v>82</v>
      </c>
    </row>
    <row r="5" spans="2:2" ht="18.75">
      <c r="B5" s="6" t="s">
        <v>2</v>
      </c>
    </row>
    <row r="6" spans="2:2" ht="18.75">
      <c r="B6" s="6"/>
    </row>
    <row r="8" spans="2:2" ht="165">
      <c r="B8" s="69" t="s">
        <v>90</v>
      </c>
    </row>
    <row r="9" spans="2:2">
      <c r="B9" s="3"/>
    </row>
    <row r="10" spans="2:2" ht="150">
      <c r="B10" s="3" t="s">
        <v>87</v>
      </c>
    </row>
    <row r="12" spans="2:2" ht="45">
      <c r="B12" s="3" t="s">
        <v>91</v>
      </c>
    </row>
    <row r="13" spans="2:2">
      <c r="B13" s="3"/>
    </row>
    <row r="14" spans="2:2" ht="30">
      <c r="B14" s="3" t="s">
        <v>4</v>
      </c>
    </row>
    <row r="15" spans="2:2">
      <c r="B15" s="3"/>
    </row>
    <row r="16" spans="2:2" ht="30">
      <c r="B16" s="3" t="s">
        <v>77</v>
      </c>
    </row>
    <row r="17" spans="2:2" ht="30">
      <c r="B17" s="3" t="s">
        <v>49</v>
      </c>
    </row>
    <row r="18" spans="2:2">
      <c r="B18" s="3" t="s">
        <v>88</v>
      </c>
    </row>
    <row r="19" spans="2:2">
      <c r="B19" s="3" t="s">
        <v>71</v>
      </c>
    </row>
    <row r="20" spans="2:2" ht="45">
      <c r="B20" s="3" t="s">
        <v>48</v>
      </c>
    </row>
    <row r="21" spans="2:2" ht="45">
      <c r="B21" s="3" t="s">
        <v>76</v>
      </c>
    </row>
    <row r="22" spans="2:2">
      <c r="B22" s="3" t="s">
        <v>72</v>
      </c>
    </row>
    <row r="23" spans="2:2">
      <c r="B23" s="3"/>
    </row>
    <row r="24" spans="2:2">
      <c r="B24" s="3" t="s">
        <v>7</v>
      </c>
    </row>
    <row r="25" spans="2:2">
      <c r="B25" s="3" t="s">
        <v>36</v>
      </c>
    </row>
    <row r="26" spans="2:2" ht="30">
      <c r="B26" s="3" t="s">
        <v>47</v>
      </c>
    </row>
    <row r="27" spans="2:2">
      <c r="B27" s="3" t="s">
        <v>37</v>
      </c>
    </row>
    <row r="28" spans="2:2">
      <c r="B28" s="3" t="s">
        <v>38</v>
      </c>
    </row>
    <row r="29" spans="2:2">
      <c r="B29" s="3" t="s">
        <v>73</v>
      </c>
    </row>
    <row r="30" spans="2:2">
      <c r="B30" s="3" t="s">
        <v>74</v>
      </c>
    </row>
    <row r="31" spans="2:2">
      <c r="B31" s="3" t="s">
        <v>78</v>
      </c>
    </row>
    <row r="32" spans="2:2">
      <c r="B32" s="3" t="s">
        <v>79</v>
      </c>
    </row>
    <row r="33" spans="2:2" ht="45">
      <c r="B33" s="3" t="s">
        <v>80</v>
      </c>
    </row>
    <row r="34" spans="2:2">
      <c r="B34" s="3"/>
    </row>
    <row r="35" spans="2:2" ht="45">
      <c r="B35" s="3" t="s">
        <v>81</v>
      </c>
    </row>
    <row r="36" spans="2:2">
      <c r="B36" s="3"/>
    </row>
    <row r="37" spans="2:2">
      <c r="B37" s="3" t="s">
        <v>1</v>
      </c>
    </row>
    <row r="39" spans="2:2">
      <c r="B39"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P212"/>
  <sheetViews>
    <sheetView workbookViewId="0">
      <selection activeCell="H2" sqref="H2"/>
    </sheetView>
  </sheetViews>
  <sheetFormatPr defaultRowHeight="15"/>
  <cols>
    <col min="1" max="1" width="15.140625" customWidth="1"/>
    <col min="2" max="2" width="12" customWidth="1"/>
    <col min="3" max="3" width="8.28515625" customWidth="1"/>
    <col min="4" max="4" width="11.140625" customWidth="1"/>
    <col min="5" max="5" width="15.5703125" customWidth="1"/>
    <col min="6" max="6" width="8.5703125" customWidth="1"/>
    <col min="7" max="7" width="13.85546875" style="27" customWidth="1"/>
    <col min="8" max="8" width="11.5703125" style="27" customWidth="1"/>
    <col min="9" max="9" width="16.140625" customWidth="1"/>
    <col min="10" max="10" width="11.28515625" customWidth="1"/>
    <col min="11" max="11" width="10.7109375" customWidth="1"/>
    <col min="12" max="12" width="13.42578125" customWidth="1"/>
    <col min="13" max="13" width="21.42578125" customWidth="1"/>
    <col min="14" max="14" width="7.5703125" customWidth="1"/>
  </cols>
  <sheetData>
    <row r="1" spans="1:16" s="11" customFormat="1">
      <c r="E1" s="12"/>
      <c r="F1" s="12"/>
      <c r="G1" s="27"/>
      <c r="H1" s="27"/>
    </row>
    <row r="2" spans="1:16" s="11" customFormat="1">
      <c r="A2" s="17" t="s">
        <v>92</v>
      </c>
      <c r="B2" s="13"/>
      <c r="C2" s="13"/>
      <c r="D2" s="13"/>
      <c r="E2" s="13"/>
      <c r="F2" s="13"/>
      <c r="G2" s="17"/>
      <c r="H2" s="17"/>
      <c r="O2" s="10"/>
    </row>
    <row r="3" spans="1:16" s="11" customFormat="1">
      <c r="E3" s="12"/>
      <c r="H3" s="27"/>
      <c r="I3" s="14" t="s">
        <v>5</v>
      </c>
      <c r="J3" s="14"/>
      <c r="K3" s="14"/>
    </row>
    <row r="4" spans="1:16" s="11" customFormat="1">
      <c r="F4" t="s">
        <v>20</v>
      </c>
      <c r="G4" t="s">
        <v>21</v>
      </c>
      <c r="H4" s="27"/>
    </row>
    <row r="5" spans="1:16" s="11" customFormat="1">
      <c r="A5" t="s">
        <v>46</v>
      </c>
      <c r="C5" s="48">
        <v>97</v>
      </c>
      <c r="E5" t="s">
        <v>19</v>
      </c>
      <c r="F5" s="42" t="s">
        <v>17</v>
      </c>
      <c r="G5" s="58">
        <v>76</v>
      </c>
      <c r="H5" s="27"/>
      <c r="I5" t="s">
        <v>55</v>
      </c>
      <c r="J5" s="62">
        <v>69.3</v>
      </c>
    </row>
    <row r="6" spans="1:16" s="11" customFormat="1">
      <c r="A6" t="s">
        <v>18</v>
      </c>
      <c r="C6" s="14">
        <v>3</v>
      </c>
      <c r="E6" t="s">
        <v>69</v>
      </c>
      <c r="F6" s="38" t="s">
        <v>16</v>
      </c>
      <c r="G6" s="58">
        <v>63</v>
      </c>
      <c r="H6" s="27"/>
      <c r="I6" t="s">
        <v>63</v>
      </c>
      <c r="J6" s="63"/>
    </row>
    <row r="7" spans="1:16" s="11" customFormat="1">
      <c r="A7" t="s">
        <v>41</v>
      </c>
      <c r="C7" s="14">
        <v>1</v>
      </c>
      <c r="E7" t="s">
        <v>75</v>
      </c>
      <c r="F7" s="38" t="s">
        <v>15</v>
      </c>
      <c r="G7" s="58">
        <v>53</v>
      </c>
      <c r="H7" s="27"/>
      <c r="I7" t="s">
        <v>66</v>
      </c>
      <c r="J7" s="64">
        <f>Resultat!Y157</f>
        <v>97.007120610754427</v>
      </c>
    </row>
    <row r="8" spans="1:16" s="11" customFormat="1">
      <c r="A8" t="s">
        <v>45</v>
      </c>
      <c r="C8" s="59">
        <f>Resultat!T157</f>
        <v>97.005638833175624</v>
      </c>
      <c r="E8"/>
      <c r="F8" s="38"/>
      <c r="G8" s="68"/>
      <c r="H8" s="27"/>
      <c r="I8" t="s">
        <v>67</v>
      </c>
    </row>
    <row r="9" spans="1:16" s="11" customFormat="1">
      <c r="A9" t="s">
        <v>65</v>
      </c>
      <c r="C9" s="49"/>
      <c r="E9"/>
      <c r="F9" s="38"/>
      <c r="G9" s="68"/>
      <c r="H9" s="27"/>
      <c r="I9" t="s">
        <v>68</v>
      </c>
    </row>
    <row r="10" spans="1:16" s="12" customFormat="1">
      <c r="A10" s="25"/>
      <c r="B10" s="25"/>
      <c r="C10" s="25"/>
      <c r="D10" s="25"/>
      <c r="E10" s="25"/>
      <c r="F10" s="25"/>
      <c r="G10" s="18"/>
      <c r="H10" s="18"/>
      <c r="I10" s="18"/>
      <c r="J10" s="18"/>
      <c r="K10" s="18"/>
      <c r="L10" s="18"/>
      <c r="M10" s="18"/>
    </row>
    <row r="11" spans="1:16" s="57" customFormat="1" ht="30">
      <c r="A11" s="26" t="s">
        <v>0</v>
      </c>
      <c r="B11" s="53" t="s">
        <v>6</v>
      </c>
      <c r="C11" s="53" t="s">
        <v>8</v>
      </c>
      <c r="D11" s="53" t="s">
        <v>9</v>
      </c>
      <c r="E11" s="54" t="s">
        <v>10</v>
      </c>
      <c r="F11" s="53" t="s">
        <v>11</v>
      </c>
      <c r="G11" s="53" t="s">
        <v>50</v>
      </c>
      <c r="H11" s="55" t="s">
        <v>12</v>
      </c>
      <c r="I11" s="53" t="s">
        <v>14</v>
      </c>
      <c r="J11" s="53" t="s">
        <v>13</v>
      </c>
      <c r="K11" s="32"/>
      <c r="L11" s="32"/>
      <c r="M11" s="32"/>
      <c r="N11" s="56"/>
      <c r="O11" s="56"/>
      <c r="P11" s="56"/>
    </row>
    <row r="12" spans="1:16" s="11" customFormat="1">
      <c r="F12" s="12"/>
      <c r="H12" s="28"/>
      <c r="I12" s="12"/>
      <c r="J12" s="12"/>
      <c r="K12" s="12"/>
      <c r="L12" s="12"/>
      <c r="M12" s="12"/>
      <c r="N12" s="12"/>
      <c r="O12" s="12"/>
      <c r="P12" s="12"/>
    </row>
    <row r="13" spans="1:16" s="11" customFormat="1">
      <c r="A13" s="19">
        <v>1</v>
      </c>
      <c r="B13" s="39">
        <v>699</v>
      </c>
      <c r="C13" s="39">
        <v>7</v>
      </c>
      <c r="D13" s="39">
        <v>12</v>
      </c>
      <c r="E13" s="40">
        <v>78.892545803823225</v>
      </c>
      <c r="F13" s="41">
        <v>18</v>
      </c>
      <c r="G13" s="60">
        <v>447</v>
      </c>
      <c r="H13" s="41" t="s">
        <v>15</v>
      </c>
      <c r="I13" s="42" t="s">
        <v>15</v>
      </c>
      <c r="J13" s="41" t="s">
        <v>15</v>
      </c>
      <c r="K13" s="18"/>
      <c r="L13" s="18"/>
      <c r="M13" s="18"/>
      <c r="N13" s="12"/>
      <c r="O13" s="12"/>
      <c r="P13" s="12"/>
    </row>
    <row r="14" spans="1:16" s="11" customFormat="1">
      <c r="A14" s="11">
        <v>2</v>
      </c>
      <c r="B14" s="8">
        <v>69</v>
      </c>
      <c r="C14" s="8">
        <v>18</v>
      </c>
      <c r="D14" s="8">
        <v>10</v>
      </c>
      <c r="E14" s="40">
        <v>9.0882571952814857</v>
      </c>
      <c r="F14" s="43">
        <v>9</v>
      </c>
      <c r="G14" s="61">
        <v>69</v>
      </c>
      <c r="H14" s="41" t="s">
        <v>15</v>
      </c>
      <c r="I14" s="38" t="s">
        <v>15</v>
      </c>
      <c r="J14" s="43" t="s">
        <v>15</v>
      </c>
      <c r="K14" s="18"/>
      <c r="L14" s="18"/>
      <c r="M14" s="18"/>
      <c r="N14" s="12"/>
      <c r="O14" s="12"/>
      <c r="P14" s="12"/>
    </row>
    <row r="15" spans="1:16" s="11" customFormat="1">
      <c r="A15" s="19">
        <v>3</v>
      </c>
      <c r="B15" s="8">
        <v>22</v>
      </c>
      <c r="C15" s="8">
        <v>51</v>
      </c>
      <c r="D15" s="8">
        <v>11</v>
      </c>
      <c r="E15" s="40">
        <v>1.9839158495580063</v>
      </c>
      <c r="F15" s="43">
        <v>17</v>
      </c>
      <c r="G15" s="61">
        <v>22</v>
      </c>
      <c r="H15" s="41" t="s">
        <v>15</v>
      </c>
      <c r="I15" s="38" t="s">
        <v>15</v>
      </c>
      <c r="J15" s="43" t="s">
        <v>15</v>
      </c>
      <c r="K15" s="12"/>
      <c r="L15" s="18"/>
      <c r="M15" s="12"/>
      <c r="N15" s="12"/>
      <c r="O15" s="12"/>
      <c r="P15" s="12"/>
    </row>
    <row r="16" spans="1:16" s="11" customFormat="1">
      <c r="A16" s="11">
        <v>4</v>
      </c>
      <c r="B16" s="8">
        <v>11</v>
      </c>
      <c r="C16" s="8">
        <v>40</v>
      </c>
      <c r="D16" s="8">
        <v>7</v>
      </c>
      <c r="E16" s="40">
        <v>1.4792754376432111</v>
      </c>
      <c r="F16" s="43">
        <v>29</v>
      </c>
      <c r="G16" s="61">
        <v>11</v>
      </c>
      <c r="H16" s="41" t="s">
        <v>15</v>
      </c>
      <c r="I16" s="38" t="s">
        <v>15</v>
      </c>
      <c r="J16" s="43" t="s">
        <v>15</v>
      </c>
      <c r="K16" s="12"/>
      <c r="L16" s="18"/>
      <c r="M16" s="12"/>
      <c r="N16" s="12"/>
      <c r="O16" s="12"/>
      <c r="P16" s="12"/>
    </row>
    <row r="17" spans="1:16" s="11" customFormat="1">
      <c r="A17" s="19">
        <v>5</v>
      </c>
      <c r="B17" s="8">
        <v>21</v>
      </c>
      <c r="C17" s="8">
        <v>50</v>
      </c>
      <c r="D17" s="8">
        <v>7</v>
      </c>
      <c r="E17" s="40">
        <v>2.5343685283135557</v>
      </c>
      <c r="F17" s="43">
        <v>9</v>
      </c>
      <c r="G17" s="61">
        <v>21</v>
      </c>
      <c r="H17" s="41" t="s">
        <v>15</v>
      </c>
      <c r="I17" s="38" t="s">
        <v>15</v>
      </c>
      <c r="J17" s="43" t="s">
        <v>15</v>
      </c>
      <c r="K17" s="12"/>
      <c r="L17" s="18"/>
      <c r="M17" s="12"/>
      <c r="N17" s="12"/>
      <c r="O17" s="12"/>
      <c r="P17" s="12"/>
    </row>
    <row r="18" spans="1:16" s="11" customFormat="1">
      <c r="A18" s="11">
        <v>6</v>
      </c>
      <c r="B18" s="8">
        <v>40</v>
      </c>
      <c r="C18" s="8">
        <v>21</v>
      </c>
      <c r="D18" s="8">
        <v>10</v>
      </c>
      <c r="E18" s="40">
        <v>3.5748996856422202</v>
      </c>
      <c r="F18" s="43">
        <v>7</v>
      </c>
      <c r="G18" s="61">
        <v>40</v>
      </c>
      <c r="H18" s="41" t="s">
        <v>15</v>
      </c>
      <c r="I18" s="38" t="s">
        <v>15</v>
      </c>
      <c r="J18" s="43" t="s">
        <v>15</v>
      </c>
      <c r="K18" s="16"/>
      <c r="L18" s="18"/>
      <c r="M18" s="16"/>
      <c r="N18" s="16"/>
      <c r="O18" s="16"/>
      <c r="P18" s="12"/>
    </row>
    <row r="19" spans="1:16" s="11" customFormat="1">
      <c r="A19" s="19">
        <v>7</v>
      </c>
      <c r="B19" s="8">
        <v>45</v>
      </c>
      <c r="C19" s="8">
        <v>83</v>
      </c>
      <c r="D19" s="8">
        <v>14</v>
      </c>
      <c r="E19" s="40">
        <v>4.3082732017334484</v>
      </c>
      <c r="F19" s="43">
        <v>4</v>
      </c>
      <c r="G19" s="61">
        <v>33</v>
      </c>
      <c r="H19" s="41" t="s">
        <v>15</v>
      </c>
      <c r="I19" s="23" t="s">
        <v>16</v>
      </c>
      <c r="J19" s="43" t="s">
        <v>15</v>
      </c>
      <c r="K19" s="15"/>
      <c r="L19" s="18"/>
      <c r="M19" s="15"/>
      <c r="N19" s="15"/>
      <c r="O19" s="15"/>
    </row>
    <row r="20" spans="1:16" s="11" customFormat="1">
      <c r="A20" s="11">
        <v>8</v>
      </c>
      <c r="B20" s="8">
        <v>23</v>
      </c>
      <c r="C20" s="8">
        <v>30</v>
      </c>
      <c r="D20" s="8">
        <v>7</v>
      </c>
      <c r="E20" s="40">
        <v>3.2147987218181537</v>
      </c>
      <c r="F20" s="43">
        <v>9</v>
      </c>
      <c r="G20" s="61">
        <v>23</v>
      </c>
      <c r="H20" s="41" t="s">
        <v>15</v>
      </c>
      <c r="I20" s="38" t="s">
        <v>15</v>
      </c>
      <c r="J20" s="43" t="s">
        <v>15</v>
      </c>
      <c r="K20" s="15"/>
      <c r="L20" s="18"/>
      <c r="M20" s="15"/>
      <c r="N20" s="15"/>
      <c r="O20" s="15"/>
    </row>
    <row r="21" spans="1:16" s="11" customFormat="1">
      <c r="A21" s="19">
        <v>9</v>
      </c>
      <c r="B21" s="8">
        <v>125</v>
      </c>
      <c r="C21" s="8">
        <v>22</v>
      </c>
      <c r="D21" s="8">
        <v>10</v>
      </c>
      <c r="E21" s="40">
        <v>14.475662303783855</v>
      </c>
      <c r="F21" s="43">
        <v>19</v>
      </c>
      <c r="G21" s="61">
        <v>107</v>
      </c>
      <c r="H21" s="41" t="s">
        <v>15</v>
      </c>
      <c r="I21" s="38" t="s">
        <v>15</v>
      </c>
      <c r="J21" s="43" t="s">
        <v>15</v>
      </c>
      <c r="K21" s="15"/>
      <c r="L21" s="18"/>
      <c r="M21" s="15"/>
      <c r="N21" s="15"/>
      <c r="O21" s="15"/>
    </row>
    <row r="22" spans="1:16" s="11" customFormat="1">
      <c r="A22" s="11">
        <v>10</v>
      </c>
      <c r="B22" s="8">
        <v>50</v>
      </c>
      <c r="C22" s="8">
        <v>20</v>
      </c>
      <c r="D22" s="8">
        <v>5</v>
      </c>
      <c r="E22" s="40">
        <v>6.9783436901522293</v>
      </c>
      <c r="F22" s="43">
        <v>9</v>
      </c>
      <c r="G22" s="61">
        <v>50</v>
      </c>
      <c r="H22" s="41" t="s">
        <v>15</v>
      </c>
      <c r="I22" s="38" t="s">
        <v>15</v>
      </c>
      <c r="J22" s="43" t="s">
        <v>15</v>
      </c>
      <c r="K22" s="18"/>
      <c r="L22" s="18"/>
      <c r="M22" s="18"/>
      <c r="N22" s="15"/>
      <c r="O22" s="15"/>
    </row>
    <row r="23" spans="1:16" s="11" customFormat="1">
      <c r="A23" s="19">
        <v>11</v>
      </c>
      <c r="B23" s="8">
        <v>22</v>
      </c>
      <c r="C23" s="8">
        <v>37</v>
      </c>
      <c r="D23" s="8">
        <v>5</v>
      </c>
      <c r="E23" s="40">
        <v>3.4731460140603949</v>
      </c>
      <c r="F23" s="43">
        <v>4</v>
      </c>
      <c r="G23" s="61">
        <v>22</v>
      </c>
      <c r="H23" s="41" t="s">
        <v>15</v>
      </c>
      <c r="I23" s="38" t="s">
        <v>15</v>
      </c>
      <c r="J23" s="43" t="s">
        <v>15</v>
      </c>
      <c r="L23" s="18"/>
      <c r="N23" s="15"/>
      <c r="O23" s="15"/>
    </row>
    <row r="24" spans="1:16" s="11" customFormat="1">
      <c r="A24" s="11">
        <v>12</v>
      </c>
      <c r="B24" s="8">
        <v>4</v>
      </c>
      <c r="C24" s="8">
        <v>35</v>
      </c>
      <c r="D24" s="8">
        <v>4</v>
      </c>
      <c r="E24" s="40">
        <v>0.58919349052128589</v>
      </c>
      <c r="F24" s="43">
        <v>30</v>
      </c>
      <c r="G24" s="61">
        <v>4</v>
      </c>
      <c r="H24" s="41" t="s">
        <v>15</v>
      </c>
      <c r="I24" s="38" t="s">
        <v>15</v>
      </c>
      <c r="J24" s="43" t="s">
        <v>15</v>
      </c>
      <c r="K24" s="15"/>
      <c r="L24" s="18"/>
      <c r="M24" s="15"/>
      <c r="N24" s="15"/>
      <c r="O24" s="15"/>
    </row>
    <row r="25" spans="1:16" s="11" customFormat="1">
      <c r="A25" s="19">
        <v>13</v>
      </c>
      <c r="B25" s="8">
        <v>20</v>
      </c>
      <c r="C25" s="8">
        <v>11</v>
      </c>
      <c r="D25" s="8">
        <v>7</v>
      </c>
      <c r="E25" s="40">
        <v>2.4718114090561856</v>
      </c>
      <c r="F25" s="43">
        <v>15</v>
      </c>
      <c r="G25" s="61">
        <v>20</v>
      </c>
      <c r="H25" s="41" t="s">
        <v>15</v>
      </c>
      <c r="I25" s="38" t="s">
        <v>15</v>
      </c>
      <c r="J25" s="43" t="s">
        <v>15</v>
      </c>
      <c r="K25" s="15"/>
      <c r="L25" s="18"/>
      <c r="M25" s="15"/>
      <c r="N25" s="15"/>
      <c r="O25" s="15"/>
    </row>
    <row r="26" spans="1:16" s="11" customFormat="1">
      <c r="A26" s="11">
        <v>14</v>
      </c>
      <c r="B26" s="8">
        <v>59</v>
      </c>
      <c r="C26" s="8">
        <v>33</v>
      </c>
      <c r="D26" s="8">
        <v>4</v>
      </c>
      <c r="E26" s="40">
        <v>8.5036199306719311</v>
      </c>
      <c r="F26" s="43">
        <v>11</v>
      </c>
      <c r="G26" s="61">
        <v>59</v>
      </c>
      <c r="H26" s="41" t="s">
        <v>15</v>
      </c>
      <c r="I26" s="38" t="s">
        <v>15</v>
      </c>
      <c r="J26" s="43" t="s">
        <v>15</v>
      </c>
      <c r="K26" s="15"/>
      <c r="L26" s="18"/>
      <c r="M26" s="15"/>
      <c r="N26" s="15"/>
      <c r="O26" s="15"/>
    </row>
    <row r="27" spans="1:16" s="11" customFormat="1">
      <c r="A27" s="19">
        <v>15</v>
      </c>
      <c r="B27" s="8">
        <v>19</v>
      </c>
      <c r="C27" s="8">
        <v>49</v>
      </c>
      <c r="D27" s="8">
        <v>4</v>
      </c>
      <c r="E27" s="40">
        <v>3.1275739191536247</v>
      </c>
      <c r="F27" s="43">
        <v>30</v>
      </c>
      <c r="G27" s="61">
        <v>19</v>
      </c>
      <c r="H27" s="41" t="s">
        <v>15</v>
      </c>
      <c r="I27" s="38" t="s">
        <v>15</v>
      </c>
      <c r="J27" s="43" t="s">
        <v>15</v>
      </c>
      <c r="K27" s="15"/>
      <c r="L27" s="18"/>
      <c r="M27" s="15"/>
      <c r="N27" s="15"/>
      <c r="O27" s="15"/>
    </row>
    <row r="28" spans="1:16" s="11" customFormat="1">
      <c r="A28" s="11">
        <v>16</v>
      </c>
      <c r="B28" s="8">
        <v>40</v>
      </c>
      <c r="C28" s="8">
        <v>83</v>
      </c>
      <c r="D28" s="8">
        <v>11</v>
      </c>
      <c r="E28" s="40">
        <v>3.9688166058505581</v>
      </c>
      <c r="F28" s="43">
        <v>4</v>
      </c>
      <c r="G28" s="61">
        <v>31</v>
      </c>
      <c r="H28" s="41" t="s">
        <v>15</v>
      </c>
      <c r="I28" s="38" t="s">
        <v>16</v>
      </c>
      <c r="J28" s="43" t="s">
        <v>15</v>
      </c>
      <c r="K28" s="15"/>
      <c r="L28" s="18"/>
      <c r="M28" s="15"/>
      <c r="N28" s="15"/>
      <c r="O28" s="15"/>
    </row>
    <row r="29" spans="1:16" s="11" customFormat="1">
      <c r="A29" s="19">
        <v>17</v>
      </c>
      <c r="B29" s="8">
        <v>200</v>
      </c>
      <c r="C29" s="8">
        <v>26</v>
      </c>
      <c r="D29" s="8">
        <v>8</v>
      </c>
      <c r="E29" s="40">
        <v>18.75268007368819</v>
      </c>
      <c r="F29" s="43">
        <v>28</v>
      </c>
      <c r="G29" s="61">
        <v>124</v>
      </c>
      <c r="H29" s="41" t="s">
        <v>15</v>
      </c>
      <c r="I29" s="38" t="s">
        <v>15</v>
      </c>
      <c r="J29" s="43" t="s">
        <v>15</v>
      </c>
      <c r="K29" s="15"/>
      <c r="L29" s="18"/>
      <c r="M29" s="15"/>
      <c r="N29" s="15"/>
      <c r="O29" s="15"/>
    </row>
    <row r="30" spans="1:16" s="11" customFormat="1">
      <c r="A30" s="11">
        <v>18</v>
      </c>
      <c r="B30" s="8">
        <v>56</v>
      </c>
      <c r="C30" s="8">
        <v>72</v>
      </c>
      <c r="D30" s="8">
        <v>15</v>
      </c>
      <c r="E30" s="40">
        <v>6.7300936202849915</v>
      </c>
      <c r="F30" s="43">
        <v>30</v>
      </c>
      <c r="G30" s="61">
        <v>39</v>
      </c>
      <c r="H30" s="41" t="s">
        <v>15</v>
      </c>
      <c r="I30" s="38" t="s">
        <v>16</v>
      </c>
      <c r="J30" s="43" t="s">
        <v>15</v>
      </c>
      <c r="K30" s="15"/>
      <c r="L30" s="18"/>
      <c r="M30" s="15"/>
      <c r="N30" s="15"/>
      <c r="O30" s="15"/>
    </row>
    <row r="31" spans="1:16" s="11" customFormat="1">
      <c r="A31" s="19">
        <v>19</v>
      </c>
      <c r="B31" s="8">
        <v>218</v>
      </c>
      <c r="C31" s="8">
        <v>30</v>
      </c>
      <c r="D31" s="8">
        <v>13</v>
      </c>
      <c r="E31" s="40">
        <v>21.210451157801838</v>
      </c>
      <c r="F31" s="43">
        <v>15</v>
      </c>
      <c r="G31" s="61">
        <v>120</v>
      </c>
      <c r="H31" s="41" t="s">
        <v>15</v>
      </c>
      <c r="I31" s="38" t="s">
        <v>15</v>
      </c>
      <c r="J31" s="43" t="s">
        <v>15</v>
      </c>
      <c r="K31" s="15"/>
      <c r="L31" s="18"/>
      <c r="M31" s="15"/>
      <c r="N31" s="15"/>
      <c r="O31" s="15"/>
    </row>
    <row r="32" spans="1:16" s="11" customFormat="1">
      <c r="A32" s="11">
        <v>20</v>
      </c>
      <c r="B32" s="8">
        <v>273</v>
      </c>
      <c r="C32" s="8">
        <v>29</v>
      </c>
      <c r="D32" s="8">
        <v>14</v>
      </c>
      <c r="E32" s="40">
        <v>22.323063804969021</v>
      </c>
      <c r="F32" s="43">
        <v>20</v>
      </c>
      <c r="G32" s="61">
        <v>137</v>
      </c>
      <c r="H32" s="41" t="s">
        <v>15</v>
      </c>
      <c r="I32" s="38" t="s">
        <v>15</v>
      </c>
      <c r="J32" s="43" t="s">
        <v>15</v>
      </c>
      <c r="K32" s="15"/>
      <c r="L32" s="18"/>
      <c r="M32" s="15"/>
      <c r="N32" s="15"/>
      <c r="O32" s="15"/>
    </row>
    <row r="33" spans="1:15" s="11" customFormat="1">
      <c r="A33" s="19">
        <v>21</v>
      </c>
      <c r="B33" s="8">
        <v>31</v>
      </c>
      <c r="C33" s="8">
        <v>247</v>
      </c>
      <c r="D33" s="8">
        <v>12</v>
      </c>
      <c r="E33" s="40">
        <v>3.0703032811354003</v>
      </c>
      <c r="F33" s="43">
        <v>9</v>
      </c>
      <c r="G33" s="61">
        <v>16</v>
      </c>
      <c r="H33" s="41" t="s">
        <v>15</v>
      </c>
      <c r="I33" s="38" t="s">
        <v>17</v>
      </c>
      <c r="J33" s="43" t="s">
        <v>15</v>
      </c>
      <c r="K33" s="15"/>
      <c r="L33" s="18"/>
      <c r="M33" s="15"/>
      <c r="N33" s="15"/>
      <c r="O33" s="15"/>
    </row>
    <row r="34" spans="1:15" s="11" customFormat="1">
      <c r="A34" s="11">
        <v>22</v>
      </c>
      <c r="B34" s="8">
        <v>218</v>
      </c>
      <c r="C34" s="8">
        <v>244</v>
      </c>
      <c r="D34" s="8">
        <v>11</v>
      </c>
      <c r="E34" s="40">
        <v>19.123256778722887</v>
      </c>
      <c r="F34" s="43">
        <v>10</v>
      </c>
      <c r="G34" s="61">
        <v>42</v>
      </c>
      <c r="H34" s="41" t="s">
        <v>16</v>
      </c>
      <c r="I34" s="38" t="s">
        <v>17</v>
      </c>
      <c r="J34" s="43" t="s">
        <v>15</v>
      </c>
      <c r="K34" s="15"/>
      <c r="L34" s="18"/>
      <c r="M34" s="15"/>
      <c r="N34" s="15"/>
      <c r="O34" s="15"/>
    </row>
    <row r="35" spans="1:15" s="11" customFormat="1">
      <c r="A35" s="19">
        <v>23</v>
      </c>
      <c r="B35" s="8">
        <v>11</v>
      </c>
      <c r="C35" s="8">
        <v>632</v>
      </c>
      <c r="D35" s="8">
        <v>8</v>
      </c>
      <c r="E35" s="40">
        <v>1.1532654137839289</v>
      </c>
      <c r="F35" s="43">
        <v>22</v>
      </c>
      <c r="G35" s="61">
        <v>6</v>
      </c>
      <c r="H35" s="41" t="s">
        <v>15</v>
      </c>
      <c r="I35" s="38" t="s">
        <v>17</v>
      </c>
      <c r="J35" s="43" t="s">
        <v>15</v>
      </c>
      <c r="K35" s="15"/>
      <c r="L35" s="18"/>
      <c r="M35" s="15"/>
      <c r="N35" s="15"/>
      <c r="O35" s="15"/>
    </row>
    <row r="36" spans="1:15">
      <c r="A36" s="11">
        <v>24</v>
      </c>
      <c r="B36" s="8">
        <v>19</v>
      </c>
      <c r="C36" s="8">
        <v>144</v>
      </c>
      <c r="D36" s="8">
        <v>8</v>
      </c>
      <c r="E36" s="40">
        <v>2.5726787382854828</v>
      </c>
      <c r="F36" s="43">
        <v>5</v>
      </c>
      <c r="G36" s="61">
        <v>16</v>
      </c>
      <c r="H36" s="41" t="s">
        <v>15</v>
      </c>
      <c r="I36" s="38" t="s">
        <v>16</v>
      </c>
      <c r="J36" s="43" t="s">
        <v>15</v>
      </c>
      <c r="K36" s="8"/>
      <c r="L36" s="18"/>
      <c r="M36" s="8"/>
      <c r="N36" s="8"/>
      <c r="O36" s="8"/>
    </row>
    <row r="37" spans="1:15">
      <c r="A37" s="19">
        <v>25</v>
      </c>
      <c r="B37" s="8">
        <v>26</v>
      </c>
      <c r="C37" s="8">
        <v>519</v>
      </c>
      <c r="D37" s="8">
        <v>12</v>
      </c>
      <c r="E37" s="40">
        <v>2.1722767927708326</v>
      </c>
      <c r="F37" s="43">
        <v>17</v>
      </c>
      <c r="G37" s="61">
        <v>10</v>
      </c>
      <c r="H37" s="41" t="s">
        <v>15</v>
      </c>
      <c r="I37" s="38" t="s">
        <v>17</v>
      </c>
      <c r="J37" s="43" t="s">
        <v>15</v>
      </c>
      <c r="K37" s="8"/>
      <c r="L37" s="18"/>
      <c r="M37" s="8"/>
      <c r="N37" s="8"/>
      <c r="O37" s="8"/>
    </row>
    <row r="38" spans="1:15">
      <c r="A38" s="11">
        <v>26</v>
      </c>
      <c r="B38" s="8">
        <v>9</v>
      </c>
      <c r="C38" s="8">
        <v>113</v>
      </c>
      <c r="D38" s="8">
        <v>6</v>
      </c>
      <c r="E38" s="40">
        <v>1.0332430813757567</v>
      </c>
      <c r="F38" s="43">
        <v>11</v>
      </c>
      <c r="G38" s="61">
        <v>9</v>
      </c>
      <c r="H38" s="41" t="s">
        <v>15</v>
      </c>
      <c r="I38" s="38" t="s">
        <v>16</v>
      </c>
      <c r="J38" s="43" t="s">
        <v>15</v>
      </c>
      <c r="K38" s="8"/>
      <c r="L38" s="18"/>
      <c r="M38" s="8"/>
      <c r="N38" s="8"/>
      <c r="O38" s="8"/>
    </row>
    <row r="39" spans="1:15">
      <c r="A39" s="19">
        <v>27</v>
      </c>
      <c r="B39" s="8">
        <v>11</v>
      </c>
      <c r="C39" s="8">
        <v>208</v>
      </c>
      <c r="D39" s="8">
        <v>6</v>
      </c>
      <c r="E39" s="40">
        <v>1.3167044537163253</v>
      </c>
      <c r="F39" s="43">
        <v>30</v>
      </c>
      <c r="G39" s="61">
        <v>10</v>
      </c>
      <c r="H39" s="41" t="s">
        <v>15</v>
      </c>
      <c r="I39" s="38" t="s">
        <v>16</v>
      </c>
      <c r="J39" s="43" t="s">
        <v>15</v>
      </c>
      <c r="K39" s="8"/>
      <c r="L39" s="18"/>
      <c r="M39" s="8"/>
      <c r="N39" s="8"/>
      <c r="O39" s="8"/>
    </row>
    <row r="40" spans="1:15">
      <c r="A40" s="11">
        <v>28</v>
      </c>
      <c r="B40" s="8">
        <v>18</v>
      </c>
      <c r="C40" s="8">
        <v>347</v>
      </c>
      <c r="D40" s="8">
        <v>8</v>
      </c>
      <c r="E40" s="40">
        <v>2.0421033622553981</v>
      </c>
      <c r="F40" s="43">
        <v>35</v>
      </c>
      <c r="G40" s="61">
        <v>10</v>
      </c>
      <c r="H40" s="41" t="s">
        <v>15</v>
      </c>
      <c r="I40" s="38" t="s">
        <v>17</v>
      </c>
      <c r="J40" s="43" t="s">
        <v>15</v>
      </c>
      <c r="K40" s="8"/>
      <c r="L40" s="18"/>
      <c r="M40" s="8"/>
      <c r="N40" s="8"/>
      <c r="O40" s="8"/>
    </row>
    <row r="41" spans="1:15">
      <c r="A41" s="19">
        <v>29</v>
      </c>
      <c r="B41" s="8">
        <v>12</v>
      </c>
      <c r="C41" s="8">
        <v>996</v>
      </c>
      <c r="D41" s="8">
        <v>11</v>
      </c>
      <c r="E41" s="40">
        <v>1.3980894495768752</v>
      </c>
      <c r="F41" s="43">
        <v>15</v>
      </c>
      <c r="G41" s="61">
        <v>5</v>
      </c>
      <c r="H41" s="41" t="s">
        <v>15</v>
      </c>
      <c r="I41" s="38" t="s">
        <v>17</v>
      </c>
      <c r="J41" s="43" t="s">
        <v>15</v>
      </c>
      <c r="K41" s="8"/>
      <c r="L41" s="18"/>
      <c r="M41" s="8"/>
      <c r="N41" s="8"/>
      <c r="O41" s="8"/>
    </row>
    <row r="42" spans="1:15">
      <c r="A42" s="11">
        <v>30</v>
      </c>
      <c r="B42" s="8">
        <v>185</v>
      </c>
      <c r="C42" s="8">
        <v>75</v>
      </c>
      <c r="D42" s="8">
        <v>22</v>
      </c>
      <c r="E42" s="40">
        <v>14.115139058337936</v>
      </c>
      <c r="F42" s="43">
        <v>4</v>
      </c>
      <c r="G42" s="61">
        <v>70</v>
      </c>
      <c r="H42" s="41" t="s">
        <v>15</v>
      </c>
      <c r="I42" s="38" t="s">
        <v>16</v>
      </c>
      <c r="J42" s="43" t="s">
        <v>15</v>
      </c>
      <c r="K42" s="8"/>
      <c r="L42" s="18"/>
      <c r="M42" s="8"/>
      <c r="N42" s="8"/>
      <c r="O42" s="8"/>
    </row>
    <row r="43" spans="1:15">
      <c r="A43" s="19">
        <v>31</v>
      </c>
      <c r="B43" s="8">
        <v>914</v>
      </c>
      <c r="C43" s="8">
        <v>26</v>
      </c>
      <c r="D43" s="8">
        <v>21</v>
      </c>
      <c r="E43" s="40">
        <v>74.942471685578425</v>
      </c>
      <c r="F43" s="43">
        <v>7</v>
      </c>
      <c r="G43" s="61">
        <v>265</v>
      </c>
      <c r="H43" s="41" t="s">
        <v>16</v>
      </c>
      <c r="I43" s="38" t="s">
        <v>15</v>
      </c>
      <c r="J43" s="43" t="s">
        <v>15</v>
      </c>
      <c r="K43" s="8"/>
      <c r="L43" s="18"/>
      <c r="M43" s="8"/>
      <c r="N43" s="8"/>
      <c r="O43" s="8"/>
    </row>
    <row r="44" spans="1:15">
      <c r="A44" s="11">
        <v>32</v>
      </c>
      <c r="B44" s="8">
        <v>32</v>
      </c>
      <c r="C44" s="8">
        <v>83</v>
      </c>
      <c r="D44" s="8">
        <v>25</v>
      </c>
      <c r="E44" s="40">
        <v>2.4836615635912249</v>
      </c>
      <c r="F44" s="43">
        <v>14</v>
      </c>
      <c r="G44" s="61">
        <v>28</v>
      </c>
      <c r="H44" s="41" t="s">
        <v>15</v>
      </c>
      <c r="I44" s="38" t="s">
        <v>16</v>
      </c>
      <c r="J44" s="43" t="s">
        <v>15</v>
      </c>
      <c r="K44" s="8"/>
      <c r="L44" s="18"/>
      <c r="M44" s="8"/>
      <c r="N44" s="8"/>
      <c r="O44" s="8"/>
    </row>
    <row r="45" spans="1:15">
      <c r="A45" s="19">
        <v>33</v>
      </c>
      <c r="B45" s="8">
        <v>87</v>
      </c>
      <c r="C45" s="8">
        <v>98</v>
      </c>
      <c r="D45" s="8">
        <v>20</v>
      </c>
      <c r="E45" s="40">
        <v>6.9153641616350026</v>
      </c>
      <c r="F45" s="43">
        <v>15</v>
      </c>
      <c r="G45" s="61">
        <v>42</v>
      </c>
      <c r="H45" s="41" t="s">
        <v>15</v>
      </c>
      <c r="I45" s="38" t="s">
        <v>16</v>
      </c>
      <c r="J45" s="43" t="s">
        <v>15</v>
      </c>
      <c r="K45" s="8"/>
      <c r="L45" s="18"/>
      <c r="M45" s="8"/>
      <c r="N45" s="8"/>
      <c r="O45" s="8"/>
    </row>
    <row r="46" spans="1:15">
      <c r="A46" s="11">
        <v>34</v>
      </c>
      <c r="B46" s="8">
        <v>708</v>
      </c>
      <c r="C46" s="8">
        <v>30</v>
      </c>
      <c r="D46" s="8">
        <v>15</v>
      </c>
      <c r="E46" s="40">
        <v>66.615037458038884</v>
      </c>
      <c r="F46" s="43">
        <v>24</v>
      </c>
      <c r="G46" s="61">
        <v>217</v>
      </c>
      <c r="H46" s="41" t="s">
        <v>15</v>
      </c>
      <c r="I46" s="38" t="s">
        <v>15</v>
      </c>
      <c r="J46" s="43" t="s">
        <v>15</v>
      </c>
      <c r="K46" s="8"/>
      <c r="L46" s="18"/>
      <c r="M46" s="8"/>
      <c r="N46" s="8"/>
      <c r="O46" s="8"/>
    </row>
    <row r="47" spans="1:15">
      <c r="A47" s="19">
        <v>35</v>
      </c>
      <c r="B47" s="8">
        <v>208</v>
      </c>
      <c r="C47" s="8">
        <v>86</v>
      </c>
      <c r="D47" s="8">
        <v>23</v>
      </c>
      <c r="E47" s="40">
        <v>22.298548614715521</v>
      </c>
      <c r="F47" s="43">
        <v>16</v>
      </c>
      <c r="G47" s="61">
        <v>70</v>
      </c>
      <c r="H47" s="41" t="s">
        <v>15</v>
      </c>
      <c r="I47" s="38" t="s">
        <v>16</v>
      </c>
      <c r="J47" s="43" t="s">
        <v>15</v>
      </c>
      <c r="K47" s="8"/>
      <c r="L47" s="18"/>
      <c r="M47" s="8"/>
      <c r="N47" s="8"/>
      <c r="O47" s="8"/>
    </row>
    <row r="48" spans="1:15">
      <c r="A48" s="11">
        <v>36</v>
      </c>
      <c r="B48" s="8">
        <v>184</v>
      </c>
      <c r="C48" s="8">
        <v>36</v>
      </c>
      <c r="D48" s="8">
        <v>15</v>
      </c>
      <c r="E48" s="40">
        <v>18.398005583076277</v>
      </c>
      <c r="F48" s="43">
        <v>9</v>
      </c>
      <c r="G48" s="61">
        <v>101</v>
      </c>
      <c r="H48" s="41" t="s">
        <v>15</v>
      </c>
      <c r="I48" s="38" t="s">
        <v>15</v>
      </c>
      <c r="J48" s="43" t="s">
        <v>15</v>
      </c>
      <c r="K48" s="8"/>
      <c r="L48" s="18"/>
      <c r="M48" s="8"/>
      <c r="N48" s="8"/>
      <c r="O48" s="8"/>
    </row>
    <row r="49" spans="1:15">
      <c r="A49" s="19">
        <v>37</v>
      </c>
      <c r="B49" s="8">
        <v>71</v>
      </c>
      <c r="C49" s="8">
        <v>77</v>
      </c>
      <c r="D49" s="8">
        <v>21</v>
      </c>
      <c r="E49" s="40">
        <v>5.6481167641620207</v>
      </c>
      <c r="F49" s="43">
        <v>9</v>
      </c>
      <c r="G49" s="61">
        <v>43</v>
      </c>
      <c r="H49" s="41" t="s">
        <v>15</v>
      </c>
      <c r="I49" s="38" t="s">
        <v>16</v>
      </c>
      <c r="J49" s="43" t="s">
        <v>15</v>
      </c>
      <c r="K49" s="8"/>
      <c r="L49" s="18"/>
      <c r="M49" s="8"/>
      <c r="N49" s="8"/>
      <c r="O49" s="8"/>
    </row>
    <row r="50" spans="1:15">
      <c r="A50" s="11">
        <v>38</v>
      </c>
      <c r="B50" s="8">
        <v>281</v>
      </c>
      <c r="C50" s="8">
        <v>28</v>
      </c>
      <c r="D50" s="8">
        <v>27</v>
      </c>
      <c r="E50" s="40">
        <v>17.763103603864021</v>
      </c>
      <c r="F50" s="43">
        <v>16</v>
      </c>
      <c r="G50" s="61">
        <v>142</v>
      </c>
      <c r="H50" s="41" t="s">
        <v>15</v>
      </c>
      <c r="I50" s="38" t="s">
        <v>15</v>
      </c>
      <c r="J50" s="43" t="s">
        <v>15</v>
      </c>
      <c r="K50" s="8"/>
      <c r="L50" s="18"/>
      <c r="M50" s="8"/>
      <c r="N50" s="8"/>
      <c r="O50" s="8"/>
    </row>
    <row r="51" spans="1:15">
      <c r="A51" s="19">
        <v>39</v>
      </c>
      <c r="B51" s="8">
        <v>319</v>
      </c>
      <c r="C51" s="8">
        <v>15</v>
      </c>
      <c r="D51" s="8">
        <v>17</v>
      </c>
      <c r="E51" s="40">
        <v>26.657940913482715</v>
      </c>
      <c r="F51" s="43">
        <v>10</v>
      </c>
      <c r="G51" s="61">
        <v>206</v>
      </c>
      <c r="H51" s="41" t="s">
        <v>15</v>
      </c>
      <c r="I51" s="38" t="s">
        <v>15</v>
      </c>
      <c r="J51" s="43" t="s">
        <v>15</v>
      </c>
      <c r="K51" s="8"/>
      <c r="L51" s="18"/>
      <c r="M51" s="8"/>
      <c r="N51" s="8"/>
      <c r="O51" s="8"/>
    </row>
    <row r="52" spans="1:15">
      <c r="A52" s="11">
        <v>40</v>
      </c>
      <c r="B52" s="8">
        <v>43</v>
      </c>
      <c r="C52" s="8">
        <v>24</v>
      </c>
      <c r="D52" s="8">
        <v>18</v>
      </c>
      <c r="E52" s="40">
        <v>5.3128621158237053</v>
      </c>
      <c r="F52" s="43">
        <v>21</v>
      </c>
      <c r="G52" s="61">
        <v>43</v>
      </c>
      <c r="H52" s="41" t="s">
        <v>15</v>
      </c>
      <c r="I52" s="38" t="s">
        <v>15</v>
      </c>
      <c r="J52" s="43" t="s">
        <v>15</v>
      </c>
      <c r="K52" s="8"/>
      <c r="L52" s="18"/>
      <c r="M52" s="8"/>
      <c r="N52" s="8"/>
      <c r="O52" s="8"/>
    </row>
    <row r="53" spans="1:15">
      <c r="A53" s="19">
        <v>41</v>
      </c>
      <c r="B53" s="8">
        <v>21</v>
      </c>
      <c r="C53" s="8">
        <v>21</v>
      </c>
      <c r="D53" s="8">
        <v>16</v>
      </c>
      <c r="E53" s="40">
        <v>1.907218195926853</v>
      </c>
      <c r="F53" s="43">
        <v>31</v>
      </c>
      <c r="G53" s="61">
        <v>21</v>
      </c>
      <c r="H53" s="41" t="s">
        <v>15</v>
      </c>
      <c r="I53" s="38" t="s">
        <v>15</v>
      </c>
      <c r="J53" s="43" t="s">
        <v>15</v>
      </c>
      <c r="K53" s="8"/>
      <c r="L53" s="18"/>
      <c r="M53" s="8"/>
      <c r="N53" s="8"/>
      <c r="O53" s="8"/>
    </row>
    <row r="54" spans="1:15">
      <c r="A54" s="11">
        <v>42</v>
      </c>
      <c r="B54" s="8">
        <v>24</v>
      </c>
      <c r="C54" s="8">
        <v>30</v>
      </c>
      <c r="D54" s="8">
        <v>17</v>
      </c>
      <c r="E54" s="40">
        <v>1.9918117372827286</v>
      </c>
      <c r="F54" s="43">
        <v>17</v>
      </c>
      <c r="G54" s="61">
        <v>24</v>
      </c>
      <c r="H54" s="41" t="s">
        <v>15</v>
      </c>
      <c r="I54" s="38" t="s">
        <v>15</v>
      </c>
      <c r="J54" s="43" t="s">
        <v>15</v>
      </c>
      <c r="K54" s="8"/>
      <c r="L54" s="18"/>
      <c r="M54" s="8"/>
      <c r="N54" s="8"/>
      <c r="O54" s="8"/>
    </row>
    <row r="55" spans="1:15">
      <c r="A55" s="19">
        <v>43</v>
      </c>
      <c r="B55" s="8">
        <v>546</v>
      </c>
      <c r="C55" s="8">
        <v>14</v>
      </c>
      <c r="D55" s="8">
        <v>20</v>
      </c>
      <c r="E55" s="40">
        <v>36.23473598808836</v>
      </c>
      <c r="F55" s="43">
        <v>10</v>
      </c>
      <c r="G55" s="61">
        <v>279</v>
      </c>
      <c r="H55" s="41" t="s">
        <v>15</v>
      </c>
      <c r="I55" s="38" t="s">
        <v>15</v>
      </c>
      <c r="J55" s="43" t="s">
        <v>15</v>
      </c>
      <c r="K55" s="8"/>
      <c r="L55" s="18"/>
      <c r="M55" s="8"/>
      <c r="N55" s="8"/>
      <c r="O55" s="8"/>
    </row>
    <row r="56" spans="1:15">
      <c r="A56" s="11">
        <v>44</v>
      </c>
      <c r="B56" s="8">
        <v>45</v>
      </c>
      <c r="C56" s="8">
        <v>234</v>
      </c>
      <c r="D56" s="8">
        <v>27</v>
      </c>
      <c r="E56" s="40">
        <v>2.6759201080632913</v>
      </c>
      <c r="F56" s="43">
        <v>7</v>
      </c>
      <c r="G56" s="61">
        <v>20</v>
      </c>
      <c r="H56" s="41" t="s">
        <v>15</v>
      </c>
      <c r="I56" s="38" t="s">
        <v>16</v>
      </c>
      <c r="J56" s="43" t="s">
        <v>15</v>
      </c>
      <c r="K56" s="8"/>
      <c r="L56" s="18"/>
      <c r="M56" s="8"/>
      <c r="N56" s="8"/>
      <c r="O56" s="8"/>
    </row>
    <row r="57" spans="1:15">
      <c r="A57" s="19">
        <v>45</v>
      </c>
      <c r="B57" s="8">
        <v>20</v>
      </c>
      <c r="C57" s="8">
        <v>120</v>
      </c>
      <c r="D57" s="8">
        <v>17</v>
      </c>
      <c r="E57" s="40">
        <v>1.5557638567514374</v>
      </c>
      <c r="F57" s="43">
        <v>15</v>
      </c>
      <c r="G57" s="61">
        <v>18</v>
      </c>
      <c r="H57" s="41" t="s">
        <v>15</v>
      </c>
      <c r="I57" s="38" t="s">
        <v>16</v>
      </c>
      <c r="J57" s="43" t="s">
        <v>15</v>
      </c>
      <c r="K57" s="8"/>
      <c r="L57" s="18"/>
      <c r="M57" s="8"/>
      <c r="N57" s="8"/>
      <c r="O57" s="8"/>
    </row>
    <row r="58" spans="1:15">
      <c r="A58" s="11">
        <v>46</v>
      </c>
      <c r="B58" s="8">
        <v>102</v>
      </c>
      <c r="C58" s="8">
        <v>234</v>
      </c>
      <c r="D58" s="8">
        <v>22</v>
      </c>
      <c r="E58" s="40">
        <v>7.5281749679123671</v>
      </c>
      <c r="F58" s="43">
        <v>10</v>
      </c>
      <c r="G58" s="61">
        <v>29</v>
      </c>
      <c r="H58" s="41" t="s">
        <v>16</v>
      </c>
      <c r="I58" s="38" t="s">
        <v>16</v>
      </c>
      <c r="J58" s="43" t="s">
        <v>15</v>
      </c>
      <c r="K58" s="8"/>
      <c r="L58" s="18"/>
      <c r="M58" s="8"/>
      <c r="N58" s="8"/>
      <c r="O58" s="8"/>
    </row>
    <row r="59" spans="1:15">
      <c r="A59" s="19">
        <v>47</v>
      </c>
      <c r="B59" s="8">
        <v>235</v>
      </c>
      <c r="C59" s="8">
        <v>148</v>
      </c>
      <c r="D59" s="8">
        <v>29</v>
      </c>
      <c r="E59" s="40">
        <v>16.015153527948272</v>
      </c>
      <c r="F59" s="43">
        <v>14</v>
      </c>
      <c r="G59" s="61">
        <v>56</v>
      </c>
      <c r="H59" s="41" t="s">
        <v>16</v>
      </c>
      <c r="I59" s="38" t="s">
        <v>16</v>
      </c>
      <c r="J59" s="43" t="s">
        <v>15</v>
      </c>
      <c r="K59" s="8"/>
      <c r="L59" s="18"/>
      <c r="M59" s="8"/>
      <c r="N59" s="8"/>
      <c r="O59" s="8"/>
    </row>
    <row r="60" spans="1:15">
      <c r="A60" s="11">
        <v>48</v>
      </c>
      <c r="B60" s="8">
        <v>157</v>
      </c>
      <c r="C60" s="8">
        <v>234</v>
      </c>
      <c r="D60" s="8">
        <v>16</v>
      </c>
      <c r="E60" s="40">
        <v>11.377035228896164</v>
      </c>
      <c r="F60" s="43">
        <v>7</v>
      </c>
      <c r="G60" s="61">
        <v>37</v>
      </c>
      <c r="H60" s="41" t="s">
        <v>16</v>
      </c>
      <c r="I60" s="38" t="s">
        <v>16</v>
      </c>
      <c r="J60" s="43" t="s">
        <v>15</v>
      </c>
      <c r="K60" s="8"/>
      <c r="L60" s="18"/>
      <c r="M60" s="8"/>
      <c r="N60" s="8"/>
      <c r="O60" s="8"/>
    </row>
    <row r="61" spans="1:15">
      <c r="A61" s="19">
        <v>49</v>
      </c>
      <c r="B61" s="8">
        <v>146</v>
      </c>
      <c r="C61" s="8">
        <v>328</v>
      </c>
      <c r="D61" s="8">
        <v>27</v>
      </c>
      <c r="E61" s="40">
        <v>11.223533963021772</v>
      </c>
      <c r="F61" s="43">
        <v>9</v>
      </c>
      <c r="G61" s="61">
        <v>30</v>
      </c>
      <c r="H61" s="41" t="s">
        <v>16</v>
      </c>
      <c r="I61" s="38" t="s">
        <v>17</v>
      </c>
      <c r="J61" s="43" t="s">
        <v>15</v>
      </c>
      <c r="K61" s="8"/>
      <c r="L61" s="18"/>
      <c r="M61" s="8"/>
      <c r="N61" s="8"/>
      <c r="O61" s="8"/>
    </row>
    <row r="62" spans="1:15">
      <c r="A62" s="11">
        <v>50</v>
      </c>
      <c r="B62" s="8">
        <v>69</v>
      </c>
      <c r="C62" s="8">
        <v>206</v>
      </c>
      <c r="D62" s="8">
        <v>15</v>
      </c>
      <c r="E62" s="40">
        <v>5.2058997203797333</v>
      </c>
      <c r="F62" s="43">
        <v>7</v>
      </c>
      <c r="G62" s="61">
        <v>26</v>
      </c>
      <c r="H62" s="41" t="s">
        <v>15</v>
      </c>
      <c r="I62" s="38" t="s">
        <v>16</v>
      </c>
      <c r="J62" s="43" t="s">
        <v>15</v>
      </c>
      <c r="K62" s="8"/>
      <c r="L62" s="18"/>
      <c r="M62" s="8"/>
      <c r="N62" s="8"/>
      <c r="O62" s="8"/>
    </row>
    <row r="63" spans="1:15">
      <c r="A63" s="19">
        <v>51</v>
      </c>
      <c r="B63" s="8">
        <v>49</v>
      </c>
      <c r="C63" s="8">
        <v>156</v>
      </c>
      <c r="D63" s="8">
        <v>16</v>
      </c>
      <c r="E63" s="40">
        <v>4.1920193958934675</v>
      </c>
      <c r="F63" s="43">
        <v>23</v>
      </c>
      <c r="G63" s="61">
        <v>25</v>
      </c>
      <c r="H63" s="41" t="s">
        <v>15</v>
      </c>
      <c r="I63" s="38" t="s">
        <v>16</v>
      </c>
      <c r="J63" s="43" t="s">
        <v>15</v>
      </c>
      <c r="K63" s="8"/>
      <c r="L63" s="18"/>
      <c r="M63" s="8"/>
      <c r="N63" s="8"/>
      <c r="O63" s="8"/>
    </row>
    <row r="64" spans="1:15">
      <c r="A64" s="11">
        <v>52</v>
      </c>
      <c r="B64" s="8">
        <v>83</v>
      </c>
      <c r="C64" s="8">
        <v>508</v>
      </c>
      <c r="D64" s="8">
        <v>20</v>
      </c>
      <c r="E64" s="40">
        <v>5.7296232460376224</v>
      </c>
      <c r="F64" s="43">
        <v>24</v>
      </c>
      <c r="G64" s="61">
        <v>18</v>
      </c>
      <c r="H64" s="41" t="s">
        <v>16</v>
      </c>
      <c r="I64" s="38" t="s">
        <v>17</v>
      </c>
      <c r="J64" s="43" t="s">
        <v>15</v>
      </c>
      <c r="K64" s="8"/>
      <c r="L64" s="18"/>
      <c r="M64" s="8"/>
      <c r="N64" s="8"/>
      <c r="O64" s="8"/>
    </row>
    <row r="65" spans="1:15">
      <c r="A65" s="19">
        <v>53</v>
      </c>
      <c r="B65" s="8">
        <v>24</v>
      </c>
      <c r="C65" s="8">
        <v>1670</v>
      </c>
      <c r="D65" s="8">
        <v>20</v>
      </c>
      <c r="E65" s="40">
        <v>2.0081501714725416</v>
      </c>
      <c r="F65" s="43">
        <v>45</v>
      </c>
      <c r="G65" s="61">
        <v>5</v>
      </c>
      <c r="H65" s="41" t="s">
        <v>16</v>
      </c>
      <c r="I65" s="38" t="s">
        <v>17</v>
      </c>
      <c r="J65" s="43" t="s">
        <v>15</v>
      </c>
      <c r="K65" s="8"/>
      <c r="L65" s="18"/>
      <c r="M65" s="8"/>
      <c r="N65" s="8"/>
      <c r="O65" s="8"/>
    </row>
    <row r="66" spans="1:15">
      <c r="A66" s="11">
        <v>54</v>
      </c>
      <c r="B66" s="8">
        <v>42</v>
      </c>
      <c r="C66" s="8">
        <v>240</v>
      </c>
      <c r="D66" s="8">
        <v>24</v>
      </c>
      <c r="E66" s="40">
        <v>2.6911621514916071</v>
      </c>
      <c r="F66" s="43">
        <v>24</v>
      </c>
      <c r="G66" s="61">
        <v>19</v>
      </c>
      <c r="H66" s="41" t="s">
        <v>15</v>
      </c>
      <c r="I66" s="38" t="s">
        <v>17</v>
      </c>
      <c r="J66" s="43" t="s">
        <v>15</v>
      </c>
      <c r="K66" s="8"/>
      <c r="L66" s="18"/>
      <c r="M66" s="8"/>
      <c r="N66" s="8"/>
      <c r="O66" s="8"/>
    </row>
    <row r="67" spans="1:15">
      <c r="A67" s="19">
        <v>55</v>
      </c>
      <c r="B67" s="8">
        <v>99</v>
      </c>
      <c r="C67" s="8">
        <v>20</v>
      </c>
      <c r="D67" s="8">
        <v>39</v>
      </c>
      <c r="E67" s="40">
        <v>5.6016920899096316</v>
      </c>
      <c r="F67" s="43">
        <v>9</v>
      </c>
      <c r="G67" s="61">
        <v>99</v>
      </c>
      <c r="H67" s="41" t="s">
        <v>15</v>
      </c>
      <c r="I67" s="38" t="s">
        <v>15</v>
      </c>
      <c r="J67" s="43" t="s">
        <v>15</v>
      </c>
      <c r="K67" s="8"/>
      <c r="L67" s="18"/>
      <c r="M67" s="8"/>
      <c r="N67" s="8"/>
      <c r="O67" s="8"/>
    </row>
    <row r="68" spans="1:15">
      <c r="A68" s="11">
        <v>56</v>
      </c>
      <c r="B68" s="8">
        <v>88</v>
      </c>
      <c r="C68" s="8">
        <v>8</v>
      </c>
      <c r="D68" s="8">
        <v>65</v>
      </c>
      <c r="E68" s="40">
        <v>3.7128646180170732</v>
      </c>
      <c r="F68" s="43">
        <v>21</v>
      </c>
      <c r="G68" s="61">
        <v>88</v>
      </c>
      <c r="H68" s="41" t="s">
        <v>15</v>
      </c>
      <c r="I68" s="38" t="s">
        <v>15</v>
      </c>
      <c r="J68" s="43" t="s">
        <v>16</v>
      </c>
      <c r="K68" s="8"/>
      <c r="L68" s="18"/>
      <c r="M68" s="8"/>
      <c r="N68" s="8"/>
      <c r="O68" s="8"/>
    </row>
    <row r="69" spans="1:15">
      <c r="A69" s="19">
        <v>57</v>
      </c>
      <c r="B69" s="8">
        <v>221</v>
      </c>
      <c r="C69" s="8">
        <v>7</v>
      </c>
      <c r="D69" s="8">
        <v>30</v>
      </c>
      <c r="E69" s="40">
        <v>13.467247388998388</v>
      </c>
      <c r="F69" s="43">
        <v>26</v>
      </c>
      <c r="G69" s="61">
        <v>221</v>
      </c>
      <c r="H69" s="41" t="s">
        <v>15</v>
      </c>
      <c r="I69" s="38" t="s">
        <v>15</v>
      </c>
      <c r="J69" s="43" t="s">
        <v>15</v>
      </c>
      <c r="K69" s="8"/>
      <c r="L69" s="18"/>
      <c r="M69" s="8"/>
      <c r="N69" s="8"/>
      <c r="O69" s="8"/>
    </row>
    <row r="70" spans="1:15">
      <c r="A70" s="11">
        <v>58</v>
      </c>
      <c r="B70" s="8">
        <v>960</v>
      </c>
      <c r="C70" s="8">
        <v>5</v>
      </c>
      <c r="D70" s="8">
        <v>71</v>
      </c>
      <c r="E70" s="40">
        <v>59.897144150819202</v>
      </c>
      <c r="F70" s="43">
        <v>29</v>
      </c>
      <c r="G70" s="61">
        <v>620</v>
      </c>
      <c r="H70" s="41" t="s">
        <v>15</v>
      </c>
      <c r="I70" s="38" t="s">
        <v>15</v>
      </c>
      <c r="J70" s="43" t="s">
        <v>16</v>
      </c>
      <c r="K70" s="8"/>
      <c r="L70" s="18"/>
      <c r="M70" s="8"/>
      <c r="N70" s="8"/>
      <c r="O70" s="8"/>
    </row>
    <row r="71" spans="1:15">
      <c r="A71" s="19">
        <v>59</v>
      </c>
      <c r="B71" s="8">
        <v>1811</v>
      </c>
      <c r="C71" s="8">
        <v>21</v>
      </c>
      <c r="D71" s="8">
        <v>56</v>
      </c>
      <c r="E71" s="40">
        <v>90.275834166029156</v>
      </c>
      <c r="F71" s="43">
        <v>10</v>
      </c>
      <c r="G71" s="61">
        <v>415</v>
      </c>
      <c r="H71" s="41" t="s">
        <v>16</v>
      </c>
      <c r="I71" s="38" t="s">
        <v>15</v>
      </c>
      <c r="J71" s="43" t="s">
        <v>15</v>
      </c>
      <c r="K71" s="8"/>
      <c r="L71" s="18"/>
      <c r="M71" s="8"/>
      <c r="N71" s="8"/>
      <c r="O71" s="8"/>
    </row>
    <row r="72" spans="1:15">
      <c r="A72" s="11">
        <v>60</v>
      </c>
      <c r="B72" s="8">
        <v>995</v>
      </c>
      <c r="C72" s="8">
        <v>8</v>
      </c>
      <c r="D72" s="8">
        <v>75</v>
      </c>
      <c r="E72" s="40">
        <v>41.641221039486673</v>
      </c>
      <c r="F72" s="43">
        <v>8</v>
      </c>
      <c r="G72" s="61">
        <v>499</v>
      </c>
      <c r="H72" s="41" t="s">
        <v>15</v>
      </c>
      <c r="I72" s="38" t="s">
        <v>15</v>
      </c>
      <c r="J72" s="43" t="s">
        <v>16</v>
      </c>
      <c r="K72" s="8"/>
      <c r="L72" s="18"/>
      <c r="M72" s="8"/>
      <c r="N72" s="8"/>
      <c r="O72" s="8"/>
    </row>
    <row r="73" spans="1:15">
      <c r="A73" s="19">
        <v>61</v>
      </c>
      <c r="B73" s="8">
        <v>246</v>
      </c>
      <c r="C73" s="8">
        <v>6</v>
      </c>
      <c r="D73" s="8">
        <v>55</v>
      </c>
      <c r="E73" s="40">
        <v>13.559009100519281</v>
      </c>
      <c r="F73" s="43">
        <v>6</v>
      </c>
      <c r="G73" s="61">
        <v>246</v>
      </c>
      <c r="H73" s="41" t="s">
        <v>15</v>
      </c>
      <c r="I73" s="38" t="s">
        <v>15</v>
      </c>
      <c r="J73" s="43" t="s">
        <v>15</v>
      </c>
      <c r="K73" s="8"/>
      <c r="L73" s="18"/>
      <c r="M73" s="8"/>
      <c r="N73" s="8"/>
      <c r="O73" s="8"/>
    </row>
    <row r="74" spans="1:15">
      <c r="A74" s="11">
        <v>62</v>
      </c>
      <c r="B74" s="8">
        <v>141</v>
      </c>
      <c r="C74" s="8">
        <v>20</v>
      </c>
      <c r="D74" s="8">
        <v>30</v>
      </c>
      <c r="E74" s="40">
        <v>9.3133005627618299</v>
      </c>
      <c r="F74" s="43">
        <v>23</v>
      </c>
      <c r="G74" s="61">
        <v>119</v>
      </c>
      <c r="H74" s="41" t="s">
        <v>15</v>
      </c>
      <c r="I74" s="38" t="s">
        <v>15</v>
      </c>
      <c r="J74" s="43" t="s">
        <v>15</v>
      </c>
      <c r="K74" s="8"/>
      <c r="L74" s="18"/>
      <c r="M74" s="8"/>
      <c r="N74" s="8"/>
      <c r="O74" s="8"/>
    </row>
    <row r="75" spans="1:15">
      <c r="A75" s="19">
        <v>63</v>
      </c>
      <c r="B75" s="8">
        <v>1617</v>
      </c>
      <c r="C75" s="8">
        <v>14</v>
      </c>
      <c r="D75" s="8">
        <v>48</v>
      </c>
      <c r="E75" s="40">
        <v>87.28291170416486</v>
      </c>
      <c r="F75" s="43">
        <v>10</v>
      </c>
      <c r="G75" s="61">
        <v>481</v>
      </c>
      <c r="H75" s="41" t="s">
        <v>15</v>
      </c>
      <c r="I75" s="38" t="s">
        <v>15</v>
      </c>
      <c r="J75" s="43" t="s">
        <v>15</v>
      </c>
      <c r="K75" s="8"/>
      <c r="L75" s="18"/>
      <c r="M75" s="8"/>
      <c r="N75" s="8"/>
      <c r="O75" s="8"/>
    </row>
    <row r="76" spans="1:15">
      <c r="A76" s="11">
        <v>64</v>
      </c>
      <c r="B76" s="8">
        <v>76</v>
      </c>
      <c r="C76" s="8">
        <v>31</v>
      </c>
      <c r="D76" s="8">
        <v>55</v>
      </c>
      <c r="E76" s="40">
        <v>4.4867731128958974</v>
      </c>
      <c r="F76" s="43">
        <v>14</v>
      </c>
      <c r="G76" s="61">
        <v>70</v>
      </c>
      <c r="H76" s="41" t="s">
        <v>15</v>
      </c>
      <c r="I76" s="38" t="s">
        <v>15</v>
      </c>
      <c r="J76" s="43" t="s">
        <v>15</v>
      </c>
      <c r="K76" s="8"/>
      <c r="L76" s="18"/>
      <c r="M76" s="8"/>
      <c r="N76" s="8"/>
      <c r="O76" s="8"/>
    </row>
    <row r="77" spans="1:15">
      <c r="A77" s="19">
        <v>65</v>
      </c>
      <c r="B77" s="8">
        <v>75</v>
      </c>
      <c r="C77" s="8">
        <v>69</v>
      </c>
      <c r="D77" s="8">
        <v>34</v>
      </c>
      <c r="E77" s="40">
        <v>4.7446635256881322</v>
      </c>
      <c r="F77" s="43">
        <v>13</v>
      </c>
      <c r="G77" s="61">
        <v>47</v>
      </c>
      <c r="H77" s="41" t="s">
        <v>15</v>
      </c>
      <c r="I77" s="38" t="s">
        <v>16</v>
      </c>
      <c r="J77" s="43" t="s">
        <v>15</v>
      </c>
      <c r="K77" s="8"/>
      <c r="L77" s="18"/>
      <c r="M77" s="8"/>
      <c r="N77" s="8"/>
      <c r="O77" s="8"/>
    </row>
    <row r="78" spans="1:15">
      <c r="A78" s="11">
        <v>66</v>
      </c>
      <c r="B78" s="8">
        <v>195</v>
      </c>
      <c r="C78" s="8">
        <v>27</v>
      </c>
      <c r="D78" s="8">
        <v>43</v>
      </c>
      <c r="E78" s="40">
        <v>13.066364005008632</v>
      </c>
      <c r="F78" s="43">
        <v>17</v>
      </c>
      <c r="G78" s="61">
        <v>120</v>
      </c>
      <c r="H78" s="41" t="s">
        <v>15</v>
      </c>
      <c r="I78" s="38" t="s">
        <v>15</v>
      </c>
      <c r="J78" s="43" t="s">
        <v>15</v>
      </c>
      <c r="K78" s="8"/>
      <c r="L78" s="18"/>
      <c r="M78" s="8"/>
      <c r="N78" s="8"/>
      <c r="O78" s="8"/>
    </row>
    <row r="79" spans="1:15">
      <c r="A79" s="19">
        <v>67</v>
      </c>
      <c r="B79" s="8">
        <v>317</v>
      </c>
      <c r="C79" s="8">
        <v>58</v>
      </c>
      <c r="D79" s="8">
        <v>42</v>
      </c>
      <c r="E79" s="40">
        <v>20.789985183111256</v>
      </c>
      <c r="F79" s="43">
        <v>30</v>
      </c>
      <c r="G79" s="61">
        <v>104</v>
      </c>
      <c r="H79" s="41" t="s">
        <v>15</v>
      </c>
      <c r="I79" s="38" t="s">
        <v>15</v>
      </c>
      <c r="J79" s="43" t="s">
        <v>15</v>
      </c>
      <c r="K79" s="8"/>
      <c r="L79" s="18"/>
      <c r="M79" s="8"/>
      <c r="N79" s="8"/>
      <c r="O79" s="8"/>
    </row>
    <row r="80" spans="1:15">
      <c r="A80" s="11">
        <v>68</v>
      </c>
      <c r="B80" s="8">
        <v>912</v>
      </c>
      <c r="C80" s="8">
        <v>31</v>
      </c>
      <c r="D80" s="8">
        <v>96</v>
      </c>
      <c r="E80" s="40">
        <v>27.899266236039587</v>
      </c>
      <c r="F80" s="43">
        <v>31</v>
      </c>
      <c r="G80" s="61">
        <v>243</v>
      </c>
      <c r="H80" s="41" t="s">
        <v>16</v>
      </c>
      <c r="I80" s="38" t="s">
        <v>15</v>
      </c>
      <c r="J80" s="43" t="s">
        <v>16</v>
      </c>
      <c r="K80" s="8"/>
      <c r="L80" s="18"/>
      <c r="M80" s="8"/>
      <c r="N80" s="8"/>
      <c r="O80" s="8"/>
    </row>
    <row r="81" spans="1:15">
      <c r="A81" s="19">
        <v>69</v>
      </c>
      <c r="B81" s="8">
        <v>40</v>
      </c>
      <c r="C81" s="8">
        <v>34</v>
      </c>
      <c r="D81" s="8">
        <v>33</v>
      </c>
      <c r="E81" s="40">
        <v>2.4369586726846992</v>
      </c>
      <c r="F81" s="43">
        <v>12</v>
      </c>
      <c r="G81" s="61">
        <v>40</v>
      </c>
      <c r="H81" s="41" t="s">
        <v>15</v>
      </c>
      <c r="I81" s="38" t="s">
        <v>15</v>
      </c>
      <c r="J81" s="43" t="s">
        <v>15</v>
      </c>
      <c r="K81" s="8"/>
      <c r="L81" s="18"/>
      <c r="M81" s="8"/>
      <c r="N81" s="8"/>
      <c r="O81" s="8"/>
    </row>
    <row r="82" spans="1:15">
      <c r="A82" s="11">
        <v>70</v>
      </c>
      <c r="B82" s="8">
        <v>520</v>
      </c>
      <c r="C82" s="8">
        <v>42</v>
      </c>
      <c r="D82" s="8">
        <v>75</v>
      </c>
      <c r="E82" s="40">
        <v>16.471007579434243</v>
      </c>
      <c r="F82" s="43">
        <v>9</v>
      </c>
      <c r="G82" s="61">
        <v>157</v>
      </c>
      <c r="H82" s="41" t="s">
        <v>15</v>
      </c>
      <c r="I82" s="38" t="s">
        <v>15</v>
      </c>
      <c r="J82" s="43" t="s">
        <v>16</v>
      </c>
      <c r="K82" s="8"/>
      <c r="L82" s="18"/>
      <c r="M82" s="8"/>
      <c r="N82" s="8"/>
      <c r="O82" s="8"/>
    </row>
    <row r="83" spans="1:15">
      <c r="A83" s="19">
        <v>71</v>
      </c>
      <c r="B83" s="8">
        <v>50</v>
      </c>
      <c r="C83" s="8">
        <v>26</v>
      </c>
      <c r="D83" s="8">
        <v>30</v>
      </c>
      <c r="E83" s="40">
        <v>3.9229818545470212</v>
      </c>
      <c r="F83" s="43">
        <v>9</v>
      </c>
      <c r="G83" s="61">
        <v>50</v>
      </c>
      <c r="H83" s="41" t="s">
        <v>15</v>
      </c>
      <c r="I83" s="38" t="s">
        <v>15</v>
      </c>
      <c r="J83" s="43" t="s">
        <v>15</v>
      </c>
      <c r="K83" s="8"/>
      <c r="L83" s="18"/>
      <c r="M83" s="8"/>
      <c r="N83" s="8"/>
      <c r="O83" s="8"/>
    </row>
    <row r="84" spans="1:15">
      <c r="A84" s="11">
        <v>72</v>
      </c>
      <c r="B84" s="8">
        <v>335</v>
      </c>
      <c r="C84" s="8">
        <v>32</v>
      </c>
      <c r="D84" s="8">
        <v>44</v>
      </c>
      <c r="E84" s="40">
        <v>20.5919829050044</v>
      </c>
      <c r="F84" s="43">
        <v>23</v>
      </c>
      <c r="G84" s="61">
        <v>145</v>
      </c>
      <c r="H84" s="41" t="s">
        <v>15</v>
      </c>
      <c r="I84" s="38" t="s">
        <v>15</v>
      </c>
      <c r="J84" s="43" t="s">
        <v>15</v>
      </c>
      <c r="K84" s="8"/>
      <c r="L84" s="18"/>
      <c r="M84" s="8"/>
      <c r="N84" s="8"/>
      <c r="O84" s="8"/>
    </row>
    <row r="85" spans="1:15">
      <c r="A85" s="19">
        <v>73</v>
      </c>
      <c r="B85" s="8">
        <v>1097</v>
      </c>
      <c r="C85" s="8">
        <v>30</v>
      </c>
      <c r="D85" s="8">
        <v>67</v>
      </c>
      <c r="E85" s="40">
        <v>51.881877534801013</v>
      </c>
      <c r="F85" s="43">
        <v>23</v>
      </c>
      <c r="G85" s="61">
        <v>270</v>
      </c>
      <c r="H85" s="41" t="s">
        <v>16</v>
      </c>
      <c r="I85" s="38" t="s">
        <v>15</v>
      </c>
      <c r="J85" s="43" t="s">
        <v>16</v>
      </c>
      <c r="K85" s="8"/>
      <c r="L85" s="18"/>
      <c r="M85" s="8"/>
      <c r="N85" s="8"/>
      <c r="O85" s="8"/>
    </row>
    <row r="86" spans="1:15">
      <c r="A86" s="11">
        <v>74</v>
      </c>
      <c r="B86" s="8">
        <v>121</v>
      </c>
      <c r="C86" s="8">
        <v>70</v>
      </c>
      <c r="D86" s="8">
        <v>32</v>
      </c>
      <c r="E86" s="40">
        <v>7.0077165177331437</v>
      </c>
      <c r="F86" s="43">
        <v>16</v>
      </c>
      <c r="G86" s="61">
        <v>59</v>
      </c>
      <c r="H86" s="41" t="s">
        <v>15</v>
      </c>
      <c r="I86" s="38" t="s">
        <v>16</v>
      </c>
      <c r="J86" s="43" t="s">
        <v>15</v>
      </c>
      <c r="K86" s="8"/>
      <c r="L86" s="18"/>
      <c r="M86" s="8"/>
      <c r="N86" s="8"/>
      <c r="O86" s="8"/>
    </row>
    <row r="87" spans="1:15">
      <c r="A87" s="19">
        <v>75</v>
      </c>
      <c r="B87" s="8">
        <v>340</v>
      </c>
      <c r="C87" s="8">
        <v>84</v>
      </c>
      <c r="D87" s="8">
        <v>43</v>
      </c>
      <c r="E87" s="40">
        <v>21.174557421120522</v>
      </c>
      <c r="F87" s="43">
        <v>23</v>
      </c>
      <c r="G87" s="61">
        <v>90</v>
      </c>
      <c r="H87" s="41" t="s">
        <v>16</v>
      </c>
      <c r="I87" s="38" t="s">
        <v>16</v>
      </c>
      <c r="J87" s="43" t="s">
        <v>15</v>
      </c>
      <c r="K87" s="8"/>
      <c r="L87" s="18"/>
      <c r="M87" s="8"/>
      <c r="N87" s="8"/>
      <c r="O87" s="8"/>
    </row>
    <row r="88" spans="1:15">
      <c r="A88" s="11">
        <v>76</v>
      </c>
      <c r="B88" s="8">
        <v>120</v>
      </c>
      <c r="C88" s="8">
        <v>38</v>
      </c>
      <c r="D88" s="8">
        <v>37</v>
      </c>
      <c r="E88" s="40">
        <v>8.2840035749820977</v>
      </c>
      <c r="F88" s="43">
        <v>9</v>
      </c>
      <c r="G88" s="61">
        <v>80</v>
      </c>
      <c r="H88" s="41" t="s">
        <v>15</v>
      </c>
      <c r="I88" s="38" t="s">
        <v>15</v>
      </c>
      <c r="J88" s="43" t="s">
        <v>15</v>
      </c>
      <c r="K88" s="8"/>
      <c r="L88" s="18"/>
      <c r="M88" s="8"/>
      <c r="N88" s="8"/>
      <c r="O88" s="8"/>
    </row>
    <row r="89" spans="1:15">
      <c r="A89" s="19">
        <v>77</v>
      </c>
      <c r="B89" s="8">
        <v>240</v>
      </c>
      <c r="C89" s="8">
        <v>45</v>
      </c>
      <c r="D89" s="8">
        <v>41</v>
      </c>
      <c r="E89" s="40">
        <v>12.76559795673421</v>
      </c>
      <c r="F89" s="43">
        <v>23</v>
      </c>
      <c r="G89" s="61">
        <v>103</v>
      </c>
      <c r="H89" s="41" t="s">
        <v>15</v>
      </c>
      <c r="I89" s="38" t="s">
        <v>15</v>
      </c>
      <c r="J89" s="43" t="s">
        <v>15</v>
      </c>
      <c r="K89" s="8"/>
      <c r="L89" s="18"/>
      <c r="M89" s="8"/>
      <c r="N89" s="8"/>
      <c r="O89" s="8"/>
    </row>
    <row r="90" spans="1:15">
      <c r="A90" s="11">
        <v>78</v>
      </c>
      <c r="B90" s="8">
        <v>110</v>
      </c>
      <c r="C90" s="8">
        <v>30</v>
      </c>
      <c r="D90" s="8">
        <v>40</v>
      </c>
      <c r="E90" s="40">
        <v>6.1488816789799099</v>
      </c>
      <c r="F90" s="43">
        <v>9</v>
      </c>
      <c r="G90" s="61">
        <v>85</v>
      </c>
      <c r="H90" s="41" t="s">
        <v>15</v>
      </c>
      <c r="I90" s="38" t="s">
        <v>15</v>
      </c>
      <c r="J90" s="43" t="s">
        <v>15</v>
      </c>
      <c r="K90" s="8"/>
      <c r="L90" s="18"/>
      <c r="M90" s="8"/>
      <c r="N90" s="8"/>
      <c r="O90" s="8"/>
    </row>
    <row r="91" spans="1:15">
      <c r="A91" s="19">
        <v>79</v>
      </c>
      <c r="B91" s="8">
        <v>42</v>
      </c>
      <c r="C91" s="8">
        <v>73</v>
      </c>
      <c r="D91" s="8">
        <v>35</v>
      </c>
      <c r="E91" s="40">
        <v>2.6579121243163546</v>
      </c>
      <c r="F91" s="43">
        <v>29</v>
      </c>
      <c r="G91" s="61">
        <v>34</v>
      </c>
      <c r="H91" s="41" t="s">
        <v>15</v>
      </c>
      <c r="I91" s="38" t="s">
        <v>16</v>
      </c>
      <c r="J91" s="43" t="s">
        <v>15</v>
      </c>
      <c r="K91" s="8"/>
      <c r="L91" s="18"/>
      <c r="M91" s="8"/>
      <c r="N91" s="8"/>
      <c r="O91" s="8"/>
    </row>
    <row r="92" spans="1:15">
      <c r="A92" s="11">
        <v>80</v>
      </c>
      <c r="B92" s="8">
        <v>655</v>
      </c>
      <c r="C92" s="8">
        <v>14</v>
      </c>
      <c r="D92" s="8">
        <v>92</v>
      </c>
      <c r="E92" s="40">
        <v>20.890603366009891</v>
      </c>
      <c r="F92" s="43">
        <v>9</v>
      </c>
      <c r="G92" s="61">
        <v>306</v>
      </c>
      <c r="H92" s="41" t="s">
        <v>15</v>
      </c>
      <c r="I92" s="38" t="s">
        <v>15</v>
      </c>
      <c r="J92" s="43" t="s">
        <v>16</v>
      </c>
      <c r="K92" s="8"/>
      <c r="L92" s="18"/>
      <c r="M92" s="8"/>
      <c r="N92" s="8"/>
      <c r="O92" s="8"/>
    </row>
    <row r="93" spans="1:15">
      <c r="A93" s="19">
        <v>81</v>
      </c>
      <c r="B93" s="8">
        <v>117</v>
      </c>
      <c r="C93" s="8">
        <v>91</v>
      </c>
      <c r="D93" s="8">
        <v>53</v>
      </c>
      <c r="E93" s="40">
        <v>7.3079885136759311</v>
      </c>
      <c r="F93" s="43">
        <v>9</v>
      </c>
      <c r="G93" s="61">
        <v>51</v>
      </c>
      <c r="H93" s="41" t="s">
        <v>15</v>
      </c>
      <c r="I93" s="38" t="s">
        <v>16</v>
      </c>
      <c r="J93" s="43" t="s">
        <v>15</v>
      </c>
      <c r="K93" s="8"/>
      <c r="L93" s="18"/>
      <c r="M93" s="8"/>
      <c r="N93" s="8"/>
      <c r="O93" s="8"/>
    </row>
    <row r="94" spans="1:15">
      <c r="A94" s="11">
        <v>82</v>
      </c>
      <c r="B94" s="8">
        <v>425</v>
      </c>
      <c r="C94" s="8">
        <v>51</v>
      </c>
      <c r="D94" s="8">
        <v>44</v>
      </c>
      <c r="E94" s="40">
        <v>29.662877481703067</v>
      </c>
      <c r="F94" s="43">
        <v>37</v>
      </c>
      <c r="G94" s="61">
        <v>129</v>
      </c>
      <c r="H94" s="41" t="s">
        <v>15</v>
      </c>
      <c r="I94" s="38" t="s">
        <v>15</v>
      </c>
      <c r="J94" s="43" t="s">
        <v>15</v>
      </c>
      <c r="K94" s="8"/>
      <c r="L94" s="18"/>
      <c r="M94" s="8"/>
      <c r="N94" s="8"/>
      <c r="O94" s="8"/>
    </row>
    <row r="95" spans="1:15">
      <c r="A95" s="19">
        <v>83</v>
      </c>
      <c r="B95" s="8">
        <v>295</v>
      </c>
      <c r="C95" s="8">
        <v>29</v>
      </c>
      <c r="D95" s="8">
        <v>91</v>
      </c>
      <c r="E95" s="40">
        <v>10.222282945729306</v>
      </c>
      <c r="F95" s="43">
        <v>24</v>
      </c>
      <c r="G95" s="61">
        <v>143</v>
      </c>
      <c r="H95" s="41" t="s">
        <v>15</v>
      </c>
      <c r="I95" s="38" t="s">
        <v>15</v>
      </c>
      <c r="J95" s="43" t="s">
        <v>16</v>
      </c>
      <c r="K95" s="8"/>
      <c r="L95" s="18"/>
      <c r="M95" s="8"/>
      <c r="N95" s="8"/>
      <c r="O95" s="8"/>
    </row>
    <row r="96" spans="1:15">
      <c r="A96" s="11">
        <v>84</v>
      </c>
      <c r="B96" s="8">
        <v>1397</v>
      </c>
      <c r="C96" s="8">
        <v>19</v>
      </c>
      <c r="D96" s="8">
        <v>35</v>
      </c>
      <c r="E96" s="40">
        <v>68.038756197003266</v>
      </c>
      <c r="F96" s="43">
        <v>10</v>
      </c>
      <c r="G96" s="61">
        <v>383</v>
      </c>
      <c r="H96" s="41" t="s">
        <v>16</v>
      </c>
      <c r="I96" s="38" t="s">
        <v>15</v>
      </c>
      <c r="J96" s="43" t="s">
        <v>15</v>
      </c>
      <c r="K96" s="8"/>
      <c r="L96" s="18"/>
      <c r="M96" s="8"/>
      <c r="N96" s="8"/>
      <c r="O96" s="8"/>
    </row>
    <row r="97" spans="1:15">
      <c r="A97" s="19">
        <v>85</v>
      </c>
      <c r="B97" s="8">
        <v>106</v>
      </c>
      <c r="C97" s="8">
        <v>14</v>
      </c>
      <c r="D97" s="8">
        <v>38</v>
      </c>
      <c r="E97" s="40">
        <v>6.1418681904278287</v>
      </c>
      <c r="F97" s="43">
        <v>23</v>
      </c>
      <c r="G97" s="61">
        <v>106</v>
      </c>
      <c r="H97" s="41" t="s">
        <v>15</v>
      </c>
      <c r="I97" s="38" t="s">
        <v>15</v>
      </c>
      <c r="J97" s="43" t="s">
        <v>15</v>
      </c>
      <c r="K97" s="8"/>
      <c r="L97" s="18"/>
      <c r="M97" s="8"/>
      <c r="N97" s="8"/>
      <c r="O97" s="8"/>
    </row>
    <row r="98" spans="1:15">
      <c r="A98" s="11">
        <v>86</v>
      </c>
      <c r="B98" s="8">
        <v>274</v>
      </c>
      <c r="C98" s="8">
        <v>90</v>
      </c>
      <c r="D98" s="8">
        <v>30</v>
      </c>
      <c r="E98" s="40">
        <v>25.366798054117201</v>
      </c>
      <c r="F98" s="43">
        <v>37</v>
      </c>
      <c r="G98" s="61">
        <v>78</v>
      </c>
      <c r="H98" s="41" t="s">
        <v>16</v>
      </c>
      <c r="I98" s="38" t="s">
        <v>16</v>
      </c>
      <c r="J98" s="43" t="s">
        <v>15</v>
      </c>
      <c r="K98" s="8"/>
      <c r="L98" s="18"/>
      <c r="M98" s="8"/>
      <c r="N98" s="8"/>
      <c r="O98" s="8"/>
    </row>
    <row r="99" spans="1:15">
      <c r="A99" s="19">
        <v>87</v>
      </c>
      <c r="B99" s="8">
        <v>1340</v>
      </c>
      <c r="C99" s="8">
        <v>41</v>
      </c>
      <c r="D99" s="8">
        <v>76</v>
      </c>
      <c r="E99" s="40">
        <v>55.718181401892807</v>
      </c>
      <c r="F99" s="43">
        <v>28</v>
      </c>
      <c r="G99" s="61">
        <v>256</v>
      </c>
      <c r="H99" s="41" t="s">
        <v>16</v>
      </c>
      <c r="I99" s="38" t="s">
        <v>15</v>
      </c>
      <c r="J99" s="43" t="s">
        <v>16</v>
      </c>
      <c r="K99" s="8"/>
      <c r="L99" s="18"/>
      <c r="M99" s="8"/>
      <c r="N99" s="8"/>
      <c r="O99" s="8"/>
    </row>
    <row r="100" spans="1:15">
      <c r="A100" s="11">
        <v>88</v>
      </c>
      <c r="B100" s="8">
        <v>176</v>
      </c>
      <c r="C100" s="8">
        <v>20</v>
      </c>
      <c r="D100" s="8">
        <v>30</v>
      </c>
      <c r="E100" s="40">
        <v>13.516818542407178</v>
      </c>
      <c r="F100" s="43">
        <v>33</v>
      </c>
      <c r="G100" s="61">
        <v>133</v>
      </c>
      <c r="H100" s="41" t="s">
        <v>15</v>
      </c>
      <c r="I100" s="38" t="s">
        <v>15</v>
      </c>
      <c r="J100" s="43" t="s">
        <v>15</v>
      </c>
      <c r="K100" s="8"/>
      <c r="L100" s="18"/>
      <c r="M100" s="8"/>
      <c r="N100" s="8"/>
      <c r="O100" s="8"/>
    </row>
    <row r="101" spans="1:15">
      <c r="A101" s="19">
        <v>89</v>
      </c>
      <c r="B101" s="8">
        <v>252</v>
      </c>
      <c r="C101" s="8">
        <v>81</v>
      </c>
      <c r="D101" s="8">
        <v>82</v>
      </c>
      <c r="E101" s="40">
        <v>8.8837758314402375</v>
      </c>
      <c r="F101" s="43">
        <v>16</v>
      </c>
      <c r="G101" s="61">
        <v>79</v>
      </c>
      <c r="H101" s="41" t="s">
        <v>15</v>
      </c>
      <c r="I101" s="38" t="s">
        <v>16</v>
      </c>
      <c r="J101" s="43" t="s">
        <v>16</v>
      </c>
      <c r="K101" s="8"/>
      <c r="L101" s="18"/>
      <c r="M101" s="8"/>
      <c r="N101" s="8"/>
      <c r="O101" s="8"/>
    </row>
    <row r="102" spans="1:15">
      <c r="A102" s="11">
        <v>90</v>
      </c>
      <c r="B102" s="8">
        <v>89</v>
      </c>
      <c r="C102" s="8">
        <v>67</v>
      </c>
      <c r="D102" s="8">
        <v>77</v>
      </c>
      <c r="E102" s="40">
        <v>3.5931627391122936</v>
      </c>
      <c r="F102" s="43">
        <v>9</v>
      </c>
      <c r="G102" s="61">
        <v>51</v>
      </c>
      <c r="H102" s="41" t="s">
        <v>15</v>
      </c>
      <c r="I102" s="38" t="s">
        <v>15</v>
      </c>
      <c r="J102" s="43" t="s">
        <v>16</v>
      </c>
      <c r="K102" s="8"/>
      <c r="L102" s="18"/>
      <c r="M102" s="8"/>
      <c r="N102" s="8"/>
      <c r="O102" s="8"/>
    </row>
    <row r="103" spans="1:15">
      <c r="A103" s="19">
        <v>91</v>
      </c>
      <c r="B103" s="8">
        <v>94</v>
      </c>
      <c r="C103" s="8">
        <v>25</v>
      </c>
      <c r="D103" s="8">
        <v>37</v>
      </c>
      <c r="E103" s="40">
        <v>5.6605298377553375</v>
      </c>
      <c r="F103" s="43">
        <v>26</v>
      </c>
      <c r="G103" s="61">
        <v>87</v>
      </c>
      <c r="H103" s="41" t="s">
        <v>15</v>
      </c>
      <c r="I103" s="38" t="s">
        <v>15</v>
      </c>
      <c r="J103" s="43" t="s">
        <v>15</v>
      </c>
      <c r="K103" s="8"/>
      <c r="L103" s="18"/>
      <c r="M103" s="8"/>
      <c r="N103" s="8"/>
      <c r="O103" s="8"/>
    </row>
    <row r="104" spans="1:15">
      <c r="A104" s="11">
        <v>92</v>
      </c>
      <c r="B104" s="8">
        <v>345</v>
      </c>
      <c r="C104" s="8">
        <v>24</v>
      </c>
      <c r="D104" s="8">
        <v>31</v>
      </c>
      <c r="E104" s="40">
        <v>26.458437959706842</v>
      </c>
      <c r="F104" s="43">
        <v>4</v>
      </c>
      <c r="G104" s="61">
        <v>169</v>
      </c>
      <c r="H104" s="41" t="s">
        <v>15</v>
      </c>
      <c r="I104" s="38" t="s">
        <v>15</v>
      </c>
      <c r="J104" s="43" t="s">
        <v>15</v>
      </c>
      <c r="K104" s="8"/>
      <c r="L104" s="18"/>
      <c r="M104" s="8"/>
      <c r="N104" s="8"/>
      <c r="O104" s="8"/>
    </row>
    <row r="105" spans="1:15">
      <c r="A105" s="19">
        <v>93</v>
      </c>
      <c r="B105" s="8">
        <v>94</v>
      </c>
      <c r="C105" s="8">
        <v>557</v>
      </c>
      <c r="D105" s="8">
        <v>83</v>
      </c>
      <c r="E105" s="40">
        <v>3.317914218168776</v>
      </c>
      <c r="F105" s="43">
        <v>22</v>
      </c>
      <c r="G105" s="61">
        <v>18</v>
      </c>
      <c r="H105" s="41" t="s">
        <v>16</v>
      </c>
      <c r="I105" s="38" t="s">
        <v>17</v>
      </c>
      <c r="J105" s="43" t="s">
        <v>16</v>
      </c>
      <c r="K105" s="8"/>
      <c r="L105" s="18"/>
      <c r="M105" s="8"/>
      <c r="N105" s="8"/>
      <c r="O105" s="8"/>
    </row>
    <row r="106" spans="1:15">
      <c r="A106" s="11">
        <v>94</v>
      </c>
      <c r="B106" s="8">
        <v>124</v>
      </c>
      <c r="C106" s="8">
        <v>659</v>
      </c>
      <c r="D106" s="8">
        <v>59</v>
      </c>
      <c r="E106" s="40">
        <v>8.1251373101865116</v>
      </c>
      <c r="F106" s="43">
        <v>17</v>
      </c>
      <c r="G106" s="61">
        <v>20</v>
      </c>
      <c r="H106" s="41" t="s">
        <v>16</v>
      </c>
      <c r="I106" s="38" t="s">
        <v>17</v>
      </c>
      <c r="J106" s="43" t="s">
        <v>16</v>
      </c>
      <c r="K106" s="8"/>
      <c r="L106" s="18"/>
      <c r="M106" s="8"/>
      <c r="N106" s="8"/>
      <c r="O106" s="8"/>
    </row>
    <row r="107" spans="1:15">
      <c r="A107" s="19">
        <v>95</v>
      </c>
      <c r="B107" s="8">
        <v>630</v>
      </c>
      <c r="C107" s="8">
        <v>176</v>
      </c>
      <c r="D107" s="8">
        <v>42</v>
      </c>
      <c r="E107" s="40">
        <v>33.000275086788982</v>
      </c>
      <c r="F107" s="43">
        <v>9</v>
      </c>
      <c r="G107" s="61">
        <v>85</v>
      </c>
      <c r="H107" s="41" t="s">
        <v>17</v>
      </c>
      <c r="I107" s="38" t="s">
        <v>16</v>
      </c>
      <c r="J107" s="43" t="s">
        <v>15</v>
      </c>
      <c r="K107" s="8"/>
      <c r="L107" s="18"/>
      <c r="M107" s="8"/>
      <c r="N107" s="8"/>
      <c r="O107" s="8"/>
    </row>
    <row r="108" spans="1:15">
      <c r="A108" s="11">
        <v>96</v>
      </c>
      <c r="B108" s="8">
        <v>381</v>
      </c>
      <c r="C108" s="8">
        <v>267</v>
      </c>
      <c r="D108" s="8">
        <v>45</v>
      </c>
      <c r="E108" s="40">
        <v>17.563649069259629</v>
      </c>
      <c r="F108" s="43">
        <v>9</v>
      </c>
      <c r="G108" s="61">
        <v>53</v>
      </c>
      <c r="H108" s="41" t="s">
        <v>17</v>
      </c>
      <c r="I108" s="38" t="s">
        <v>17</v>
      </c>
      <c r="J108" s="43" t="s">
        <v>15</v>
      </c>
      <c r="K108" s="8"/>
      <c r="L108" s="18"/>
      <c r="M108" s="8"/>
      <c r="N108" s="8"/>
      <c r="O108" s="8"/>
    </row>
    <row r="109" spans="1:15">
      <c r="A109" s="19">
        <v>97</v>
      </c>
      <c r="B109" s="8">
        <v>135</v>
      </c>
      <c r="C109" s="8">
        <v>465</v>
      </c>
      <c r="D109" s="8">
        <v>35</v>
      </c>
      <c r="E109" s="40">
        <v>9.5649104733484904</v>
      </c>
      <c r="F109" s="43">
        <v>9</v>
      </c>
      <c r="G109" s="61">
        <v>24</v>
      </c>
      <c r="H109" s="41" t="s">
        <v>16</v>
      </c>
      <c r="I109" s="38" t="s">
        <v>17</v>
      </c>
      <c r="J109" s="43" t="s">
        <v>15</v>
      </c>
      <c r="K109" s="8"/>
      <c r="L109" s="18"/>
      <c r="M109" s="8"/>
      <c r="N109" s="8"/>
      <c r="O109" s="8"/>
    </row>
    <row r="110" spans="1:15">
      <c r="A110" s="11">
        <v>98</v>
      </c>
      <c r="B110" s="8">
        <v>540</v>
      </c>
      <c r="C110" s="8">
        <v>293</v>
      </c>
      <c r="D110" s="8">
        <v>62</v>
      </c>
      <c r="E110" s="40">
        <v>20.699428587163553</v>
      </c>
      <c r="F110" s="43">
        <v>9</v>
      </c>
      <c r="G110" s="61">
        <v>61</v>
      </c>
      <c r="H110" s="41" t="s">
        <v>17</v>
      </c>
      <c r="I110" s="38" t="s">
        <v>17</v>
      </c>
      <c r="J110" s="43" t="s">
        <v>16</v>
      </c>
      <c r="K110" s="8"/>
      <c r="L110" s="18"/>
      <c r="M110" s="8"/>
      <c r="N110" s="8"/>
      <c r="O110" s="8"/>
    </row>
    <row r="111" spans="1:15">
      <c r="A111" s="19">
        <v>99</v>
      </c>
      <c r="B111" s="8">
        <v>616</v>
      </c>
      <c r="C111" s="8">
        <v>133</v>
      </c>
      <c r="D111" s="8">
        <v>91</v>
      </c>
      <c r="E111" s="40">
        <v>25.097764933039471</v>
      </c>
      <c r="F111" s="43">
        <v>16</v>
      </c>
      <c r="G111" s="61">
        <v>96</v>
      </c>
      <c r="H111" s="41" t="s">
        <v>16</v>
      </c>
      <c r="I111" s="38" t="s">
        <v>16</v>
      </c>
      <c r="J111" s="43" t="s">
        <v>16</v>
      </c>
      <c r="K111" s="8"/>
      <c r="L111" s="18"/>
      <c r="M111" s="8"/>
      <c r="N111" s="8"/>
      <c r="O111" s="8"/>
    </row>
    <row r="112" spans="1:15">
      <c r="A112" s="11">
        <v>100</v>
      </c>
      <c r="B112" s="8">
        <v>260</v>
      </c>
      <c r="C112" s="8">
        <v>644</v>
      </c>
      <c r="D112" s="8">
        <v>61</v>
      </c>
      <c r="E112" s="40">
        <v>11.222292248342935</v>
      </c>
      <c r="F112" s="43">
        <v>17</v>
      </c>
      <c r="G112" s="61">
        <v>28</v>
      </c>
      <c r="H112" s="41" t="s">
        <v>17</v>
      </c>
      <c r="I112" s="38" t="s">
        <v>17</v>
      </c>
      <c r="J112" s="43" t="s">
        <v>16</v>
      </c>
      <c r="K112" s="8"/>
      <c r="L112" s="18"/>
      <c r="M112" s="8"/>
      <c r="N112" s="8"/>
      <c r="O112" s="8"/>
    </row>
    <row r="113" spans="1:15">
      <c r="A113" s="19">
        <v>101</v>
      </c>
      <c r="B113" s="8">
        <v>134</v>
      </c>
      <c r="C113" s="8">
        <v>440</v>
      </c>
      <c r="D113" s="8">
        <v>42</v>
      </c>
      <c r="E113" s="40">
        <v>7.9251192158707813</v>
      </c>
      <c r="F113" s="43">
        <v>24</v>
      </c>
      <c r="G113" s="61">
        <v>25</v>
      </c>
      <c r="H113" s="41" t="s">
        <v>16</v>
      </c>
      <c r="I113" s="38" t="s">
        <v>17</v>
      </c>
      <c r="J113" s="43" t="s">
        <v>15</v>
      </c>
      <c r="K113" s="8"/>
      <c r="L113" s="18"/>
      <c r="M113" s="8"/>
      <c r="N113" s="8"/>
      <c r="O113" s="8"/>
    </row>
    <row r="114" spans="1:15">
      <c r="A114" s="11">
        <v>102</v>
      </c>
      <c r="B114" s="8">
        <v>233</v>
      </c>
      <c r="C114" s="8">
        <v>271</v>
      </c>
      <c r="D114" s="8">
        <v>76</v>
      </c>
      <c r="E114" s="40">
        <v>9.7818464615741529</v>
      </c>
      <c r="F114" s="43">
        <v>8</v>
      </c>
      <c r="G114" s="61">
        <v>42</v>
      </c>
      <c r="H114" s="41" t="s">
        <v>16</v>
      </c>
      <c r="I114" s="38" t="s">
        <v>17</v>
      </c>
      <c r="J114" s="43" t="s">
        <v>16</v>
      </c>
      <c r="K114" s="8"/>
      <c r="L114" s="18"/>
      <c r="M114" s="8"/>
      <c r="N114" s="8"/>
      <c r="O114" s="8"/>
    </row>
    <row r="115" spans="1:15">
      <c r="A115" s="19">
        <v>103</v>
      </c>
      <c r="B115" s="8">
        <v>346</v>
      </c>
      <c r="C115" s="8">
        <v>207</v>
      </c>
      <c r="D115" s="8">
        <v>32</v>
      </c>
      <c r="E115" s="40">
        <v>22.044258773903355</v>
      </c>
      <c r="F115" s="43">
        <v>15</v>
      </c>
      <c r="G115" s="61">
        <v>58</v>
      </c>
      <c r="H115" s="41" t="s">
        <v>16</v>
      </c>
      <c r="I115" s="38" t="s">
        <v>16</v>
      </c>
      <c r="J115" s="43" t="s">
        <v>15</v>
      </c>
      <c r="K115" s="8"/>
      <c r="L115" s="18"/>
      <c r="M115" s="8"/>
      <c r="N115" s="8"/>
      <c r="O115" s="8"/>
    </row>
    <row r="116" spans="1:15">
      <c r="A116" s="11">
        <v>104</v>
      </c>
      <c r="B116" s="8">
        <v>556</v>
      </c>
      <c r="C116" s="8">
        <v>408</v>
      </c>
      <c r="D116" s="8">
        <v>82</v>
      </c>
      <c r="E116" s="40">
        <v>24.628184173565437</v>
      </c>
      <c r="F116" s="43">
        <v>4</v>
      </c>
      <c r="G116" s="61">
        <v>52</v>
      </c>
      <c r="H116" s="41" t="s">
        <v>17</v>
      </c>
      <c r="I116" s="38" t="s">
        <v>17</v>
      </c>
      <c r="J116" s="43" t="s">
        <v>16</v>
      </c>
      <c r="K116" s="8"/>
      <c r="L116" s="18"/>
      <c r="M116" s="8"/>
      <c r="N116" s="8"/>
      <c r="O116" s="8"/>
    </row>
    <row r="117" spans="1:15">
      <c r="A117" s="19">
        <v>105</v>
      </c>
      <c r="B117" s="8">
        <v>103</v>
      </c>
      <c r="C117" s="8">
        <v>1240</v>
      </c>
      <c r="D117" s="8">
        <v>35</v>
      </c>
      <c r="E117" s="40">
        <v>7.5118962162777088</v>
      </c>
      <c r="F117" s="43">
        <v>17</v>
      </c>
      <c r="G117" s="61">
        <v>21</v>
      </c>
      <c r="H117" s="41" t="s">
        <v>17</v>
      </c>
      <c r="I117" s="38" t="s">
        <v>17</v>
      </c>
      <c r="J117" s="43" t="s">
        <v>15</v>
      </c>
      <c r="K117" s="8"/>
      <c r="L117" s="18"/>
      <c r="M117" s="8"/>
      <c r="N117" s="8"/>
      <c r="O117" s="8"/>
    </row>
    <row r="118" spans="1:15">
      <c r="A118" s="11">
        <v>106</v>
      </c>
      <c r="B118" s="8">
        <v>203</v>
      </c>
      <c r="C118" s="8">
        <v>2147</v>
      </c>
      <c r="D118" s="8">
        <v>83</v>
      </c>
      <c r="E118" s="40">
        <v>10.760817362519264</v>
      </c>
      <c r="F118" s="43">
        <v>17</v>
      </c>
      <c r="G118" s="61">
        <v>21</v>
      </c>
      <c r="H118" s="41" t="s">
        <v>17</v>
      </c>
      <c r="I118" s="38" t="s">
        <v>17</v>
      </c>
      <c r="J118" s="43" t="s">
        <v>16</v>
      </c>
      <c r="K118" s="8"/>
      <c r="L118" s="18"/>
      <c r="M118" s="8"/>
      <c r="N118" s="8"/>
      <c r="O118" s="8"/>
    </row>
    <row r="119" spans="1:15">
      <c r="A119" s="19">
        <v>107</v>
      </c>
      <c r="B119" s="8">
        <v>64</v>
      </c>
      <c r="C119" s="8">
        <v>1052</v>
      </c>
      <c r="D119" s="8">
        <v>34</v>
      </c>
      <c r="E119" s="40">
        <v>4.7442325408343304</v>
      </c>
      <c r="F119" s="43">
        <v>28</v>
      </c>
      <c r="G119" s="61">
        <v>12</v>
      </c>
      <c r="H119" s="41" t="s">
        <v>16</v>
      </c>
      <c r="I119" s="38" t="s">
        <v>17</v>
      </c>
      <c r="J119" s="43" t="s">
        <v>15</v>
      </c>
      <c r="K119" s="8"/>
      <c r="L119" s="18"/>
      <c r="M119" s="8"/>
      <c r="N119" s="8"/>
      <c r="O119" s="8"/>
    </row>
    <row r="120" spans="1:15">
      <c r="A120" s="11">
        <v>108</v>
      </c>
      <c r="B120" s="8">
        <v>3089</v>
      </c>
      <c r="C120" s="8">
        <v>29</v>
      </c>
      <c r="D120" s="8">
        <v>123</v>
      </c>
      <c r="E120" s="40">
        <v>119.43126535362691</v>
      </c>
      <c r="F120" s="43">
        <v>9</v>
      </c>
      <c r="G120" s="61">
        <v>462</v>
      </c>
      <c r="H120" s="41" t="s">
        <v>16</v>
      </c>
      <c r="I120" s="38" t="s">
        <v>15</v>
      </c>
      <c r="J120" s="43" t="s">
        <v>16</v>
      </c>
      <c r="K120" s="8"/>
      <c r="L120" s="18"/>
      <c r="M120" s="8"/>
      <c r="N120" s="8"/>
      <c r="O120" s="8"/>
    </row>
    <row r="121" spans="1:15">
      <c r="A121" s="19">
        <v>109</v>
      </c>
      <c r="B121" s="8">
        <v>1180</v>
      </c>
      <c r="C121" s="8">
        <v>36</v>
      </c>
      <c r="D121" s="8">
        <v>167</v>
      </c>
      <c r="E121" s="40">
        <v>35.57594828461206</v>
      </c>
      <c r="F121" s="43">
        <v>16</v>
      </c>
      <c r="G121" s="61">
        <v>256</v>
      </c>
      <c r="H121" s="41" t="s">
        <v>16</v>
      </c>
      <c r="I121" s="38" t="s">
        <v>15</v>
      </c>
      <c r="J121" s="43" t="s">
        <v>17</v>
      </c>
      <c r="K121" s="8"/>
      <c r="L121" s="18"/>
      <c r="M121" s="8"/>
      <c r="N121" s="8"/>
      <c r="O121" s="8"/>
    </row>
    <row r="122" spans="1:15">
      <c r="A122" s="11">
        <v>110</v>
      </c>
      <c r="B122" s="8">
        <v>583</v>
      </c>
      <c r="C122" s="8">
        <v>37</v>
      </c>
      <c r="D122" s="8">
        <v>136</v>
      </c>
      <c r="E122" s="40">
        <v>20.296275255392345</v>
      </c>
      <c r="F122" s="43">
        <v>5</v>
      </c>
      <c r="G122" s="61">
        <v>177</v>
      </c>
      <c r="H122" s="41" t="s">
        <v>15</v>
      </c>
      <c r="I122" s="38" t="s">
        <v>15</v>
      </c>
      <c r="J122" s="43" t="s">
        <v>16</v>
      </c>
      <c r="K122" s="8"/>
      <c r="L122" s="18"/>
      <c r="M122" s="8"/>
      <c r="N122" s="8"/>
      <c r="O122" s="8"/>
    </row>
    <row r="123" spans="1:15">
      <c r="A123" s="19">
        <v>111</v>
      </c>
      <c r="B123" s="8">
        <v>2663</v>
      </c>
      <c r="C123" s="8">
        <v>19</v>
      </c>
      <c r="D123" s="8">
        <v>108</v>
      </c>
      <c r="E123" s="40">
        <v>99.106294363046601</v>
      </c>
      <c r="F123" s="43">
        <v>9</v>
      </c>
      <c r="G123" s="61">
        <v>529</v>
      </c>
      <c r="H123" s="41" t="s">
        <v>16</v>
      </c>
      <c r="I123" s="38" t="s">
        <v>15</v>
      </c>
      <c r="J123" s="43" t="s">
        <v>16</v>
      </c>
      <c r="K123" s="8"/>
      <c r="L123" s="18"/>
      <c r="M123" s="8"/>
      <c r="N123" s="8"/>
      <c r="O123" s="8"/>
    </row>
    <row r="124" spans="1:15">
      <c r="A124" s="11">
        <v>112</v>
      </c>
      <c r="B124" s="8">
        <v>3065</v>
      </c>
      <c r="C124" s="8">
        <v>47</v>
      </c>
      <c r="D124" s="8">
        <v>103</v>
      </c>
      <c r="E124" s="40">
        <v>102.56229403052524</v>
      </c>
      <c r="F124" s="43">
        <v>7</v>
      </c>
      <c r="G124" s="61">
        <v>361</v>
      </c>
      <c r="H124" s="41" t="s">
        <v>17</v>
      </c>
      <c r="I124" s="38" t="s">
        <v>15</v>
      </c>
      <c r="J124" s="43" t="s">
        <v>16</v>
      </c>
      <c r="K124" s="8"/>
      <c r="L124" s="18"/>
      <c r="M124" s="8"/>
      <c r="N124" s="8"/>
      <c r="O124" s="8"/>
    </row>
    <row r="125" spans="1:15">
      <c r="A125" s="19">
        <v>113</v>
      </c>
      <c r="B125" s="8">
        <v>6033</v>
      </c>
      <c r="C125" s="8">
        <v>18</v>
      </c>
      <c r="D125" s="8">
        <v>229</v>
      </c>
      <c r="E125" s="40">
        <v>128.9331189668805</v>
      </c>
      <c r="F125" s="43">
        <v>23</v>
      </c>
      <c r="G125" s="61">
        <v>819</v>
      </c>
      <c r="H125" s="41" t="s">
        <v>17</v>
      </c>
      <c r="I125" s="38" t="s">
        <v>15</v>
      </c>
      <c r="J125" s="43" t="s">
        <v>17</v>
      </c>
      <c r="K125" s="8"/>
      <c r="L125" s="18"/>
      <c r="M125" s="8"/>
      <c r="N125" s="8"/>
      <c r="O125" s="8"/>
    </row>
    <row r="126" spans="1:15">
      <c r="A126" s="11">
        <v>114</v>
      </c>
      <c r="B126" s="8">
        <v>908</v>
      </c>
      <c r="C126" s="8">
        <v>46</v>
      </c>
      <c r="D126" s="8">
        <v>250</v>
      </c>
      <c r="E126" s="40">
        <v>19.762605937280611</v>
      </c>
      <c r="F126" s="43">
        <v>9</v>
      </c>
      <c r="G126" s="61">
        <v>199</v>
      </c>
      <c r="H126" s="41" t="s">
        <v>16</v>
      </c>
      <c r="I126" s="38" t="s">
        <v>15</v>
      </c>
      <c r="J126" s="43" t="s">
        <v>17</v>
      </c>
      <c r="K126" s="8"/>
      <c r="L126" s="18"/>
      <c r="M126" s="8"/>
      <c r="N126" s="8"/>
      <c r="O126" s="8"/>
    </row>
    <row r="127" spans="1:15">
      <c r="A127" s="19">
        <v>115</v>
      </c>
      <c r="B127" s="8">
        <v>3112</v>
      </c>
      <c r="C127" s="8">
        <v>28</v>
      </c>
      <c r="D127" s="8">
        <v>124</v>
      </c>
      <c r="E127" s="40">
        <v>120.48642286910896</v>
      </c>
      <c r="F127" s="43">
        <v>9</v>
      </c>
      <c r="G127" s="61">
        <v>471</v>
      </c>
      <c r="H127" s="41" t="s">
        <v>16</v>
      </c>
      <c r="I127" s="38" t="s">
        <v>15</v>
      </c>
      <c r="J127" s="43" t="s">
        <v>16</v>
      </c>
      <c r="K127" s="8"/>
      <c r="L127" s="18"/>
      <c r="M127" s="8"/>
      <c r="N127" s="8"/>
      <c r="O127" s="8"/>
    </row>
    <row r="128" spans="1:15">
      <c r="A128" s="11">
        <v>116</v>
      </c>
      <c r="B128" s="8">
        <v>1410</v>
      </c>
      <c r="C128" s="8">
        <v>34</v>
      </c>
      <c r="D128" s="8">
        <v>111</v>
      </c>
      <c r="E128" s="40">
        <v>45.621442879997268</v>
      </c>
      <c r="F128" s="43">
        <v>15</v>
      </c>
      <c r="G128" s="61">
        <v>288</v>
      </c>
      <c r="H128" s="41" t="s">
        <v>16</v>
      </c>
      <c r="I128" s="38" t="s">
        <v>15</v>
      </c>
      <c r="J128" s="43" t="s">
        <v>16</v>
      </c>
      <c r="K128" s="8"/>
      <c r="L128" s="18"/>
      <c r="M128" s="8"/>
      <c r="N128" s="8"/>
      <c r="O128" s="8"/>
    </row>
    <row r="129" spans="1:15">
      <c r="A129" s="19">
        <v>117</v>
      </c>
      <c r="B129" s="8">
        <v>1566</v>
      </c>
      <c r="C129" s="8">
        <v>28</v>
      </c>
      <c r="D129" s="8">
        <v>228</v>
      </c>
      <c r="E129" s="40">
        <v>31.637524449140919</v>
      </c>
      <c r="F129" s="43">
        <v>24</v>
      </c>
      <c r="G129" s="61">
        <v>334</v>
      </c>
      <c r="H129" s="41" t="s">
        <v>16</v>
      </c>
      <c r="I129" s="38" t="s">
        <v>15</v>
      </c>
      <c r="J129" s="43" t="s">
        <v>17</v>
      </c>
      <c r="K129" s="8"/>
      <c r="L129" s="18"/>
      <c r="M129" s="8"/>
      <c r="N129" s="8"/>
      <c r="O129" s="8"/>
    </row>
    <row r="130" spans="1:15">
      <c r="A130" s="11">
        <v>118</v>
      </c>
      <c r="B130" s="8">
        <v>585</v>
      </c>
      <c r="C130" s="8">
        <v>54</v>
      </c>
      <c r="D130" s="8">
        <v>144</v>
      </c>
      <c r="E130" s="40">
        <v>20.597117872537904</v>
      </c>
      <c r="F130" s="43">
        <v>17</v>
      </c>
      <c r="G130" s="61">
        <v>147</v>
      </c>
      <c r="H130" s="41" t="s">
        <v>16</v>
      </c>
      <c r="I130" s="38" t="s">
        <v>15</v>
      </c>
      <c r="J130" s="43" t="s">
        <v>16</v>
      </c>
      <c r="K130" s="8"/>
      <c r="L130" s="18"/>
      <c r="M130" s="8"/>
      <c r="N130" s="8"/>
      <c r="O130" s="8"/>
    </row>
    <row r="131" spans="1:15">
      <c r="A131" s="19">
        <v>119</v>
      </c>
      <c r="B131" s="8">
        <v>336</v>
      </c>
      <c r="C131" s="8">
        <v>11</v>
      </c>
      <c r="D131" s="8">
        <v>109</v>
      </c>
      <c r="E131" s="40">
        <v>11.082650067654711</v>
      </c>
      <c r="F131" s="43">
        <v>10</v>
      </c>
      <c r="G131" s="61">
        <v>247</v>
      </c>
      <c r="H131" s="41" t="s">
        <v>15</v>
      </c>
      <c r="I131" s="38" t="s">
        <v>15</v>
      </c>
      <c r="J131" s="43" t="s">
        <v>16</v>
      </c>
      <c r="K131" s="8"/>
      <c r="L131" s="18"/>
      <c r="M131" s="8"/>
      <c r="N131" s="8"/>
      <c r="O131" s="8"/>
    </row>
    <row r="132" spans="1:15">
      <c r="A132" s="11">
        <v>120</v>
      </c>
      <c r="B132" s="8">
        <v>574</v>
      </c>
      <c r="C132" s="8">
        <v>39</v>
      </c>
      <c r="D132" s="8">
        <v>142</v>
      </c>
      <c r="E132" s="40">
        <v>16.469076563616255</v>
      </c>
      <c r="F132" s="43">
        <v>7</v>
      </c>
      <c r="G132" s="61">
        <v>172</v>
      </c>
      <c r="H132" s="41" t="s">
        <v>15</v>
      </c>
      <c r="I132" s="38" t="s">
        <v>15</v>
      </c>
      <c r="J132" s="43" t="s">
        <v>16</v>
      </c>
      <c r="K132" s="8"/>
      <c r="L132" s="18"/>
      <c r="M132" s="8"/>
      <c r="N132" s="8"/>
      <c r="O132" s="8"/>
    </row>
    <row r="133" spans="1:15">
      <c r="A133" s="19">
        <v>121</v>
      </c>
      <c r="B133" s="8">
        <v>354</v>
      </c>
      <c r="C133" s="8">
        <v>20</v>
      </c>
      <c r="D133" s="8">
        <v>114</v>
      </c>
      <c r="E133" s="40">
        <v>11.735300833754579</v>
      </c>
      <c r="F133" s="43">
        <v>9</v>
      </c>
      <c r="G133" s="61">
        <v>188</v>
      </c>
      <c r="H133" s="41" t="s">
        <v>15</v>
      </c>
      <c r="I133" s="38" t="s">
        <v>15</v>
      </c>
      <c r="J133" s="43" t="s">
        <v>16</v>
      </c>
      <c r="K133" s="8"/>
      <c r="L133" s="18"/>
      <c r="M133" s="8"/>
      <c r="N133" s="8"/>
      <c r="O133" s="8"/>
    </row>
    <row r="134" spans="1:15">
      <c r="A134" s="11">
        <v>122</v>
      </c>
      <c r="B134" s="8">
        <v>1393</v>
      </c>
      <c r="C134" s="8">
        <v>11</v>
      </c>
      <c r="D134" s="8">
        <v>259</v>
      </c>
      <c r="E134" s="40">
        <v>38.602759658950013</v>
      </c>
      <c r="F134" s="43">
        <v>7</v>
      </c>
      <c r="G134" s="61">
        <v>503</v>
      </c>
      <c r="H134" s="41" t="s">
        <v>15</v>
      </c>
      <c r="I134" s="38" t="s">
        <v>15</v>
      </c>
      <c r="J134" s="43" t="s">
        <v>17</v>
      </c>
      <c r="K134" s="8"/>
      <c r="L134" s="18"/>
      <c r="M134" s="8"/>
      <c r="N134" s="8"/>
      <c r="O134" s="8"/>
    </row>
    <row r="135" spans="1:15">
      <c r="A135" s="19">
        <v>123</v>
      </c>
      <c r="B135" s="8">
        <v>1061</v>
      </c>
      <c r="C135" s="8">
        <v>17</v>
      </c>
      <c r="D135" s="8">
        <v>100</v>
      </c>
      <c r="E135" s="40">
        <v>36.489688446105092</v>
      </c>
      <c r="F135" s="43">
        <v>14</v>
      </c>
      <c r="G135" s="61">
        <v>353</v>
      </c>
      <c r="H135" s="41" t="s">
        <v>15</v>
      </c>
      <c r="I135" s="38" t="s">
        <v>15</v>
      </c>
      <c r="J135" s="43" t="s">
        <v>16</v>
      </c>
      <c r="K135" s="8"/>
      <c r="L135" s="18"/>
      <c r="M135" s="8"/>
      <c r="N135" s="8"/>
      <c r="O135" s="8"/>
    </row>
    <row r="136" spans="1:15">
      <c r="A136" s="11">
        <v>124</v>
      </c>
      <c r="B136" s="8">
        <v>4705</v>
      </c>
      <c r="C136" s="8">
        <v>23</v>
      </c>
      <c r="D136" s="8">
        <v>165</v>
      </c>
      <c r="E136" s="40">
        <v>134.74319709430182</v>
      </c>
      <c r="F136" s="43">
        <v>15</v>
      </c>
      <c r="G136" s="61">
        <v>640</v>
      </c>
      <c r="H136" s="41" t="s">
        <v>17</v>
      </c>
      <c r="I136" s="38" t="s">
        <v>15</v>
      </c>
      <c r="J136" s="43" t="s">
        <v>17</v>
      </c>
      <c r="K136" s="8"/>
      <c r="L136" s="18"/>
      <c r="M136" s="8"/>
      <c r="N136" s="8"/>
      <c r="O136" s="8"/>
    </row>
    <row r="137" spans="1:15">
      <c r="A137" s="19">
        <v>125</v>
      </c>
      <c r="B137" s="8">
        <v>247</v>
      </c>
      <c r="C137" s="8">
        <v>11</v>
      </c>
      <c r="D137" s="8">
        <v>116</v>
      </c>
      <c r="E137" s="40">
        <v>7.4451614835428828</v>
      </c>
      <c r="F137" s="43">
        <v>8</v>
      </c>
      <c r="G137" s="61">
        <v>212</v>
      </c>
      <c r="H137" s="41" t="s">
        <v>15</v>
      </c>
      <c r="I137" s="38" t="s">
        <v>15</v>
      </c>
      <c r="J137" s="43" t="s">
        <v>16</v>
      </c>
      <c r="K137" s="8"/>
      <c r="L137" s="18"/>
      <c r="M137" s="8"/>
      <c r="N137" s="8"/>
      <c r="O137" s="8"/>
    </row>
    <row r="138" spans="1:15">
      <c r="A138" s="11">
        <v>126</v>
      </c>
      <c r="B138" s="8">
        <v>4595</v>
      </c>
      <c r="C138" s="8">
        <v>74</v>
      </c>
      <c r="D138" s="8">
        <v>164</v>
      </c>
      <c r="E138" s="40">
        <v>132.88819655977201</v>
      </c>
      <c r="F138" s="43">
        <v>16</v>
      </c>
      <c r="G138" s="61">
        <v>352</v>
      </c>
      <c r="H138" s="41" t="s">
        <v>17</v>
      </c>
      <c r="I138" s="38" t="s">
        <v>16</v>
      </c>
      <c r="J138" s="43" t="s">
        <v>17</v>
      </c>
      <c r="K138" s="8"/>
      <c r="L138" s="18"/>
      <c r="M138" s="8"/>
      <c r="N138" s="8"/>
      <c r="O138" s="8"/>
    </row>
    <row r="139" spans="1:15">
      <c r="A139" s="19">
        <v>127</v>
      </c>
      <c r="B139" s="8">
        <v>11507</v>
      </c>
      <c r="C139" s="8">
        <v>35</v>
      </c>
      <c r="D139" s="8">
        <v>249</v>
      </c>
      <c r="E139" s="40">
        <v>270.53715848930074</v>
      </c>
      <c r="F139" s="43">
        <v>26</v>
      </c>
      <c r="G139" s="61">
        <v>811</v>
      </c>
      <c r="H139" s="41" t="s">
        <v>17</v>
      </c>
      <c r="I139" s="38" t="s">
        <v>15</v>
      </c>
      <c r="J139" s="43" t="s">
        <v>17</v>
      </c>
      <c r="K139" s="8"/>
      <c r="L139" s="18"/>
      <c r="M139" s="8"/>
      <c r="N139" s="8"/>
      <c r="O139" s="8"/>
    </row>
    <row r="140" spans="1:15">
      <c r="A140" s="11">
        <v>128</v>
      </c>
      <c r="B140" s="8">
        <v>3316</v>
      </c>
      <c r="C140" s="8">
        <v>146</v>
      </c>
      <c r="D140" s="8">
        <v>164</v>
      </c>
      <c r="E140" s="40">
        <v>74.201462029210205</v>
      </c>
      <c r="F140" s="43">
        <v>9</v>
      </c>
      <c r="G140" s="61">
        <v>213</v>
      </c>
      <c r="H140" s="41" t="s">
        <v>17</v>
      </c>
      <c r="I140" s="38" t="s">
        <v>16</v>
      </c>
      <c r="J140" s="43" t="s">
        <v>17</v>
      </c>
      <c r="K140" s="8"/>
      <c r="L140" s="18"/>
      <c r="M140" s="8"/>
      <c r="N140" s="8"/>
      <c r="O140" s="8"/>
    </row>
    <row r="141" spans="1:15">
      <c r="A141" s="19">
        <v>129</v>
      </c>
      <c r="B141" s="8">
        <v>3016</v>
      </c>
      <c r="C141" s="8">
        <v>106</v>
      </c>
      <c r="D141" s="8">
        <v>101</v>
      </c>
      <c r="E141" s="40">
        <v>121.19085155872135</v>
      </c>
      <c r="F141" s="43">
        <v>23</v>
      </c>
      <c r="G141" s="61">
        <v>239</v>
      </c>
      <c r="H141" s="41" t="s">
        <v>17</v>
      </c>
      <c r="I141" s="38" t="s">
        <v>16</v>
      </c>
      <c r="J141" s="43" t="s">
        <v>16</v>
      </c>
      <c r="K141" s="8"/>
      <c r="L141" s="18"/>
      <c r="M141" s="8"/>
      <c r="N141" s="8"/>
      <c r="O141" s="8"/>
    </row>
    <row r="142" spans="1:15">
      <c r="A142" s="11">
        <v>130</v>
      </c>
      <c r="B142" s="8">
        <v>881</v>
      </c>
      <c r="C142" s="8">
        <v>265</v>
      </c>
      <c r="D142" s="8">
        <v>110</v>
      </c>
      <c r="E142" s="40">
        <v>27.106469125371916</v>
      </c>
      <c r="F142" s="43">
        <v>9</v>
      </c>
      <c r="G142" s="61">
        <v>82</v>
      </c>
      <c r="H142" s="41" t="s">
        <v>17</v>
      </c>
      <c r="I142" s="38" t="s">
        <v>17</v>
      </c>
      <c r="J142" s="43" t="s">
        <v>16</v>
      </c>
      <c r="K142" s="8"/>
      <c r="L142" s="18"/>
      <c r="M142" s="8"/>
      <c r="N142" s="8"/>
      <c r="O142" s="8"/>
    </row>
    <row r="143" spans="1:15">
      <c r="A143" s="19">
        <v>131</v>
      </c>
      <c r="B143" s="8">
        <v>527</v>
      </c>
      <c r="C143" s="8">
        <v>241</v>
      </c>
      <c r="D143" s="8">
        <v>100</v>
      </c>
      <c r="E143" s="40">
        <v>18.280307481192285</v>
      </c>
      <c r="F143" s="43">
        <v>9</v>
      </c>
      <c r="G143" s="61">
        <v>66</v>
      </c>
      <c r="H143" s="41" t="s">
        <v>17</v>
      </c>
      <c r="I143" s="38" t="s">
        <v>17</v>
      </c>
      <c r="J143" s="43" t="s">
        <v>16</v>
      </c>
      <c r="K143" s="8"/>
      <c r="L143" s="18"/>
      <c r="M143" s="8"/>
      <c r="N143" s="8"/>
      <c r="O143" s="8"/>
    </row>
    <row r="144" spans="1:15">
      <c r="A144" s="11">
        <v>132</v>
      </c>
      <c r="B144" s="8">
        <v>249</v>
      </c>
      <c r="C144" s="8">
        <v>831</v>
      </c>
      <c r="D144" s="8">
        <v>190</v>
      </c>
      <c r="E144" s="40">
        <v>6.1168430369950082</v>
      </c>
      <c r="F144" s="43">
        <v>10</v>
      </c>
      <c r="G144" s="61">
        <v>24</v>
      </c>
      <c r="H144" s="41" t="s">
        <v>17</v>
      </c>
      <c r="I144" s="38" t="s">
        <v>17</v>
      </c>
      <c r="J144" s="43" t="s">
        <v>17</v>
      </c>
      <c r="K144" s="8"/>
      <c r="L144" s="18"/>
      <c r="M144" s="8"/>
      <c r="N144" s="8"/>
      <c r="O144" s="8"/>
    </row>
    <row r="145" spans="1:15">
      <c r="A145" s="19">
        <v>133</v>
      </c>
      <c r="B145" s="8">
        <v>3833</v>
      </c>
      <c r="C145" s="8">
        <v>8</v>
      </c>
      <c r="D145" s="8">
        <v>418</v>
      </c>
      <c r="E145" s="40">
        <v>64.695306152900159</v>
      </c>
      <c r="F145" s="43">
        <v>9</v>
      </c>
      <c r="G145" s="61">
        <v>979</v>
      </c>
      <c r="H145" s="41" t="s">
        <v>16</v>
      </c>
      <c r="I145" s="38" t="s">
        <v>15</v>
      </c>
      <c r="J145" s="43" t="s">
        <v>17</v>
      </c>
      <c r="K145" s="8"/>
      <c r="L145" s="18"/>
      <c r="M145" s="8"/>
      <c r="N145" s="8"/>
      <c r="O145" s="8"/>
    </row>
    <row r="146" spans="1:15">
      <c r="A146" s="11">
        <v>134</v>
      </c>
      <c r="B146" s="8">
        <v>3923</v>
      </c>
      <c r="C146" s="8">
        <v>20</v>
      </c>
      <c r="D146" s="8">
        <v>413</v>
      </c>
      <c r="E146" s="40">
        <v>84.78026484189715</v>
      </c>
      <c r="F146" s="43">
        <v>9</v>
      </c>
      <c r="G146" s="61">
        <v>626</v>
      </c>
      <c r="H146" s="41" t="s">
        <v>16</v>
      </c>
      <c r="I146" s="38" t="s">
        <v>15</v>
      </c>
      <c r="J146" s="43" t="s">
        <v>17</v>
      </c>
      <c r="K146" s="8"/>
      <c r="L146" s="18"/>
      <c r="M146" s="8"/>
      <c r="N146" s="8"/>
      <c r="O146" s="8"/>
    </row>
    <row r="147" spans="1:15">
      <c r="A147" s="19">
        <v>135</v>
      </c>
      <c r="B147" s="8">
        <v>699</v>
      </c>
      <c r="C147" s="8">
        <v>19</v>
      </c>
      <c r="D147" s="8">
        <v>491</v>
      </c>
      <c r="E147" s="40">
        <v>24.639351546001254</v>
      </c>
      <c r="F147" s="43">
        <v>28</v>
      </c>
      <c r="G147" s="61">
        <v>271</v>
      </c>
      <c r="H147" s="41" t="s">
        <v>15</v>
      </c>
      <c r="I147" s="38" t="s">
        <v>15</v>
      </c>
      <c r="J147" s="43" t="s">
        <v>17</v>
      </c>
      <c r="K147" s="8"/>
      <c r="L147" s="18"/>
      <c r="M147" s="8"/>
      <c r="N147" s="8"/>
      <c r="O147" s="8"/>
    </row>
    <row r="148" spans="1:15">
      <c r="A148" s="11">
        <v>136</v>
      </c>
      <c r="B148" s="8">
        <v>6130</v>
      </c>
      <c r="C148" s="8">
        <v>29</v>
      </c>
      <c r="D148" s="8">
        <v>494</v>
      </c>
      <c r="E148" s="40">
        <v>89.895249988191907</v>
      </c>
      <c r="F148" s="43">
        <v>9</v>
      </c>
      <c r="G148" s="61">
        <v>650</v>
      </c>
      <c r="H148" s="41" t="s">
        <v>17</v>
      </c>
      <c r="I148" s="38" t="s">
        <v>15</v>
      </c>
      <c r="J148" s="43" t="s">
        <v>17</v>
      </c>
      <c r="K148" s="8"/>
      <c r="L148" s="18"/>
      <c r="M148" s="8"/>
      <c r="N148" s="8"/>
      <c r="O148" s="8"/>
    </row>
    <row r="149" spans="1:15">
      <c r="A149" s="19">
        <v>137</v>
      </c>
      <c r="B149" s="8">
        <v>13565</v>
      </c>
      <c r="C149" s="8">
        <v>37</v>
      </c>
      <c r="D149" s="8">
        <v>726</v>
      </c>
      <c r="E149" s="40">
        <v>340.25115380512977</v>
      </c>
      <c r="F149" s="43">
        <v>30</v>
      </c>
      <c r="G149" s="61">
        <v>856</v>
      </c>
      <c r="H149" s="41" t="s">
        <v>17</v>
      </c>
      <c r="I149" s="38" t="s">
        <v>15</v>
      </c>
      <c r="J149" s="43" t="s">
        <v>17</v>
      </c>
      <c r="K149" s="8"/>
      <c r="L149" s="18"/>
      <c r="M149" s="8"/>
      <c r="N149" s="8"/>
      <c r="O149" s="8"/>
    </row>
    <row r="150" spans="1:15">
      <c r="A150" s="11">
        <v>138</v>
      </c>
      <c r="B150" s="8">
        <v>8799</v>
      </c>
      <c r="C150" s="8">
        <v>52</v>
      </c>
      <c r="D150" s="8">
        <v>309</v>
      </c>
      <c r="E150" s="40">
        <v>173.34835603451151</v>
      </c>
      <c r="F150" s="43">
        <v>9</v>
      </c>
      <c r="G150" s="61">
        <v>582</v>
      </c>
      <c r="H150" s="41" t="s">
        <v>17</v>
      </c>
      <c r="I150" s="38" t="s">
        <v>15</v>
      </c>
      <c r="J150" s="43" t="s">
        <v>17</v>
      </c>
      <c r="K150" s="8"/>
      <c r="L150" s="18"/>
      <c r="M150" s="8"/>
      <c r="N150" s="8"/>
      <c r="O150" s="8"/>
    </row>
    <row r="151" spans="1:15">
      <c r="A151" s="19">
        <v>139</v>
      </c>
      <c r="B151" s="8">
        <v>3575</v>
      </c>
      <c r="C151" s="8">
        <v>34</v>
      </c>
      <c r="D151" s="8">
        <v>370</v>
      </c>
      <c r="E151" s="40">
        <v>70.078875952808602</v>
      </c>
      <c r="F151" s="43">
        <v>9</v>
      </c>
      <c r="G151" s="61">
        <v>459</v>
      </c>
      <c r="H151" s="41" t="s">
        <v>17</v>
      </c>
      <c r="I151" s="38" t="s">
        <v>15</v>
      </c>
      <c r="J151" s="43" t="s">
        <v>17</v>
      </c>
      <c r="K151" s="8"/>
      <c r="L151" s="18"/>
      <c r="M151" s="8"/>
      <c r="N151" s="8"/>
      <c r="O151" s="8"/>
    </row>
    <row r="152" spans="1:15">
      <c r="A152" s="11">
        <v>140</v>
      </c>
      <c r="B152" s="8">
        <v>3475</v>
      </c>
      <c r="C152" s="8">
        <v>14</v>
      </c>
      <c r="D152" s="8">
        <v>379</v>
      </c>
      <c r="E152" s="40">
        <v>67.647266881699466</v>
      </c>
      <c r="F152" s="43">
        <v>9</v>
      </c>
      <c r="G152" s="61">
        <v>705</v>
      </c>
      <c r="H152" s="41" t="s">
        <v>16</v>
      </c>
      <c r="I152" s="38" t="s">
        <v>15</v>
      </c>
      <c r="J152" s="43" t="s">
        <v>17</v>
      </c>
      <c r="K152" s="8"/>
      <c r="L152" s="18"/>
      <c r="M152" s="8"/>
      <c r="N152" s="8"/>
      <c r="O152" s="8"/>
    </row>
    <row r="153" spans="1:15">
      <c r="A153" s="19">
        <v>141</v>
      </c>
      <c r="B153" s="8">
        <v>7865</v>
      </c>
      <c r="C153" s="8">
        <v>15</v>
      </c>
      <c r="D153" s="8">
        <v>409</v>
      </c>
      <c r="E153" s="40">
        <v>105.55152494641753</v>
      </c>
      <c r="F153" s="43">
        <v>9</v>
      </c>
      <c r="G153" s="61">
        <v>1024</v>
      </c>
      <c r="H153" s="41" t="s">
        <v>17</v>
      </c>
      <c r="I153" s="38" t="s">
        <v>15</v>
      </c>
      <c r="J153" s="43" t="s">
        <v>17</v>
      </c>
      <c r="K153" s="8"/>
      <c r="L153" s="18"/>
      <c r="M153" s="8"/>
      <c r="N153" s="8"/>
      <c r="O153" s="8"/>
    </row>
    <row r="154" spans="1:15">
      <c r="A154" s="11">
        <v>142</v>
      </c>
      <c r="B154" s="8">
        <v>9111</v>
      </c>
      <c r="C154" s="8">
        <v>45</v>
      </c>
      <c r="D154" s="8">
        <v>549</v>
      </c>
      <c r="E154" s="40">
        <v>111.96247483899741</v>
      </c>
      <c r="F154" s="43">
        <v>9</v>
      </c>
      <c r="G154" s="61">
        <v>636</v>
      </c>
      <c r="H154" s="41" t="s">
        <v>17</v>
      </c>
      <c r="I154" s="38" t="s">
        <v>15</v>
      </c>
      <c r="J154" s="43" t="s">
        <v>17</v>
      </c>
      <c r="K154" s="8"/>
      <c r="L154" s="18"/>
      <c r="M154" s="8"/>
      <c r="N154" s="8"/>
      <c r="O154" s="8"/>
    </row>
    <row r="155" spans="1:15">
      <c r="A155" s="19">
        <v>143</v>
      </c>
      <c r="B155" s="8">
        <v>2017</v>
      </c>
      <c r="C155" s="8">
        <v>85</v>
      </c>
      <c r="D155" s="8">
        <v>432</v>
      </c>
      <c r="E155" s="40">
        <v>33.695575224986662</v>
      </c>
      <c r="F155" s="43">
        <v>15</v>
      </c>
      <c r="G155" s="61">
        <v>218</v>
      </c>
      <c r="H155" s="41" t="s">
        <v>17</v>
      </c>
      <c r="I155" s="38" t="s">
        <v>16</v>
      </c>
      <c r="J155" s="43" t="s">
        <v>17</v>
      </c>
      <c r="K155" s="8"/>
      <c r="L155" s="18"/>
      <c r="M155" s="8"/>
      <c r="N155" s="8"/>
      <c r="O155" s="8"/>
    </row>
    <row r="156" spans="1:15">
      <c r="A156" s="11">
        <v>144</v>
      </c>
      <c r="B156" s="8">
        <v>1295</v>
      </c>
      <c r="C156" s="8">
        <v>16</v>
      </c>
      <c r="D156" s="8">
        <v>316</v>
      </c>
      <c r="E156" s="40">
        <v>21.961550591776916</v>
      </c>
      <c r="F156" s="43">
        <v>4</v>
      </c>
      <c r="G156" s="61">
        <v>402</v>
      </c>
      <c r="H156" s="41" t="s">
        <v>15</v>
      </c>
      <c r="I156" s="38" t="s">
        <v>15</v>
      </c>
      <c r="J156" s="43" t="s">
        <v>17</v>
      </c>
      <c r="K156" s="8"/>
      <c r="L156" s="18"/>
      <c r="M156" s="8"/>
      <c r="N156" s="8"/>
      <c r="O156" s="8"/>
    </row>
    <row r="157" spans="1:15">
      <c r="A157" s="19">
        <v>145</v>
      </c>
      <c r="B157" s="8">
        <v>1335</v>
      </c>
      <c r="C157" s="8">
        <v>17</v>
      </c>
      <c r="D157" s="8">
        <v>506</v>
      </c>
      <c r="E157" s="40">
        <v>43.780371301109227</v>
      </c>
      <c r="F157" s="43">
        <v>17</v>
      </c>
      <c r="G157" s="61">
        <v>396</v>
      </c>
      <c r="H157" s="41" t="s">
        <v>15</v>
      </c>
      <c r="I157" s="38" t="s">
        <v>15</v>
      </c>
      <c r="J157" s="43" t="s">
        <v>17</v>
      </c>
      <c r="K157" s="8"/>
      <c r="L157" s="18"/>
      <c r="M157" s="8"/>
      <c r="N157" s="8"/>
      <c r="O157" s="8"/>
    </row>
    <row r="158" spans="1:15">
      <c r="A158" s="11">
        <v>146</v>
      </c>
      <c r="B158" s="8">
        <v>1352</v>
      </c>
      <c r="C158" s="8">
        <v>19</v>
      </c>
      <c r="D158" s="8">
        <v>494</v>
      </c>
      <c r="E158" s="44">
        <v>46.640829812644277</v>
      </c>
      <c r="F158">
        <v>32</v>
      </c>
      <c r="G158" s="61">
        <v>377</v>
      </c>
      <c r="H158" s="43" t="s">
        <v>16</v>
      </c>
      <c r="I158" s="38" t="s">
        <v>15</v>
      </c>
      <c r="J158" s="38" t="s">
        <v>17</v>
      </c>
      <c r="K158" s="8"/>
      <c r="L158" s="18"/>
      <c r="M158" s="8"/>
      <c r="N158" s="8"/>
      <c r="O158" s="8"/>
    </row>
    <row r="159" spans="1:15">
      <c r="A159" s="19">
        <v>147</v>
      </c>
      <c r="B159" s="8">
        <v>617</v>
      </c>
      <c r="C159" s="8">
        <v>32</v>
      </c>
      <c r="D159" s="8">
        <v>603</v>
      </c>
      <c r="E159" s="44">
        <v>17.459190050501675</v>
      </c>
      <c r="F159">
        <v>8</v>
      </c>
      <c r="G159" s="61">
        <v>196</v>
      </c>
      <c r="H159" s="43" t="s">
        <v>15</v>
      </c>
      <c r="I159" s="38" t="s">
        <v>15</v>
      </c>
      <c r="J159" s="38" t="s">
        <v>17</v>
      </c>
      <c r="K159" s="8"/>
      <c r="L159" s="18"/>
      <c r="M159" s="8"/>
      <c r="N159" s="8"/>
      <c r="O159" s="8"/>
    </row>
    <row r="160" spans="1:15">
      <c r="A160" s="11">
        <v>148</v>
      </c>
      <c r="B160" s="8">
        <v>3719</v>
      </c>
      <c r="C160" s="8">
        <v>36</v>
      </c>
      <c r="D160" s="8">
        <v>473</v>
      </c>
      <c r="E160" s="44">
        <v>47.014476986195355</v>
      </c>
      <c r="F160">
        <v>6</v>
      </c>
      <c r="G160" s="61">
        <v>455</v>
      </c>
      <c r="H160" s="43" t="s">
        <v>17</v>
      </c>
      <c r="I160" s="38" t="s">
        <v>15</v>
      </c>
      <c r="J160" s="38" t="s">
        <v>17</v>
      </c>
      <c r="K160" s="8"/>
      <c r="L160" s="18"/>
      <c r="M160" s="8"/>
      <c r="N160" s="8"/>
      <c r="O160" s="8"/>
    </row>
    <row r="161" spans="1:16">
      <c r="A161" s="19">
        <v>149</v>
      </c>
      <c r="B161" s="8">
        <v>3748</v>
      </c>
      <c r="C161" s="8">
        <v>160</v>
      </c>
      <c r="D161" s="8">
        <v>475</v>
      </c>
      <c r="E161" s="44">
        <v>46.499384833666667</v>
      </c>
      <c r="F161" s="38">
        <v>16</v>
      </c>
      <c r="G161" s="61">
        <v>216</v>
      </c>
      <c r="H161" s="38" t="s">
        <v>17</v>
      </c>
      <c r="I161" s="38" t="s">
        <v>16</v>
      </c>
      <c r="J161" s="38" t="s">
        <v>17</v>
      </c>
      <c r="K161" s="8"/>
      <c r="L161" s="18"/>
      <c r="M161" s="8"/>
      <c r="N161" s="8"/>
      <c r="O161" s="8"/>
    </row>
    <row r="162" spans="1:16">
      <c r="A162" s="11">
        <v>150</v>
      </c>
      <c r="B162" s="8">
        <v>1013</v>
      </c>
      <c r="C162" s="8">
        <v>287</v>
      </c>
      <c r="D162" s="8">
        <v>323</v>
      </c>
      <c r="E162" s="44">
        <v>18.952067173310947</v>
      </c>
      <c r="F162">
        <v>38</v>
      </c>
      <c r="G162" s="61">
        <v>84</v>
      </c>
      <c r="H162" s="43" t="s">
        <v>17</v>
      </c>
      <c r="I162" s="38" t="s">
        <v>17</v>
      </c>
      <c r="J162" s="38" t="s">
        <v>17</v>
      </c>
      <c r="K162" s="8"/>
      <c r="L162" s="18"/>
      <c r="M162" s="8"/>
      <c r="N162" s="8"/>
      <c r="O162" s="8"/>
    </row>
    <row r="163" spans="1:16">
      <c r="A163" s="5"/>
      <c r="B163" s="8"/>
      <c r="C163" s="8"/>
      <c r="D163" s="8"/>
      <c r="E163" s="8"/>
      <c r="F163" s="8"/>
      <c r="G163" s="29"/>
      <c r="H163" s="29"/>
      <c r="I163" s="8"/>
      <c r="J163" s="8"/>
      <c r="K163" s="8"/>
      <c r="L163" s="8"/>
      <c r="M163" s="8"/>
      <c r="N163" s="8"/>
      <c r="O163" s="8"/>
      <c r="P163" s="8"/>
    </row>
    <row r="164" spans="1:16">
      <c r="B164" s="8"/>
      <c r="C164" s="8"/>
      <c r="D164" s="8"/>
      <c r="E164" s="8"/>
      <c r="F164" s="8"/>
      <c r="G164" s="29"/>
      <c r="H164" s="29"/>
      <c r="I164" s="8"/>
      <c r="J164" s="8"/>
      <c r="K164" s="8"/>
      <c r="L164" s="8"/>
      <c r="M164" s="8"/>
      <c r="N164" s="8"/>
      <c r="O164" s="8"/>
      <c r="P164" s="8"/>
    </row>
    <row r="165" spans="1:16">
      <c r="A165" s="5"/>
      <c r="B165" s="8"/>
      <c r="C165" s="8"/>
      <c r="D165" s="8"/>
      <c r="E165" s="8"/>
      <c r="F165" s="8"/>
      <c r="G165" s="29"/>
      <c r="H165" s="29"/>
      <c r="I165" s="8"/>
      <c r="J165" s="8"/>
      <c r="K165" s="8"/>
      <c r="L165" s="8"/>
      <c r="M165" s="8"/>
      <c r="N165" s="8"/>
      <c r="O165" s="8"/>
      <c r="P165" s="8"/>
    </row>
    <row r="166" spans="1:16">
      <c r="B166" s="8"/>
      <c r="C166" s="8"/>
      <c r="D166" s="8"/>
      <c r="E166" s="8"/>
      <c r="F166" s="8"/>
      <c r="G166" s="29"/>
      <c r="H166" s="29"/>
      <c r="I166" s="8"/>
      <c r="J166" s="8"/>
      <c r="K166" s="8"/>
      <c r="L166" s="8"/>
      <c r="M166" s="8"/>
      <c r="N166" s="8"/>
      <c r="O166" s="8"/>
      <c r="P166" s="8"/>
    </row>
    <row r="167" spans="1:16">
      <c r="A167" s="5"/>
      <c r="B167" s="8"/>
      <c r="C167" s="8"/>
      <c r="D167" s="8"/>
      <c r="E167" s="8"/>
      <c r="F167" s="8"/>
      <c r="G167" s="29"/>
      <c r="H167" s="29"/>
      <c r="I167" s="8"/>
      <c r="J167" s="8"/>
      <c r="K167" s="8"/>
      <c r="L167" s="8"/>
      <c r="M167" s="8"/>
      <c r="N167" s="8"/>
      <c r="O167" s="8"/>
      <c r="P167" s="8"/>
    </row>
    <row r="168" spans="1:16">
      <c r="B168" s="8"/>
      <c r="C168" s="8"/>
      <c r="D168" s="8"/>
      <c r="E168" s="8"/>
      <c r="F168" s="8"/>
      <c r="G168" s="29"/>
      <c r="H168" s="29"/>
      <c r="I168" s="8"/>
      <c r="J168" s="8"/>
      <c r="K168" s="8"/>
      <c r="L168" s="8"/>
      <c r="M168" s="8"/>
      <c r="N168" s="8"/>
      <c r="O168" s="8"/>
      <c r="P168" s="8"/>
    </row>
    <row r="169" spans="1:16">
      <c r="A169" s="5"/>
      <c r="B169" s="8"/>
      <c r="C169" s="8"/>
      <c r="D169" s="8"/>
      <c r="E169" s="8"/>
      <c r="F169" s="8"/>
      <c r="G169" s="29"/>
      <c r="H169" s="29"/>
      <c r="I169" s="8"/>
      <c r="J169" s="8"/>
      <c r="K169" s="8"/>
      <c r="L169" s="8"/>
      <c r="M169" s="8"/>
      <c r="N169" s="8"/>
      <c r="O169" s="8"/>
      <c r="P169" s="8"/>
    </row>
    <row r="170" spans="1:16">
      <c r="B170" s="8"/>
      <c r="C170" s="8"/>
      <c r="D170" s="8"/>
      <c r="E170" s="8"/>
      <c r="F170" s="8"/>
      <c r="G170" s="29"/>
      <c r="H170" s="29"/>
      <c r="I170" s="8"/>
      <c r="J170" s="8"/>
      <c r="K170" s="8"/>
      <c r="L170" s="8"/>
      <c r="M170" s="8"/>
      <c r="N170" s="8"/>
      <c r="O170" s="8"/>
      <c r="P170" s="8"/>
    </row>
    <row r="171" spans="1:16">
      <c r="A171" s="5"/>
      <c r="B171" s="8"/>
      <c r="C171" s="8"/>
      <c r="D171" s="8"/>
      <c r="E171" s="8"/>
      <c r="F171" s="8"/>
      <c r="G171" s="29"/>
      <c r="H171" s="29"/>
      <c r="I171" s="8"/>
      <c r="J171" s="8"/>
      <c r="K171" s="8"/>
      <c r="L171" s="8"/>
      <c r="M171" s="8"/>
      <c r="N171" s="8"/>
      <c r="O171" s="8"/>
      <c r="P171" s="8"/>
    </row>
    <row r="172" spans="1:16">
      <c r="B172" s="8"/>
      <c r="C172" s="8"/>
      <c r="D172" s="8"/>
      <c r="E172" s="8"/>
      <c r="F172" s="8"/>
      <c r="G172" s="29"/>
      <c r="H172" s="29"/>
      <c r="I172" s="8"/>
      <c r="J172" s="8"/>
      <c r="K172" s="8"/>
      <c r="L172" s="8"/>
      <c r="M172" s="8"/>
      <c r="N172" s="8"/>
      <c r="O172" s="8"/>
      <c r="P172" s="8"/>
    </row>
    <row r="173" spans="1:16">
      <c r="A173" s="5"/>
      <c r="B173" s="8"/>
      <c r="C173" s="8"/>
      <c r="D173" s="8"/>
      <c r="E173" s="8"/>
      <c r="F173" s="8"/>
      <c r="G173" s="29"/>
      <c r="H173" s="29"/>
      <c r="I173" s="8"/>
      <c r="J173" s="8"/>
      <c r="K173" s="8"/>
      <c r="L173" s="8"/>
      <c r="M173" s="8"/>
      <c r="N173" s="8"/>
      <c r="O173" s="8"/>
      <c r="P173" s="8"/>
    </row>
    <row r="174" spans="1:16">
      <c r="B174" s="8"/>
      <c r="C174" s="8"/>
      <c r="D174" s="8"/>
      <c r="E174" s="8"/>
      <c r="F174" s="8"/>
      <c r="G174" s="29"/>
      <c r="H174" s="29"/>
      <c r="I174" s="8"/>
      <c r="J174" s="8"/>
      <c r="K174" s="8"/>
      <c r="L174" s="8"/>
      <c r="M174" s="8"/>
      <c r="N174" s="8"/>
      <c r="O174" s="8"/>
      <c r="P174" s="8"/>
    </row>
    <row r="175" spans="1:16">
      <c r="A175" s="5"/>
      <c r="B175" s="8"/>
      <c r="C175" s="8"/>
      <c r="D175" s="8"/>
      <c r="E175" s="8"/>
      <c r="F175" s="8"/>
      <c r="G175" s="29"/>
      <c r="H175" s="29"/>
      <c r="I175" s="8"/>
      <c r="J175" s="8"/>
      <c r="K175" s="8"/>
      <c r="L175" s="8"/>
      <c r="M175" s="8"/>
      <c r="N175" s="8"/>
      <c r="O175" s="8"/>
      <c r="P175" s="8"/>
    </row>
    <row r="176" spans="1:16">
      <c r="B176" s="8"/>
      <c r="C176" s="8"/>
      <c r="D176" s="8"/>
      <c r="E176" s="8"/>
      <c r="F176" s="8"/>
      <c r="G176" s="29"/>
      <c r="H176" s="29"/>
      <c r="I176" s="8"/>
      <c r="J176" s="8"/>
      <c r="K176" s="8"/>
      <c r="L176" s="8"/>
      <c r="M176" s="8"/>
      <c r="N176" s="8"/>
      <c r="O176" s="8"/>
      <c r="P176" s="8"/>
    </row>
    <row r="177" spans="1:16">
      <c r="A177" s="5"/>
      <c r="B177" s="8"/>
      <c r="C177" s="8"/>
      <c r="D177" s="8"/>
      <c r="E177" s="8"/>
      <c r="F177" s="8"/>
      <c r="G177" s="29"/>
      <c r="H177" s="29"/>
      <c r="I177" s="8"/>
      <c r="J177" s="8"/>
      <c r="K177" s="8"/>
      <c r="L177" s="8"/>
      <c r="M177" s="8"/>
      <c r="N177" s="8"/>
      <c r="O177" s="8"/>
      <c r="P177" s="8"/>
    </row>
    <row r="178" spans="1:16">
      <c r="B178" s="8"/>
      <c r="C178" s="8"/>
      <c r="D178" s="8"/>
      <c r="E178" s="8"/>
      <c r="F178" s="8"/>
      <c r="G178" s="29"/>
      <c r="H178" s="29"/>
      <c r="I178" s="8"/>
      <c r="J178" s="8"/>
      <c r="K178" s="8"/>
      <c r="L178" s="8"/>
      <c r="M178" s="8"/>
      <c r="N178" s="8"/>
      <c r="O178" s="8"/>
      <c r="P178" s="8"/>
    </row>
    <row r="179" spans="1:16">
      <c r="A179" s="5"/>
      <c r="B179" s="8"/>
      <c r="C179" s="8"/>
      <c r="D179" s="8"/>
      <c r="E179" s="8"/>
      <c r="F179" s="8"/>
      <c r="G179" s="29"/>
      <c r="H179" s="29"/>
      <c r="I179" s="8"/>
      <c r="J179" s="8"/>
      <c r="K179" s="8"/>
      <c r="L179" s="8"/>
      <c r="M179" s="8"/>
      <c r="N179" s="8"/>
      <c r="O179" s="8"/>
      <c r="P179" s="8"/>
    </row>
    <row r="180" spans="1:16">
      <c r="B180" s="8"/>
      <c r="C180" s="8"/>
      <c r="D180" s="8"/>
      <c r="E180" s="8"/>
      <c r="F180" s="8"/>
      <c r="G180" s="29"/>
      <c r="H180" s="29"/>
      <c r="I180" s="8"/>
      <c r="J180" s="8"/>
      <c r="K180" s="8"/>
      <c r="L180" s="8"/>
      <c r="M180" s="8"/>
      <c r="N180" s="8"/>
      <c r="O180" s="8"/>
      <c r="P180" s="8"/>
    </row>
    <row r="181" spans="1:16">
      <c r="A181" s="5"/>
      <c r="B181" s="8"/>
      <c r="C181" s="8"/>
      <c r="D181" s="8"/>
      <c r="E181" s="8"/>
      <c r="F181" s="8"/>
      <c r="G181" s="29"/>
      <c r="H181" s="29"/>
      <c r="I181" s="8"/>
      <c r="J181" s="8"/>
      <c r="K181" s="8"/>
      <c r="L181" s="8"/>
      <c r="M181" s="8"/>
      <c r="N181" s="8"/>
      <c r="O181" s="8"/>
      <c r="P181" s="8"/>
    </row>
    <row r="182" spans="1:16">
      <c r="B182" s="8"/>
      <c r="C182" s="8"/>
      <c r="D182" s="8"/>
      <c r="E182" s="8"/>
      <c r="F182" s="8"/>
      <c r="G182" s="29"/>
      <c r="H182" s="29"/>
      <c r="I182" s="8"/>
      <c r="J182" s="8"/>
      <c r="K182" s="8"/>
      <c r="L182" s="8"/>
      <c r="M182" s="8"/>
      <c r="N182" s="8"/>
      <c r="O182" s="8"/>
      <c r="P182" s="8"/>
    </row>
    <row r="183" spans="1:16">
      <c r="A183" s="5"/>
      <c r="B183" s="8"/>
      <c r="C183" s="8"/>
      <c r="D183" s="8"/>
      <c r="E183" s="8"/>
      <c r="F183" s="8"/>
      <c r="G183" s="29"/>
      <c r="H183" s="29"/>
      <c r="I183" s="8"/>
      <c r="J183" s="8"/>
      <c r="K183" s="8"/>
      <c r="L183" s="8"/>
      <c r="M183" s="8"/>
      <c r="N183" s="8"/>
      <c r="O183" s="8"/>
      <c r="P183" s="8"/>
    </row>
    <row r="184" spans="1:16">
      <c r="B184" s="8"/>
      <c r="C184" s="8"/>
      <c r="D184" s="8"/>
      <c r="E184" s="8"/>
      <c r="F184" s="8"/>
      <c r="G184" s="29"/>
      <c r="H184" s="29"/>
      <c r="I184" s="8"/>
      <c r="J184" s="8"/>
      <c r="K184" s="8"/>
      <c r="L184" s="8"/>
      <c r="M184" s="8"/>
      <c r="N184" s="8"/>
      <c r="O184" s="8"/>
      <c r="P184" s="8"/>
    </row>
    <row r="185" spans="1:16">
      <c r="A185" s="5"/>
      <c r="B185" s="8"/>
      <c r="C185" s="8"/>
      <c r="D185" s="8"/>
      <c r="E185" s="8"/>
      <c r="F185" s="8"/>
      <c r="G185" s="29"/>
      <c r="H185" s="29"/>
      <c r="I185" s="8"/>
      <c r="J185" s="8"/>
      <c r="K185" s="8"/>
      <c r="L185" s="8"/>
      <c r="M185" s="8"/>
      <c r="N185" s="8"/>
      <c r="O185" s="8"/>
      <c r="P185" s="8"/>
    </row>
    <row r="186" spans="1:16">
      <c r="B186" s="8"/>
      <c r="C186" s="8"/>
      <c r="D186" s="8"/>
      <c r="E186" s="8"/>
      <c r="F186" s="8"/>
      <c r="G186" s="29"/>
      <c r="H186" s="29"/>
      <c r="I186" s="8"/>
      <c r="J186" s="8"/>
      <c r="K186" s="8"/>
      <c r="L186" s="8"/>
      <c r="M186" s="8"/>
      <c r="N186" s="8"/>
      <c r="O186" s="8"/>
      <c r="P186" s="8"/>
    </row>
    <row r="187" spans="1:16">
      <c r="A187" s="5"/>
      <c r="B187" s="8"/>
      <c r="C187" s="8"/>
      <c r="D187" s="8"/>
      <c r="E187" s="8"/>
      <c r="F187" s="8"/>
      <c r="G187" s="29"/>
      <c r="H187" s="29"/>
      <c r="I187" s="8"/>
      <c r="J187" s="8"/>
      <c r="K187" s="8"/>
      <c r="L187" s="8"/>
      <c r="M187" s="8"/>
      <c r="N187" s="8"/>
      <c r="O187" s="8"/>
      <c r="P187" s="8"/>
    </row>
    <row r="188" spans="1:16">
      <c r="B188" s="8"/>
      <c r="C188" s="8"/>
      <c r="D188" s="8"/>
      <c r="E188" s="8"/>
      <c r="F188" s="8"/>
      <c r="G188" s="29"/>
      <c r="H188" s="29"/>
      <c r="I188" s="8"/>
      <c r="J188" s="8"/>
      <c r="K188" s="8"/>
      <c r="L188" s="8"/>
      <c r="M188" s="8"/>
      <c r="N188" s="8"/>
      <c r="O188" s="8"/>
      <c r="P188" s="8"/>
    </row>
    <row r="189" spans="1:16">
      <c r="A189" s="5"/>
      <c r="B189" s="8"/>
      <c r="C189" s="8"/>
      <c r="D189" s="8"/>
      <c r="E189" s="8"/>
      <c r="F189" s="8"/>
      <c r="G189" s="29"/>
      <c r="H189" s="29"/>
      <c r="I189" s="8"/>
      <c r="J189" s="8"/>
      <c r="K189" s="8"/>
      <c r="L189" s="8"/>
      <c r="M189" s="8"/>
      <c r="N189" s="8"/>
      <c r="O189" s="8"/>
      <c r="P189" s="8"/>
    </row>
    <row r="190" spans="1:16">
      <c r="B190" s="8"/>
      <c r="C190" s="8"/>
      <c r="D190" s="8"/>
      <c r="E190" s="8"/>
      <c r="F190" s="8"/>
      <c r="G190" s="29"/>
      <c r="H190" s="29"/>
      <c r="I190" s="8"/>
      <c r="J190" s="8"/>
      <c r="K190" s="8"/>
      <c r="L190" s="8"/>
      <c r="M190" s="8"/>
      <c r="N190" s="8"/>
      <c r="O190" s="8"/>
      <c r="P190" s="8"/>
    </row>
    <row r="191" spans="1:16">
      <c r="A191" s="5"/>
      <c r="B191" s="8"/>
      <c r="C191" s="8"/>
      <c r="D191" s="8"/>
      <c r="E191" s="8"/>
      <c r="F191" s="8"/>
      <c r="G191" s="29"/>
      <c r="H191" s="29"/>
      <c r="I191" s="8"/>
      <c r="J191" s="8"/>
      <c r="K191" s="8"/>
      <c r="L191" s="8"/>
      <c r="M191" s="8"/>
      <c r="N191" s="8"/>
      <c r="O191" s="8"/>
      <c r="P191" s="8"/>
    </row>
    <row r="192" spans="1:16">
      <c r="B192" s="8"/>
      <c r="C192" s="8"/>
      <c r="D192" s="8"/>
      <c r="E192" s="8"/>
      <c r="F192" s="8"/>
      <c r="G192" s="29"/>
      <c r="H192" s="29"/>
      <c r="I192" s="8"/>
      <c r="J192" s="8"/>
      <c r="K192" s="8"/>
      <c r="L192" s="8"/>
      <c r="M192" s="8"/>
      <c r="N192" s="8"/>
      <c r="O192" s="8"/>
      <c r="P192" s="8"/>
    </row>
    <row r="193" spans="1:16">
      <c r="A193" s="5"/>
      <c r="B193" s="8"/>
      <c r="C193" s="8"/>
      <c r="D193" s="8"/>
      <c r="E193" s="8"/>
      <c r="F193" s="8"/>
      <c r="G193" s="29"/>
      <c r="H193" s="29"/>
      <c r="I193" s="8"/>
      <c r="J193" s="8"/>
      <c r="K193" s="8"/>
      <c r="L193" s="8"/>
      <c r="M193" s="8"/>
      <c r="N193" s="8"/>
      <c r="O193" s="8"/>
      <c r="P193" s="8"/>
    </row>
    <row r="194" spans="1:16">
      <c r="B194" s="8"/>
      <c r="C194" s="8"/>
      <c r="D194" s="8"/>
      <c r="E194" s="8"/>
      <c r="F194" s="8"/>
      <c r="G194" s="29"/>
      <c r="H194" s="29"/>
      <c r="I194" s="8"/>
      <c r="J194" s="8"/>
      <c r="K194" s="8"/>
      <c r="L194" s="8"/>
      <c r="M194" s="8"/>
      <c r="N194" s="8"/>
      <c r="O194" s="8"/>
      <c r="P194" s="8"/>
    </row>
    <row r="195" spans="1:16">
      <c r="A195" s="5"/>
      <c r="B195" s="8"/>
      <c r="C195" s="8"/>
      <c r="D195" s="8"/>
      <c r="E195" s="8"/>
      <c r="F195" s="8"/>
      <c r="G195" s="29"/>
      <c r="H195" s="29"/>
      <c r="I195" s="8"/>
      <c r="J195" s="8"/>
      <c r="K195" s="8"/>
      <c r="L195" s="8"/>
      <c r="M195" s="8"/>
      <c r="N195" s="8"/>
      <c r="O195" s="8"/>
      <c r="P195" s="8"/>
    </row>
    <row r="196" spans="1:16">
      <c r="B196" s="8"/>
      <c r="C196" s="8"/>
      <c r="D196" s="8"/>
      <c r="E196" s="8"/>
      <c r="F196" s="8"/>
      <c r="G196" s="29"/>
      <c r="H196" s="29"/>
      <c r="I196" s="8"/>
      <c r="J196" s="8"/>
      <c r="K196" s="8"/>
      <c r="L196" s="8"/>
      <c r="M196" s="8"/>
      <c r="N196" s="8"/>
      <c r="O196" s="8"/>
      <c r="P196" s="8"/>
    </row>
    <row r="197" spans="1:16">
      <c r="A197" s="5"/>
      <c r="B197" s="8"/>
      <c r="C197" s="8"/>
      <c r="D197" s="8"/>
      <c r="E197" s="8"/>
      <c r="F197" s="8"/>
      <c r="G197" s="29"/>
      <c r="H197" s="29"/>
      <c r="I197" s="8"/>
      <c r="J197" s="8"/>
      <c r="K197" s="8"/>
      <c r="L197" s="8"/>
      <c r="M197" s="8"/>
      <c r="N197" s="8"/>
      <c r="O197" s="8"/>
      <c r="P197" s="8"/>
    </row>
    <row r="198" spans="1:16">
      <c r="B198" s="8"/>
      <c r="C198" s="8"/>
      <c r="D198" s="8"/>
      <c r="E198" s="8"/>
      <c r="F198" s="8"/>
      <c r="G198" s="29"/>
      <c r="H198" s="29"/>
      <c r="I198" s="8"/>
      <c r="J198" s="8"/>
      <c r="K198" s="8"/>
      <c r="L198" s="8"/>
      <c r="M198" s="8"/>
      <c r="N198" s="8"/>
      <c r="O198" s="8"/>
      <c r="P198" s="8"/>
    </row>
    <row r="199" spans="1:16">
      <c r="A199" s="5"/>
      <c r="B199" s="8"/>
      <c r="C199" s="8"/>
      <c r="D199" s="8"/>
      <c r="E199" s="8"/>
      <c r="F199" s="8"/>
      <c r="G199" s="29"/>
      <c r="H199" s="29"/>
      <c r="I199" s="8"/>
      <c r="J199" s="8"/>
      <c r="K199" s="8"/>
      <c r="L199" s="8"/>
      <c r="M199" s="8"/>
      <c r="N199" s="8"/>
      <c r="O199" s="8"/>
      <c r="P199" s="8"/>
    </row>
    <row r="200" spans="1:16">
      <c r="B200" s="8"/>
      <c r="C200" s="8"/>
      <c r="D200" s="8"/>
      <c r="E200" s="8"/>
      <c r="F200" s="8"/>
      <c r="G200" s="29"/>
      <c r="H200" s="29"/>
      <c r="I200" s="8"/>
      <c r="J200" s="8"/>
      <c r="K200" s="8"/>
      <c r="L200" s="8"/>
      <c r="M200" s="8"/>
      <c r="N200" s="8"/>
      <c r="O200" s="8"/>
      <c r="P200" s="8"/>
    </row>
    <row r="201" spans="1:16">
      <c r="A201" s="5"/>
      <c r="B201" s="8"/>
      <c r="C201" s="8"/>
      <c r="D201" s="8"/>
      <c r="E201" s="8"/>
      <c r="F201" s="8"/>
      <c r="G201" s="29"/>
      <c r="H201" s="29"/>
      <c r="I201" s="8"/>
      <c r="J201" s="8"/>
      <c r="K201" s="8"/>
      <c r="L201" s="8"/>
      <c r="M201" s="8"/>
      <c r="N201" s="8"/>
      <c r="O201" s="8"/>
      <c r="P201" s="8"/>
    </row>
    <row r="202" spans="1:16">
      <c r="B202" s="8"/>
      <c r="C202" s="8"/>
      <c r="D202" s="8"/>
      <c r="E202" s="8"/>
      <c r="F202" s="8"/>
      <c r="G202" s="29"/>
      <c r="H202" s="29"/>
      <c r="I202" s="8"/>
      <c r="J202" s="8"/>
      <c r="K202" s="8"/>
      <c r="L202" s="8"/>
      <c r="M202" s="8"/>
      <c r="N202" s="8"/>
      <c r="O202" s="8"/>
      <c r="P202" s="8"/>
    </row>
    <row r="203" spans="1:16">
      <c r="A203" s="5"/>
      <c r="B203" s="8"/>
      <c r="C203" s="8"/>
      <c r="D203" s="8"/>
      <c r="E203" s="8"/>
      <c r="F203" s="8"/>
      <c r="G203" s="29"/>
      <c r="H203" s="29"/>
      <c r="I203" s="8"/>
      <c r="J203" s="8"/>
      <c r="K203" s="8"/>
      <c r="L203" s="8"/>
      <c r="M203" s="8"/>
      <c r="N203" s="8"/>
      <c r="O203" s="8"/>
      <c r="P203" s="8"/>
    </row>
    <row r="204" spans="1:16">
      <c r="B204" s="8"/>
      <c r="C204" s="8"/>
      <c r="D204" s="8"/>
      <c r="E204" s="8"/>
      <c r="F204" s="8"/>
      <c r="G204" s="29"/>
      <c r="H204" s="29"/>
      <c r="I204" s="8"/>
      <c r="J204" s="8"/>
      <c r="K204" s="8"/>
      <c r="L204" s="8"/>
      <c r="M204" s="8"/>
      <c r="N204" s="8"/>
      <c r="O204" s="8"/>
      <c r="P204" s="8"/>
    </row>
    <row r="205" spans="1:16">
      <c r="A205" s="5"/>
      <c r="B205" s="8"/>
      <c r="C205" s="8"/>
      <c r="D205" s="8"/>
      <c r="E205" s="8"/>
      <c r="F205" s="8"/>
      <c r="G205" s="29"/>
      <c r="H205" s="29"/>
      <c r="I205" s="8"/>
      <c r="J205" s="8"/>
      <c r="K205" s="8"/>
      <c r="L205" s="8"/>
      <c r="M205" s="8"/>
      <c r="N205" s="8"/>
      <c r="O205" s="8"/>
      <c r="P205" s="8"/>
    </row>
    <row r="206" spans="1:16">
      <c r="B206" s="8"/>
      <c r="C206" s="8"/>
      <c r="D206" s="8"/>
      <c r="E206" s="8"/>
      <c r="F206" s="8"/>
      <c r="G206" s="29"/>
      <c r="H206" s="29"/>
      <c r="I206" s="8"/>
      <c r="J206" s="8"/>
      <c r="K206" s="8"/>
      <c r="L206" s="8"/>
      <c r="M206" s="8"/>
      <c r="N206" s="8"/>
      <c r="O206" s="8"/>
      <c r="P206" s="8"/>
    </row>
    <row r="207" spans="1:16">
      <c r="A207" s="5"/>
      <c r="B207" s="8"/>
      <c r="C207" s="8"/>
      <c r="D207" s="8"/>
      <c r="E207" s="8"/>
      <c r="F207" s="8"/>
      <c r="G207" s="29"/>
      <c r="H207" s="29"/>
      <c r="I207" s="8"/>
      <c r="J207" s="8"/>
      <c r="K207" s="8"/>
      <c r="L207" s="8"/>
      <c r="M207" s="8"/>
      <c r="N207" s="8"/>
      <c r="O207" s="8"/>
      <c r="P207" s="8"/>
    </row>
    <row r="208" spans="1:16">
      <c r="B208" s="8"/>
      <c r="C208" s="8"/>
      <c r="D208" s="8"/>
      <c r="E208" s="8"/>
      <c r="F208" s="8"/>
      <c r="G208" s="29"/>
      <c r="H208" s="29"/>
      <c r="I208" s="8"/>
      <c r="J208" s="8"/>
      <c r="K208" s="8"/>
      <c r="L208" s="8"/>
      <c r="M208" s="8"/>
      <c r="N208" s="8"/>
      <c r="O208" s="8"/>
      <c r="P208" s="8"/>
    </row>
    <row r="209" spans="1:16">
      <c r="A209" s="5"/>
      <c r="B209" s="8"/>
      <c r="C209" s="8"/>
      <c r="D209" s="8"/>
      <c r="E209" s="8"/>
      <c r="F209" s="8"/>
      <c r="G209" s="29"/>
      <c r="H209" s="29"/>
      <c r="I209" s="8"/>
      <c r="J209" s="8"/>
      <c r="K209" s="8"/>
      <c r="L209" s="8"/>
      <c r="M209" s="8"/>
      <c r="N209" s="8"/>
      <c r="O209" s="8"/>
      <c r="P209" s="8"/>
    </row>
    <row r="210" spans="1:16">
      <c r="B210" s="8"/>
      <c r="C210" s="8"/>
      <c r="D210" s="8"/>
      <c r="E210" s="8"/>
      <c r="F210" s="8"/>
      <c r="G210" s="29"/>
      <c r="H210" s="29"/>
      <c r="I210" s="8"/>
      <c r="J210" s="8"/>
      <c r="K210" s="8"/>
      <c r="L210" s="8"/>
      <c r="M210" s="8"/>
      <c r="N210" s="8"/>
      <c r="O210" s="8"/>
      <c r="P210" s="8"/>
    </row>
    <row r="211" spans="1:16">
      <c r="A211" s="5"/>
      <c r="B211" s="8"/>
      <c r="C211" s="8"/>
      <c r="D211" s="8"/>
      <c r="E211" s="8"/>
      <c r="F211" s="8"/>
      <c r="G211" s="29"/>
      <c r="H211" s="29"/>
      <c r="I211" s="8"/>
      <c r="J211" s="8"/>
      <c r="K211" s="8"/>
      <c r="L211" s="8"/>
      <c r="M211" s="8"/>
      <c r="N211" s="8"/>
      <c r="O211" s="8"/>
      <c r="P211" s="8"/>
    </row>
    <row r="212" spans="1:16">
      <c r="B212" s="8"/>
      <c r="C212" s="8"/>
      <c r="D212" s="8"/>
      <c r="E212" s="8"/>
      <c r="F212" s="8"/>
      <c r="G212" s="29"/>
      <c r="H212" s="29"/>
      <c r="I212" s="8"/>
      <c r="J212" s="8"/>
      <c r="K212" s="8"/>
      <c r="L212" s="8"/>
      <c r="M212" s="8"/>
      <c r="N212" s="8"/>
      <c r="O212" s="8"/>
      <c r="P212"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A159"/>
  <sheetViews>
    <sheetView workbookViewId="0">
      <selection activeCell="E2" sqref="E2"/>
    </sheetView>
  </sheetViews>
  <sheetFormatPr defaultRowHeight="15"/>
  <cols>
    <col min="1" max="1" width="15.5703125" customWidth="1"/>
    <col min="2" max="2" width="20.5703125" customWidth="1"/>
    <col min="3" max="3" width="20.7109375" customWidth="1"/>
    <col min="4" max="4" width="11.42578125" customWidth="1"/>
    <col min="5" max="5" width="22.7109375" customWidth="1"/>
    <col min="6" max="8" width="15.85546875" customWidth="1"/>
    <col min="9" max="9" width="15.5703125" customWidth="1"/>
    <col min="10" max="10" width="18" customWidth="1"/>
    <col min="11" max="11" width="17.5703125" customWidth="1"/>
    <col min="12" max="12" width="16.140625" customWidth="1"/>
    <col min="13" max="13" width="12.42578125" customWidth="1"/>
    <col min="14" max="14" width="14.140625" customWidth="1"/>
    <col min="15" max="15" width="13.28515625" customWidth="1"/>
    <col min="16" max="16" width="10" customWidth="1"/>
    <col min="17" max="17" width="11.140625" customWidth="1"/>
    <col min="18" max="18" width="11.7109375" customWidth="1"/>
    <col min="19" max="19" width="19.5703125" customWidth="1"/>
    <col min="20" max="20" width="12" customWidth="1"/>
    <col min="21" max="21" width="10.5703125" customWidth="1"/>
    <col min="22" max="22" width="11.7109375" customWidth="1"/>
    <col min="23" max="23" width="11.5703125" customWidth="1"/>
    <col min="24" max="24" width="19.42578125" customWidth="1"/>
    <col min="25" max="25" width="16.42578125" customWidth="1"/>
    <col min="26" max="26" width="14" customWidth="1"/>
    <col min="27" max="27" width="13.85546875" customWidth="1"/>
    <col min="28" max="28" width="14.28515625" customWidth="1"/>
    <col min="29" max="29" width="13.85546875" customWidth="1"/>
    <col min="30" max="30" width="14" customWidth="1"/>
    <col min="31" max="31" width="13.42578125" customWidth="1"/>
    <col min="32" max="32" width="10" customWidth="1"/>
    <col min="33" max="33" width="13.5703125" customWidth="1"/>
    <col min="34" max="34" width="14.5703125" customWidth="1"/>
    <col min="35" max="35" width="13.28515625" customWidth="1"/>
    <col min="36" max="36" width="13.42578125" customWidth="1"/>
    <col min="46" max="46" width="10.85546875" customWidth="1"/>
    <col min="47" max="47" width="14" customWidth="1"/>
    <col min="54" max="54" width="10.42578125" customWidth="1"/>
  </cols>
  <sheetData>
    <row r="1" spans="1:53" s="11" customFormat="1"/>
    <row r="2" spans="1:53" s="11" customFormat="1">
      <c r="A2" s="17" t="s">
        <v>93</v>
      </c>
      <c r="B2" s="13"/>
      <c r="C2" s="13"/>
      <c r="D2" s="13"/>
      <c r="E2" s="13"/>
      <c r="F2" s="12"/>
      <c r="G2" s="12"/>
      <c r="H2" s="28"/>
      <c r="P2" t="s">
        <v>57</v>
      </c>
      <c r="U2" t="s">
        <v>57</v>
      </c>
      <c r="Z2" t="s">
        <v>56</v>
      </c>
      <c r="AB2" t="s">
        <v>56</v>
      </c>
    </row>
    <row r="3" spans="1:53" s="11" customFormat="1">
      <c r="P3" t="s">
        <v>70</v>
      </c>
      <c r="R3" s="65"/>
      <c r="S3" s="12"/>
      <c r="T3" s="66"/>
      <c r="U3" t="s">
        <v>60</v>
      </c>
      <c r="Z3" t="s">
        <v>61</v>
      </c>
      <c r="AB3" t="s">
        <v>62</v>
      </c>
    </row>
    <row r="4" spans="1:53" s="10" customFormat="1" ht="30">
      <c r="A4" s="34" t="s">
        <v>0</v>
      </c>
      <c r="B4" s="2" t="s">
        <v>30</v>
      </c>
      <c r="C4" s="2" t="s">
        <v>31</v>
      </c>
      <c r="D4" s="30"/>
      <c r="E4" s="30"/>
      <c r="F4" s="30"/>
      <c r="G4" s="30"/>
      <c r="H4" s="30"/>
      <c r="I4" s="30" t="s">
        <v>25</v>
      </c>
      <c r="J4" s="30" t="s">
        <v>42</v>
      </c>
      <c r="K4" s="30" t="s">
        <v>22</v>
      </c>
      <c r="L4" s="30" t="s">
        <v>23</v>
      </c>
      <c r="M4" s="30" t="s">
        <v>35</v>
      </c>
      <c r="N4" s="30" t="s">
        <v>24</v>
      </c>
      <c r="O4" s="3" t="s">
        <v>29</v>
      </c>
      <c r="P4" s="3" t="s">
        <v>26</v>
      </c>
      <c r="Q4" s="3" t="s">
        <v>51</v>
      </c>
      <c r="R4" s="3" t="s">
        <v>52</v>
      </c>
      <c r="S4" s="3" t="s">
        <v>53</v>
      </c>
      <c r="T4" s="3" t="s">
        <v>54</v>
      </c>
      <c r="U4" s="3" t="s">
        <v>26</v>
      </c>
      <c r="V4" s="3" t="s">
        <v>51</v>
      </c>
      <c r="W4" s="3" t="s">
        <v>52</v>
      </c>
      <c r="X4" s="46" t="s">
        <v>53</v>
      </c>
      <c r="Y4" s="46" t="s">
        <v>54</v>
      </c>
      <c r="Z4" s="30" t="s">
        <v>27</v>
      </c>
      <c r="AA4" s="30" t="s">
        <v>28</v>
      </c>
      <c r="AB4" s="30" t="s">
        <v>27</v>
      </c>
      <c r="AC4" s="3" t="s">
        <v>28</v>
      </c>
      <c r="AD4" s="30" t="s">
        <v>83</v>
      </c>
      <c r="AE4" s="46" t="s">
        <v>84</v>
      </c>
      <c r="AF4" s="30" t="s">
        <v>85</v>
      </c>
      <c r="AG4" s="3" t="s">
        <v>86</v>
      </c>
      <c r="AH4" s="3"/>
      <c r="AI4" s="3"/>
      <c r="AK4" s="3"/>
      <c r="AQ4" s="3"/>
      <c r="AR4" s="3"/>
      <c r="AS4" s="3"/>
      <c r="AT4" s="3"/>
      <c r="AV4" s="3"/>
      <c r="BA4" s="3"/>
    </row>
    <row r="5" spans="1:53" s="11" customFormat="1">
      <c r="A5" s="10"/>
      <c r="B5" s="20"/>
      <c r="C5" s="21"/>
      <c r="D5" s="12"/>
      <c r="E5" s="21"/>
      <c r="F5" s="12"/>
      <c r="G5" s="12"/>
      <c r="X5"/>
      <c r="Y5"/>
      <c r="Z5"/>
      <c r="AA5"/>
      <c r="BA5" s="10"/>
    </row>
    <row r="6" spans="1:53" s="11" customFormat="1">
      <c r="A6" s="11">
        <v>1</v>
      </c>
      <c r="B6" s="22">
        <f>AB6</f>
        <v>38</v>
      </c>
      <c r="C6" s="16">
        <f>Z6</f>
        <v>6</v>
      </c>
      <c r="D6" s="49"/>
      <c r="E6" s="52" t="s">
        <v>32</v>
      </c>
      <c r="F6" s="50">
        <f>AC157</f>
        <v>136272</v>
      </c>
      <c r="G6" s="50"/>
      <c r="H6" s="31"/>
      <c r="I6" s="23">
        <f>Data!B13*Data!C13</f>
        <v>4893</v>
      </c>
      <c r="J6" s="23">
        <f>IF(Data!C$7=1,Data!D13,IF(Data!C$7=2,I6,Data!B13))</f>
        <v>12</v>
      </c>
      <c r="K6" s="33">
        <f>Data!E13*SQRT(Data!F13/20)</f>
        <v>74.844040544772241</v>
      </c>
      <c r="L6" s="33">
        <f>IF(Data!H13="A",Data!G$5,IF(Data!H13="B",Data!G$6,Data!G$7))</f>
        <v>53</v>
      </c>
      <c r="M6" s="33">
        <f>IF(Data!I13="A",Data!G$5,IF(Data!I13="B",Data!G$6,Data!G$7))</f>
        <v>53</v>
      </c>
      <c r="N6" s="33">
        <f>IF(Data!J13="A",Data!G$5,IF(Data!J13="B",Data!G$6,Data!G$7))</f>
        <v>53</v>
      </c>
      <c r="O6" s="45">
        <f>IF(Data!C$6=1,L6,IF(Data!C$6=2,M6,N6))</f>
        <v>53</v>
      </c>
      <c r="P6" s="47">
        <f>MAX(0,NORMSINV(O6/100))</f>
        <v>7.5269862099829749E-2</v>
      </c>
      <c r="Q6">
        <f>1/SQRT(2*3.1416)*EXP(-P6*P6/2)</f>
        <v>0.39781330029586265</v>
      </c>
      <c r="R6">
        <f>MIN(4,(Q6-P6*(1-NORMSDIST(P6))))</f>
        <v>0.36243646510894267</v>
      </c>
      <c r="S6" s="67">
        <f>(1-K6*R6/Data!G13)*100</f>
        <v>93.931496758497161</v>
      </c>
      <c r="T6" s="45">
        <f>J6*S6/100</f>
        <v>11.27177961101966</v>
      </c>
      <c r="U6" s="47">
        <f>MAX(0,NORMSINV(Data!J$5/100))</f>
        <v>0.50437198623838131</v>
      </c>
      <c r="V6">
        <f>1/SQRT(2*3.1416)*EXP(-U6*U6/2)</f>
        <v>0.3512927868446884</v>
      </c>
      <c r="W6">
        <f>MIN(4,(V6-U6*(1-NORMSDIST(U6))))</f>
        <v>0.1964505870695053</v>
      </c>
      <c r="X6" s="67">
        <f>(1-K6*W6/Data!G13)*100</f>
        <v>96.710703421996797</v>
      </c>
      <c r="Y6" s="45">
        <f>J6*X6/100</f>
        <v>11.605284410639616</v>
      </c>
      <c r="Z6" s="5">
        <f>MAX(INT(K6*P6+0.5),0)</f>
        <v>6</v>
      </c>
      <c r="AA6" s="5">
        <f>Data!C13*Z6</f>
        <v>42</v>
      </c>
      <c r="AB6" s="5">
        <f>MAX(INT(K6*U6+0.5),0)</f>
        <v>38</v>
      </c>
      <c r="AC6" s="5">
        <f>Data!C13*AB6</f>
        <v>266</v>
      </c>
      <c r="AD6" s="70">
        <f>(100-S6)/100*Data!B13</f>
        <v>42.418837658104842</v>
      </c>
      <c r="AE6" s="47">
        <f>AD6*Data!D13/Data!B13</f>
        <v>0.72822038898034058</v>
      </c>
      <c r="AF6" s="70">
        <f>(Data!D13-AE6)/Data!D13*100</f>
        <v>93.931496758497161</v>
      </c>
      <c r="AG6" s="70">
        <f>J6*AF6/100</f>
        <v>11.27177961101966</v>
      </c>
      <c r="AH6" s="35"/>
      <c r="AI6" s="35"/>
      <c r="AR6" s="36"/>
      <c r="AS6" s="36"/>
      <c r="AT6" s="15"/>
    </row>
    <row r="7" spans="1:53" s="11" customFormat="1">
      <c r="A7" s="11">
        <v>2</v>
      </c>
      <c r="B7" s="22">
        <f t="shared" ref="B7:B70" si="0">AB7</f>
        <v>3</v>
      </c>
      <c r="C7" s="16">
        <f t="shared" ref="C7:C70" si="1">Z7</f>
        <v>0</v>
      </c>
      <c r="D7" s="49"/>
      <c r="E7" s="52" t="s">
        <v>28</v>
      </c>
      <c r="F7" s="50"/>
      <c r="G7" s="50"/>
      <c r="H7" s="31"/>
      <c r="I7" s="23">
        <f>Data!B14*Data!C14</f>
        <v>1242</v>
      </c>
      <c r="J7" s="23">
        <f>IF(Data!C$7=1,Data!D14,IF(Data!C$7=2,I7,Data!B14))</f>
        <v>10</v>
      </c>
      <c r="K7" s="33">
        <f>Data!E14*SQRT(Data!F14/20)</f>
        <v>6.0965882656952948</v>
      </c>
      <c r="L7" s="33">
        <f>IF(Data!H14="A",Data!G$5,IF(Data!H14="B",Data!G$6,Data!G$7))</f>
        <v>53</v>
      </c>
      <c r="M7" s="33">
        <f>IF(Data!I14="A",Data!G$5,IF(Data!I14="B",Data!G$6,Data!G$7))</f>
        <v>53</v>
      </c>
      <c r="N7" s="33">
        <f>IF(Data!J14="A",Data!G$5,IF(Data!J14="B",Data!G$6,Data!G$7))</f>
        <v>53</v>
      </c>
      <c r="O7" s="45">
        <f>IF(Data!C$6=1,L7,IF(Data!C$6=2,M7,N7))</f>
        <v>53</v>
      </c>
      <c r="P7" s="47">
        <f t="shared" ref="P7:P70" si="2">MAX(0,NORMSINV(O7/100))</f>
        <v>7.5269862099829749E-2</v>
      </c>
      <c r="Q7">
        <f t="shared" ref="Q7:Q70" si="3">1/SQRT(2*3.1416)*EXP(-P7*P7/2)</f>
        <v>0.39781330029586265</v>
      </c>
      <c r="R7">
        <f t="shared" ref="R7:R70" si="4">MIN(4,(Q7-P7*(1-NORMSDIST(P7))))</f>
        <v>0.36243646510894267</v>
      </c>
      <c r="S7" s="67">
        <f>(1-K7*R7/Data!G14)*100</f>
        <v>96.797643622835849</v>
      </c>
      <c r="T7" s="45">
        <f t="shared" ref="T7:T70" si="5">J7*S7/100</f>
        <v>9.6797643622835849</v>
      </c>
      <c r="U7" s="47">
        <f>MAX(0,NORMSINV(Data!J$5/100))</f>
        <v>0.50437198623838131</v>
      </c>
      <c r="V7">
        <f t="shared" ref="V7:V70" si="6">1/SQRT(2*3.1416)*EXP(-U7*U7/2)</f>
        <v>0.3512927868446884</v>
      </c>
      <c r="W7">
        <f t="shared" ref="W7:W70" si="7">MIN(4,(V7-U7*(1-NORMSDIST(U7))))</f>
        <v>0.1964505870695053</v>
      </c>
      <c r="X7" s="67">
        <f>(1-K7*W7/Data!G14)*100</f>
        <v>98.264234284178414</v>
      </c>
      <c r="Y7" s="45">
        <f t="shared" ref="Y7:Y70" si="8">J7*X7/100</f>
        <v>9.8264234284178418</v>
      </c>
      <c r="Z7" s="5">
        <f t="shared" ref="Z7:Z70" si="9">MAX(INT(K7*P7+0.5),0)</f>
        <v>0</v>
      </c>
      <c r="AA7" s="5">
        <f>Data!C14*Z7</f>
        <v>0</v>
      </c>
      <c r="AB7" s="5">
        <f t="shared" ref="AB7:AB70" si="10">MAX(INT(K7*U7+0.5),0)</f>
        <v>3</v>
      </c>
      <c r="AC7" s="5">
        <f>Data!C14*AB7</f>
        <v>54</v>
      </c>
      <c r="AD7" s="70">
        <f>(100-S7)/100*Data!B14</f>
        <v>2.2096259002432639</v>
      </c>
      <c r="AE7" s="47">
        <f>AD7*Data!D14/Data!B14</f>
        <v>0.32023563771641506</v>
      </c>
      <c r="AF7" s="70">
        <f>(Data!D14-AE7)/Data!D14*100</f>
        <v>96.797643622835849</v>
      </c>
      <c r="AG7" s="70">
        <f t="shared" ref="AG7:AG70" si="11">J7*AF7/100</f>
        <v>9.6797643622835849</v>
      </c>
      <c r="AH7" s="35"/>
      <c r="AI7" s="35"/>
      <c r="AR7" s="36"/>
      <c r="AS7" s="36"/>
      <c r="AT7" s="15"/>
    </row>
    <row r="8" spans="1:53" s="11" customFormat="1">
      <c r="A8" s="11">
        <v>3</v>
      </c>
      <c r="B8" s="22">
        <f t="shared" si="0"/>
        <v>1</v>
      </c>
      <c r="C8" s="16">
        <f t="shared" si="1"/>
        <v>0</v>
      </c>
      <c r="D8" s="49"/>
      <c r="E8" s="16"/>
      <c r="F8" s="50"/>
      <c r="G8" s="50"/>
      <c r="H8" s="31"/>
      <c r="I8" s="23">
        <f>Data!B15*Data!C15</f>
        <v>1122</v>
      </c>
      <c r="J8" s="23">
        <f>IF(Data!C$7=1,Data!D15,IF(Data!C$7=2,I8,Data!B15))</f>
        <v>11</v>
      </c>
      <c r="K8" s="33">
        <f>Data!E15*SQRT(Data!F15/20)</f>
        <v>1.8290800374528027</v>
      </c>
      <c r="L8" s="33">
        <f>IF(Data!H15="A",Data!G$5,IF(Data!H15="B",Data!G$6,Data!G$7))</f>
        <v>53</v>
      </c>
      <c r="M8" s="33">
        <f>IF(Data!I15="A",Data!G$5,IF(Data!I15="B",Data!G$6,Data!G$7))</f>
        <v>53</v>
      </c>
      <c r="N8" s="33">
        <f>IF(Data!J15="A",Data!G$5,IF(Data!J15="B",Data!G$6,Data!G$7))</f>
        <v>53</v>
      </c>
      <c r="O8" s="45">
        <f>IF(Data!C$6=1,L8,IF(Data!C$6=2,M8,N8))</f>
        <v>53</v>
      </c>
      <c r="P8" s="47">
        <f t="shared" si="2"/>
        <v>7.5269862099829749E-2</v>
      </c>
      <c r="Q8">
        <f t="shared" si="3"/>
        <v>0.39781330029586265</v>
      </c>
      <c r="R8">
        <f t="shared" si="4"/>
        <v>0.36243646510894267</v>
      </c>
      <c r="S8" s="67">
        <f>(1-K8*R8/Data!G15)*100</f>
        <v>96.986703167383055</v>
      </c>
      <c r="T8" s="45">
        <f t="shared" si="5"/>
        <v>10.668537348412135</v>
      </c>
      <c r="U8" s="47">
        <f>MAX(0,NORMSINV(Data!J$5/100))</f>
        <v>0.50437198623838131</v>
      </c>
      <c r="V8">
        <f t="shared" si="6"/>
        <v>0.3512927868446884</v>
      </c>
      <c r="W8">
        <f t="shared" si="7"/>
        <v>0.1964505870695053</v>
      </c>
      <c r="X8" s="67">
        <f>(1-K8*W8/Data!G15)*100</f>
        <v>98.366709785660376</v>
      </c>
      <c r="Y8" s="45">
        <f t="shared" si="8"/>
        <v>10.82033807642264</v>
      </c>
      <c r="Z8" s="5">
        <f t="shared" si="9"/>
        <v>0</v>
      </c>
      <c r="AA8" s="5">
        <f>Data!C15*Z8</f>
        <v>0</v>
      </c>
      <c r="AB8" s="5">
        <f t="shared" si="10"/>
        <v>1</v>
      </c>
      <c r="AC8" s="5">
        <f>Data!C15*AB8</f>
        <v>51</v>
      </c>
      <c r="AD8" s="70">
        <f>(100-S8)/100*Data!B15</f>
        <v>0.66292530317572784</v>
      </c>
      <c r="AE8" s="47">
        <f>AD8*Data!D15/Data!B15</f>
        <v>0.33146265158786392</v>
      </c>
      <c r="AF8" s="70">
        <f>(Data!D15-AE8)/Data!D15*100</f>
        <v>96.986703167383041</v>
      </c>
      <c r="AG8" s="70">
        <f t="shared" si="11"/>
        <v>10.668537348412135</v>
      </c>
      <c r="AH8" s="35"/>
      <c r="AI8" s="35"/>
      <c r="AR8" s="36"/>
      <c r="AS8" s="36"/>
      <c r="AT8" s="15"/>
    </row>
    <row r="9" spans="1:53" s="11" customFormat="1">
      <c r="A9" s="11">
        <v>4</v>
      </c>
      <c r="B9" s="22">
        <f t="shared" si="0"/>
        <v>1</v>
      </c>
      <c r="C9" s="16">
        <f t="shared" si="1"/>
        <v>0</v>
      </c>
      <c r="D9" s="49"/>
      <c r="E9" s="52" t="s">
        <v>33</v>
      </c>
      <c r="F9" s="50">
        <f>AA157</f>
        <v>97790</v>
      </c>
      <c r="G9" s="50"/>
      <c r="H9" s="31"/>
      <c r="I9" s="23">
        <f>Data!B16*Data!C16</f>
        <v>440</v>
      </c>
      <c r="J9" s="23">
        <f>IF(Data!C$7=1,Data!D16,IF(Data!C$7=2,I9,Data!B16))</f>
        <v>7</v>
      </c>
      <c r="K9" s="33">
        <f>Data!E16*SQRT(Data!F16/20)</f>
        <v>1.7812835090465093</v>
      </c>
      <c r="L9" s="33">
        <f>IF(Data!H16="A",Data!G$5,IF(Data!H16="B",Data!G$6,Data!G$7))</f>
        <v>53</v>
      </c>
      <c r="M9" s="33">
        <f>IF(Data!I16="A",Data!G$5,IF(Data!I16="B",Data!G$6,Data!G$7))</f>
        <v>53</v>
      </c>
      <c r="N9" s="33">
        <f>IF(Data!J16="A",Data!G$5,IF(Data!J16="B",Data!G$6,Data!G$7))</f>
        <v>53</v>
      </c>
      <c r="O9" s="45">
        <f>IF(Data!C$6=1,L9,IF(Data!C$6=2,M9,N9))</f>
        <v>53</v>
      </c>
      <c r="P9" s="47">
        <f t="shared" si="2"/>
        <v>7.5269862099829749E-2</v>
      </c>
      <c r="Q9">
        <f t="shared" si="3"/>
        <v>0.39781330029586265</v>
      </c>
      <c r="R9">
        <f t="shared" si="4"/>
        <v>0.36243646510894267</v>
      </c>
      <c r="S9" s="67">
        <f>(1-K9*R9/Data!G16)*100</f>
        <v>94.130890014766635</v>
      </c>
      <c r="T9" s="45">
        <f t="shared" si="5"/>
        <v>6.5891623010336637</v>
      </c>
      <c r="U9" s="47">
        <f>MAX(0,NORMSINV(Data!J$5/100))</f>
        <v>0.50437198623838131</v>
      </c>
      <c r="V9">
        <f t="shared" si="6"/>
        <v>0.3512927868446884</v>
      </c>
      <c r="W9">
        <f t="shared" si="7"/>
        <v>0.1964505870695053</v>
      </c>
      <c r="X9" s="67">
        <f>(1-K9*W9/Data!G16)*100</f>
        <v>96.818780081005315</v>
      </c>
      <c r="Y9" s="45">
        <f t="shared" si="8"/>
        <v>6.7773146056703721</v>
      </c>
      <c r="Z9" s="5">
        <f t="shared" si="9"/>
        <v>0</v>
      </c>
      <c r="AA9" s="5">
        <f>Data!C16*Z9</f>
        <v>0</v>
      </c>
      <c r="AB9" s="5">
        <f t="shared" si="10"/>
        <v>1</v>
      </c>
      <c r="AC9" s="5">
        <f>Data!C16*AB9</f>
        <v>40</v>
      </c>
      <c r="AD9" s="70">
        <f>(100-S9)/100*Data!B16</f>
        <v>0.64560209837567017</v>
      </c>
      <c r="AE9" s="47">
        <f>AD9*Data!D16/Data!B16</f>
        <v>0.41083769896633554</v>
      </c>
      <c r="AF9" s="70">
        <f>(Data!D16-AE9)/Data!D16*100</f>
        <v>94.130890014766635</v>
      </c>
      <c r="AG9" s="70">
        <f t="shared" si="11"/>
        <v>6.5891623010336637</v>
      </c>
      <c r="AH9" s="35"/>
      <c r="AI9" s="35"/>
      <c r="AR9" s="36"/>
      <c r="AS9" s="36"/>
      <c r="AT9" s="15"/>
    </row>
    <row r="10" spans="1:53" s="11" customFormat="1">
      <c r="A10" s="11">
        <v>5</v>
      </c>
      <c r="B10" s="22">
        <f t="shared" si="0"/>
        <v>1</v>
      </c>
      <c r="C10" s="16">
        <f t="shared" si="1"/>
        <v>0</v>
      </c>
      <c r="D10" s="49"/>
      <c r="E10" s="52" t="s">
        <v>28</v>
      </c>
      <c r="F10" s="16"/>
      <c r="G10" s="16"/>
      <c r="H10" s="31"/>
      <c r="I10" s="23">
        <f>Data!B17*Data!C17</f>
        <v>1050</v>
      </c>
      <c r="J10" s="23">
        <f>IF(Data!C$7=1,Data!D17,IF(Data!C$7=2,I10,Data!B17))</f>
        <v>7</v>
      </c>
      <c r="K10" s="33">
        <f>Data!E17*SQRT(Data!F17/20)</f>
        <v>1.7001060928035634</v>
      </c>
      <c r="L10" s="33">
        <f>IF(Data!H17="A",Data!G$5,IF(Data!H17="B",Data!G$6,Data!G$7))</f>
        <v>53</v>
      </c>
      <c r="M10" s="33">
        <f>IF(Data!I17="A",Data!G$5,IF(Data!I17="B",Data!G$6,Data!G$7))</f>
        <v>53</v>
      </c>
      <c r="N10" s="33">
        <f>IF(Data!J17="A",Data!G$5,IF(Data!J17="B",Data!G$6,Data!G$7))</f>
        <v>53</v>
      </c>
      <c r="O10" s="45">
        <f>IF(Data!C$6=1,L10,IF(Data!C$6=2,M10,N10))</f>
        <v>53</v>
      </c>
      <c r="P10" s="47">
        <f t="shared" si="2"/>
        <v>7.5269862099829749E-2</v>
      </c>
      <c r="Q10">
        <f t="shared" si="3"/>
        <v>0.39781330029586265</v>
      </c>
      <c r="R10">
        <f t="shared" si="4"/>
        <v>0.36243646510894267</v>
      </c>
      <c r="S10" s="67">
        <f>(1-K10*R10/Data!G17)*100</f>
        <v>97.065807416257627</v>
      </c>
      <c r="T10" s="45">
        <f t="shared" si="5"/>
        <v>6.7946065191380338</v>
      </c>
      <c r="U10" s="47">
        <f>MAX(0,NORMSINV(Data!J$5/100))</f>
        <v>0.50437198623838131</v>
      </c>
      <c r="V10">
        <f t="shared" si="6"/>
        <v>0.3512927868446884</v>
      </c>
      <c r="W10">
        <f t="shared" si="7"/>
        <v>0.1964505870695053</v>
      </c>
      <c r="X10" s="67">
        <f>(1-K10*W10/Data!G17)*100</f>
        <v>98.409586476134749</v>
      </c>
      <c r="Y10" s="45">
        <f t="shared" si="8"/>
        <v>6.888671053329432</v>
      </c>
      <c r="Z10" s="5">
        <f t="shared" si="9"/>
        <v>0</v>
      </c>
      <c r="AA10" s="5">
        <f>Data!C17*Z10</f>
        <v>0</v>
      </c>
      <c r="AB10" s="5">
        <f t="shared" si="10"/>
        <v>1</v>
      </c>
      <c r="AC10" s="5">
        <f>Data!C17*AB10</f>
        <v>50</v>
      </c>
      <c r="AD10" s="70">
        <f>(100-S10)/100*Data!B17</f>
        <v>0.61618044258589832</v>
      </c>
      <c r="AE10" s="47">
        <f>AD10*Data!D17/Data!B17</f>
        <v>0.2053934808619661</v>
      </c>
      <c r="AF10" s="70">
        <f>(Data!D17-AE10)/Data!D17*100</f>
        <v>97.065807416257627</v>
      </c>
      <c r="AG10" s="70">
        <f t="shared" si="11"/>
        <v>6.7946065191380338</v>
      </c>
      <c r="AH10" s="35"/>
      <c r="AI10" s="35"/>
      <c r="AR10" s="36"/>
      <c r="AS10" s="36"/>
      <c r="AT10" s="15"/>
    </row>
    <row r="11" spans="1:53" s="11" customFormat="1">
      <c r="A11" s="11">
        <v>6</v>
      </c>
      <c r="B11" s="22">
        <f t="shared" si="0"/>
        <v>1</v>
      </c>
      <c r="C11" s="16">
        <f t="shared" si="1"/>
        <v>0</v>
      </c>
      <c r="D11" s="49"/>
      <c r="E11" s="16"/>
      <c r="F11" s="16"/>
      <c r="G11" s="16"/>
      <c r="H11" s="31"/>
      <c r="I11" s="23">
        <f>Data!B18*Data!C18</f>
        <v>840</v>
      </c>
      <c r="J11" s="23">
        <f>IF(Data!C$7=1,Data!D18,IF(Data!C$7=2,I11,Data!B18))</f>
        <v>10</v>
      </c>
      <c r="K11" s="33">
        <f>Data!E18*SQRT(Data!F18/20)</f>
        <v>2.1149391756837113</v>
      </c>
      <c r="L11" s="33">
        <f>IF(Data!H18="A",Data!G$5,IF(Data!H18="B",Data!G$6,Data!G$7))</f>
        <v>53</v>
      </c>
      <c r="M11" s="33">
        <f>IF(Data!I18="A",Data!G$5,IF(Data!I18="B",Data!G$6,Data!G$7))</f>
        <v>53</v>
      </c>
      <c r="N11" s="33">
        <f>IF(Data!J18="A",Data!G$5,IF(Data!J18="B",Data!G$6,Data!G$7))</f>
        <v>53</v>
      </c>
      <c r="O11" s="45">
        <f>IF(Data!C$6=1,L11,IF(Data!C$6=2,M11,N11))</f>
        <v>53</v>
      </c>
      <c r="P11" s="47">
        <f t="shared" si="2"/>
        <v>7.5269862099829749E-2</v>
      </c>
      <c r="Q11">
        <f t="shared" si="3"/>
        <v>0.39781330029586265</v>
      </c>
      <c r="R11">
        <f t="shared" si="4"/>
        <v>0.36243646510894267</v>
      </c>
      <c r="S11" s="67">
        <f>(1-K11*R11/Data!G18)*100</f>
        <v>98.083672303111939</v>
      </c>
      <c r="T11" s="45">
        <f t="shared" si="5"/>
        <v>9.8083672303111946</v>
      </c>
      <c r="U11" s="47">
        <f>MAX(0,NORMSINV(Data!J$5/100))</f>
        <v>0.50437198623838131</v>
      </c>
      <c r="V11">
        <f t="shared" si="6"/>
        <v>0.3512927868446884</v>
      </c>
      <c r="W11">
        <f t="shared" si="7"/>
        <v>0.1964505870695053</v>
      </c>
      <c r="X11" s="67">
        <f>(1-K11*W11/Data!G18)*100</f>
        <v>98.961297393301592</v>
      </c>
      <c r="Y11" s="45">
        <f t="shared" si="8"/>
        <v>9.8961297393301599</v>
      </c>
      <c r="Z11" s="5">
        <f t="shared" si="9"/>
        <v>0</v>
      </c>
      <c r="AA11" s="5">
        <f>Data!C18*Z11</f>
        <v>0</v>
      </c>
      <c r="AB11" s="5">
        <f t="shared" si="10"/>
        <v>1</v>
      </c>
      <c r="AC11" s="5">
        <f>Data!C18*AB11</f>
        <v>21</v>
      </c>
      <c r="AD11" s="70">
        <f>(100-S11)/100*Data!B18</f>
        <v>0.7665310787552243</v>
      </c>
      <c r="AE11" s="47">
        <f>AD11*Data!D18/Data!B18</f>
        <v>0.19163276968880608</v>
      </c>
      <c r="AF11" s="70">
        <f>(Data!D18-AE11)/Data!D18*100</f>
        <v>98.083672303111939</v>
      </c>
      <c r="AG11" s="70">
        <f t="shared" si="11"/>
        <v>9.8083672303111946</v>
      </c>
      <c r="AH11" s="35"/>
      <c r="AI11" s="35"/>
      <c r="AR11" s="36"/>
      <c r="AS11" s="36"/>
      <c r="AT11" s="15"/>
    </row>
    <row r="12" spans="1:53" s="11" customFormat="1">
      <c r="A12" s="11">
        <v>7</v>
      </c>
      <c r="B12" s="22">
        <f t="shared" si="0"/>
        <v>1</v>
      </c>
      <c r="C12" s="16">
        <f t="shared" si="1"/>
        <v>0</v>
      </c>
      <c r="D12" s="49"/>
      <c r="E12" s="52" t="s">
        <v>34</v>
      </c>
      <c r="F12" s="51">
        <f>(F9-F6)/F6*100</f>
        <v>-28.239110015263591</v>
      </c>
      <c r="G12" s="51"/>
      <c r="H12" s="31"/>
      <c r="I12" s="23">
        <f>Data!B19*Data!C19</f>
        <v>3735</v>
      </c>
      <c r="J12" s="23">
        <f>IF(Data!C$7=1,Data!D19,IF(Data!C$7=2,I12,Data!B19))</f>
        <v>14</v>
      </c>
      <c r="K12" s="33">
        <f>Data!E19*SQRT(Data!F19/20)</f>
        <v>1.926718348943331</v>
      </c>
      <c r="L12" s="33">
        <f>IF(Data!H19="A",Data!G$5,IF(Data!H19="B",Data!G$6,Data!G$7))</f>
        <v>53</v>
      </c>
      <c r="M12" s="33">
        <f>IF(Data!I19="A",Data!G$5,IF(Data!I19="B",Data!G$6,Data!G$7))</f>
        <v>63</v>
      </c>
      <c r="N12" s="33">
        <f>IF(Data!J19="A",Data!G$5,IF(Data!J19="B",Data!G$6,Data!G$7))</f>
        <v>53</v>
      </c>
      <c r="O12" s="45">
        <f>IF(Data!C$6=1,L12,IF(Data!C$6=2,M12,N12))</f>
        <v>53</v>
      </c>
      <c r="P12" s="47">
        <f t="shared" si="2"/>
        <v>7.5269862099829749E-2</v>
      </c>
      <c r="Q12">
        <f t="shared" si="3"/>
        <v>0.39781330029586265</v>
      </c>
      <c r="R12">
        <f t="shared" si="4"/>
        <v>0.36243646510894267</v>
      </c>
      <c r="S12" s="67">
        <f>(1-K12*R12/Data!G19)*100</f>
        <v>97.883900037419508</v>
      </c>
      <c r="T12" s="45">
        <f t="shared" si="5"/>
        <v>13.703746005238731</v>
      </c>
      <c r="U12" s="47">
        <f>MAX(0,NORMSINV(Data!J$5/100))</f>
        <v>0.50437198623838131</v>
      </c>
      <c r="V12">
        <f t="shared" si="6"/>
        <v>0.3512927868446884</v>
      </c>
      <c r="W12">
        <f t="shared" si="7"/>
        <v>0.1964505870695053</v>
      </c>
      <c r="X12" s="67">
        <f>(1-K12*W12/Data!G19)*100</f>
        <v>98.853015300704527</v>
      </c>
      <c r="Y12" s="45">
        <f t="shared" si="8"/>
        <v>13.839422142098634</v>
      </c>
      <c r="Z12" s="5">
        <f t="shared" si="9"/>
        <v>0</v>
      </c>
      <c r="AA12" s="5">
        <f>Data!C19*Z12</f>
        <v>0</v>
      </c>
      <c r="AB12" s="5">
        <f t="shared" si="10"/>
        <v>1</v>
      </c>
      <c r="AC12" s="5">
        <f>Data!C19*AB12</f>
        <v>83</v>
      </c>
      <c r="AD12" s="70">
        <f>(100-S12)/100*Data!B19</f>
        <v>0.9522449831612213</v>
      </c>
      <c r="AE12" s="47">
        <f>AD12*Data!D19/Data!B19</f>
        <v>0.29625399476126885</v>
      </c>
      <c r="AF12" s="70">
        <f>(Data!D19-AE12)/Data!D19*100</f>
        <v>97.883900037419508</v>
      </c>
      <c r="AG12" s="70">
        <f t="shared" si="11"/>
        <v>13.703746005238731</v>
      </c>
      <c r="AH12" s="35"/>
      <c r="AI12" s="35"/>
      <c r="AR12" s="36"/>
      <c r="AS12" s="36"/>
      <c r="AT12" s="15"/>
    </row>
    <row r="13" spans="1:53" s="11" customFormat="1">
      <c r="A13" s="11">
        <v>8</v>
      </c>
      <c r="B13" s="22">
        <f t="shared" si="0"/>
        <v>1</v>
      </c>
      <c r="C13" s="16">
        <f t="shared" si="1"/>
        <v>0</v>
      </c>
      <c r="D13" s="49"/>
      <c r="E13" s="16"/>
      <c r="F13" s="16"/>
      <c r="G13" s="16"/>
      <c r="H13" s="31"/>
      <c r="I13" s="23">
        <f>Data!B20*Data!C20</f>
        <v>690</v>
      </c>
      <c r="J13" s="23">
        <f>IF(Data!C$7=1,Data!D20,IF(Data!C$7=2,I13,Data!B20))</f>
        <v>7</v>
      </c>
      <c r="K13" s="33">
        <f>Data!E20*SQRT(Data!F20/20)</f>
        <v>2.1565525427894485</v>
      </c>
      <c r="L13" s="33">
        <f>IF(Data!H20="A",Data!G$5,IF(Data!H20="B",Data!G$6,Data!G$7))</f>
        <v>53</v>
      </c>
      <c r="M13" s="33">
        <f>IF(Data!I20="A",Data!G$5,IF(Data!I20="B",Data!G$6,Data!G$7))</f>
        <v>53</v>
      </c>
      <c r="N13" s="33">
        <f>IF(Data!J20="A",Data!G$5,IF(Data!J20="B",Data!G$6,Data!G$7))</f>
        <v>53</v>
      </c>
      <c r="O13" s="45">
        <f>IF(Data!C$6=1,L13,IF(Data!C$6=2,M13,N13))</f>
        <v>53</v>
      </c>
      <c r="P13" s="47">
        <f t="shared" si="2"/>
        <v>7.5269862099829749E-2</v>
      </c>
      <c r="Q13">
        <f t="shared" si="3"/>
        <v>0.39781330029586265</v>
      </c>
      <c r="R13">
        <f t="shared" si="4"/>
        <v>0.36243646510894267</v>
      </c>
      <c r="S13" s="67">
        <f>(1-K13*R13/Data!G20)*100</f>
        <v>96.601681389433438</v>
      </c>
      <c r="T13" s="45">
        <f t="shared" si="5"/>
        <v>6.7621176972603401</v>
      </c>
      <c r="U13" s="47">
        <f>MAX(0,NORMSINV(Data!J$5/100))</f>
        <v>0.50437198623838131</v>
      </c>
      <c r="V13">
        <f t="shared" si="6"/>
        <v>0.3512927868446884</v>
      </c>
      <c r="W13">
        <f t="shared" si="7"/>
        <v>0.1964505870695053</v>
      </c>
      <c r="X13" s="67">
        <f>(1-K13*W13/Data!G20)*100</f>
        <v>98.158017334446868</v>
      </c>
      <c r="Y13" s="45">
        <f t="shared" si="8"/>
        <v>6.8710612134112807</v>
      </c>
      <c r="Z13" s="5">
        <f t="shared" si="9"/>
        <v>0</v>
      </c>
      <c r="AA13" s="5">
        <f>Data!C20*Z13</f>
        <v>0</v>
      </c>
      <c r="AB13" s="5">
        <f t="shared" si="10"/>
        <v>1</v>
      </c>
      <c r="AC13" s="5">
        <f>Data!C20*AB13</f>
        <v>30</v>
      </c>
      <c r="AD13" s="70">
        <f>(100-S13)/100*Data!B20</f>
        <v>0.78161328043030931</v>
      </c>
      <c r="AE13" s="47">
        <f>AD13*Data!D20/Data!B20</f>
        <v>0.23788230273965935</v>
      </c>
      <c r="AF13" s="70">
        <f>(Data!D20-AE13)/Data!D20*100</f>
        <v>96.601681389433452</v>
      </c>
      <c r="AG13" s="70">
        <f t="shared" si="11"/>
        <v>6.7621176972603418</v>
      </c>
      <c r="AH13" s="35"/>
      <c r="AI13" s="35"/>
      <c r="AR13" s="36"/>
      <c r="AS13" s="36"/>
      <c r="AT13" s="15"/>
    </row>
    <row r="14" spans="1:53" s="11" customFormat="1">
      <c r="A14" s="11">
        <v>9</v>
      </c>
      <c r="B14" s="22">
        <f t="shared" si="0"/>
        <v>7</v>
      </c>
      <c r="C14" s="16">
        <f t="shared" si="1"/>
        <v>1</v>
      </c>
      <c r="D14" s="49"/>
      <c r="E14" s="16"/>
      <c r="F14" s="16"/>
      <c r="G14" s="16"/>
      <c r="H14" s="31"/>
      <c r="I14" s="23">
        <f>Data!B21*Data!C21</f>
        <v>2750</v>
      </c>
      <c r="J14" s="23">
        <f>IF(Data!C$7=1,Data!D21,IF(Data!C$7=2,I14,Data!B21))</f>
        <v>10</v>
      </c>
      <c r="K14" s="33">
        <f>Data!E21*SQRT(Data!F21/20)</f>
        <v>14.109130347988476</v>
      </c>
      <c r="L14" s="33">
        <f>IF(Data!H21="A",Data!G$5,IF(Data!H21="B",Data!G$6,Data!G$7))</f>
        <v>53</v>
      </c>
      <c r="M14" s="33">
        <f>IF(Data!I21="A",Data!G$5,IF(Data!I21="B",Data!G$6,Data!G$7))</f>
        <v>53</v>
      </c>
      <c r="N14" s="33">
        <f>IF(Data!J21="A",Data!G$5,IF(Data!J21="B",Data!G$6,Data!G$7))</f>
        <v>53</v>
      </c>
      <c r="O14" s="45">
        <f>IF(Data!C$6=1,L14,IF(Data!C$6=2,M14,N14))</f>
        <v>53</v>
      </c>
      <c r="P14" s="47">
        <f t="shared" si="2"/>
        <v>7.5269862099829749E-2</v>
      </c>
      <c r="Q14">
        <f t="shared" si="3"/>
        <v>0.39781330029586265</v>
      </c>
      <c r="R14">
        <f t="shared" si="4"/>
        <v>0.36243646510894267</v>
      </c>
      <c r="S14" s="67">
        <f>(1-K14*R14/Data!G21)*100</f>
        <v>95.220875393377341</v>
      </c>
      <c r="T14" s="45">
        <f t="shared" si="5"/>
        <v>9.5220875393377344</v>
      </c>
      <c r="U14" s="47">
        <f>MAX(0,NORMSINV(Data!J$5/100))</f>
        <v>0.50437198623838131</v>
      </c>
      <c r="V14">
        <f t="shared" si="6"/>
        <v>0.3512927868446884</v>
      </c>
      <c r="W14">
        <f t="shared" si="7"/>
        <v>0.1964505870695053</v>
      </c>
      <c r="X14" s="67">
        <f>(1-K14*W14/Data!G21)*100</f>
        <v>97.409582299156526</v>
      </c>
      <c r="Y14" s="45">
        <f t="shared" si="8"/>
        <v>9.7409582299156519</v>
      </c>
      <c r="Z14" s="5">
        <f t="shared" si="9"/>
        <v>1</v>
      </c>
      <c r="AA14" s="5">
        <f>Data!C21*Z14</f>
        <v>22</v>
      </c>
      <c r="AB14" s="5">
        <f t="shared" si="10"/>
        <v>7</v>
      </c>
      <c r="AC14" s="5">
        <f>Data!C21*AB14</f>
        <v>154</v>
      </c>
      <c r="AD14" s="70">
        <f>(100-S14)/100*Data!B21</f>
        <v>5.9739057582783239</v>
      </c>
      <c r="AE14" s="47">
        <f>AD14*Data!D21/Data!B21</f>
        <v>0.47791246066226589</v>
      </c>
      <c r="AF14" s="70">
        <f>(Data!D21-AE14)/Data!D21*100</f>
        <v>95.220875393377341</v>
      </c>
      <c r="AG14" s="70">
        <f t="shared" si="11"/>
        <v>9.5220875393377344</v>
      </c>
      <c r="AH14" s="35"/>
      <c r="AI14" s="35"/>
      <c r="AR14" s="36"/>
      <c r="AS14" s="36"/>
      <c r="AT14" s="15"/>
    </row>
    <row r="15" spans="1:53" s="11" customFormat="1">
      <c r="A15" s="11">
        <v>10</v>
      </c>
      <c r="B15" s="22">
        <f t="shared" si="0"/>
        <v>2</v>
      </c>
      <c r="C15" s="16">
        <f t="shared" si="1"/>
        <v>0</v>
      </c>
      <c r="D15" s="49"/>
      <c r="E15" s="16"/>
      <c r="F15" s="16"/>
      <c r="G15" s="16"/>
      <c r="H15" s="31"/>
      <c r="I15" s="23">
        <f>Data!B22*Data!C22</f>
        <v>1000</v>
      </c>
      <c r="J15" s="23">
        <f>IF(Data!C$7=1,Data!D22,IF(Data!C$7=2,I15,Data!B22))</f>
        <v>5</v>
      </c>
      <c r="K15" s="33">
        <f>Data!E22*SQRT(Data!F22/20)</f>
        <v>4.6812152584611342</v>
      </c>
      <c r="L15" s="33">
        <f>IF(Data!H22="A",Data!G$5,IF(Data!H22="B",Data!G$6,Data!G$7))</f>
        <v>53</v>
      </c>
      <c r="M15" s="33">
        <f>IF(Data!I22="A",Data!G$5,IF(Data!I22="B",Data!G$6,Data!G$7))</f>
        <v>53</v>
      </c>
      <c r="N15" s="33">
        <f>IF(Data!J22="A",Data!G$5,IF(Data!J22="B",Data!G$6,Data!G$7))</f>
        <v>53</v>
      </c>
      <c r="O15" s="45">
        <f>IF(Data!C$6=1,L15,IF(Data!C$6=2,M15,N15))</f>
        <v>53</v>
      </c>
      <c r="P15" s="47">
        <f t="shared" si="2"/>
        <v>7.5269862099829749E-2</v>
      </c>
      <c r="Q15">
        <f t="shared" si="3"/>
        <v>0.39781330029586265</v>
      </c>
      <c r="R15">
        <f t="shared" si="4"/>
        <v>0.36243646510894267</v>
      </c>
      <c r="S15" s="67">
        <f>(1-K15*R15/Data!G22)*100</f>
        <v>96.606713778618598</v>
      </c>
      <c r="T15" s="45">
        <f t="shared" si="5"/>
        <v>4.8303356889309299</v>
      </c>
      <c r="U15" s="47">
        <f>MAX(0,NORMSINV(Data!J$5/100))</f>
        <v>0.50437198623838131</v>
      </c>
      <c r="V15">
        <f t="shared" si="6"/>
        <v>0.3512927868446884</v>
      </c>
      <c r="W15">
        <f t="shared" si="7"/>
        <v>0.1964505870695053</v>
      </c>
      <c r="X15" s="67">
        <f>(1-K15*W15/Data!G22)*100</f>
        <v>98.160745028553166</v>
      </c>
      <c r="Y15" s="45">
        <f t="shared" si="8"/>
        <v>4.9080372514276585</v>
      </c>
      <c r="Z15" s="5">
        <f t="shared" si="9"/>
        <v>0</v>
      </c>
      <c r="AA15" s="5">
        <f>Data!C22*Z15</f>
        <v>0</v>
      </c>
      <c r="AB15" s="5">
        <f t="shared" si="10"/>
        <v>2</v>
      </c>
      <c r="AC15" s="5">
        <f>Data!C22*AB15</f>
        <v>40</v>
      </c>
      <c r="AD15" s="70">
        <f>(100-S15)/100*Data!B22</f>
        <v>1.6966431106907007</v>
      </c>
      <c r="AE15" s="47">
        <f>AD15*Data!D22/Data!B22</f>
        <v>0.16966431106907007</v>
      </c>
      <c r="AF15" s="70">
        <f>(Data!D22-AE15)/Data!D22*100</f>
        <v>96.606713778618598</v>
      </c>
      <c r="AG15" s="70">
        <f t="shared" si="11"/>
        <v>4.8303356889309299</v>
      </c>
      <c r="AH15" s="35"/>
      <c r="AI15" s="35"/>
      <c r="AR15" s="36"/>
      <c r="AS15" s="36"/>
      <c r="AT15" s="15"/>
    </row>
    <row r="16" spans="1:53" s="11" customFormat="1">
      <c r="A16" s="11">
        <v>11</v>
      </c>
      <c r="B16" s="22">
        <f t="shared" si="0"/>
        <v>1</v>
      </c>
      <c r="C16" s="16">
        <f t="shared" si="1"/>
        <v>0</v>
      </c>
      <c r="D16" s="37"/>
      <c r="E16" s="16"/>
      <c r="F16" s="15"/>
      <c r="G16" s="15"/>
      <c r="H16" s="31"/>
      <c r="I16" s="23">
        <f>Data!B23*Data!C23</f>
        <v>814</v>
      </c>
      <c r="J16" s="23">
        <f>IF(Data!C$7=1,Data!D23,IF(Data!C$7=2,I16,Data!B23))</f>
        <v>5</v>
      </c>
      <c r="K16" s="33">
        <f>Data!E23*SQRT(Data!F23/20)</f>
        <v>1.5532381166442966</v>
      </c>
      <c r="L16" s="33">
        <f>IF(Data!H23="A",Data!G$5,IF(Data!H23="B",Data!G$6,Data!G$7))</f>
        <v>53</v>
      </c>
      <c r="M16" s="33">
        <f>IF(Data!I23="A",Data!G$5,IF(Data!I23="B",Data!G$6,Data!G$7))</f>
        <v>53</v>
      </c>
      <c r="N16" s="33">
        <f>IF(Data!J23="A",Data!G$5,IF(Data!J23="B",Data!G$6,Data!G$7))</f>
        <v>53</v>
      </c>
      <c r="O16" s="45">
        <f>IF(Data!C$6=1,L16,IF(Data!C$6=2,M16,N16))</f>
        <v>53</v>
      </c>
      <c r="P16" s="47">
        <f t="shared" si="2"/>
        <v>7.5269862099829749E-2</v>
      </c>
      <c r="Q16">
        <f t="shared" si="3"/>
        <v>0.39781330029586265</v>
      </c>
      <c r="R16">
        <f t="shared" si="4"/>
        <v>0.36243646510894267</v>
      </c>
      <c r="S16" s="67">
        <f>(1-K16*R16/Data!G23)*100</f>
        <v>97.441135761504398</v>
      </c>
      <c r="T16" s="45">
        <f t="shared" si="5"/>
        <v>4.8720567880752199</v>
      </c>
      <c r="U16" s="47">
        <f>MAX(0,NORMSINV(Data!J$5/100))</f>
        <v>0.50437198623838131</v>
      </c>
      <c r="V16">
        <f t="shared" si="6"/>
        <v>0.3512927868446884</v>
      </c>
      <c r="W16">
        <f t="shared" si="7"/>
        <v>0.1964505870695053</v>
      </c>
      <c r="X16" s="67">
        <f>(1-K16*W16/Data!G23)*100</f>
        <v>98.613024818756799</v>
      </c>
      <c r="Y16" s="45">
        <f t="shared" si="8"/>
        <v>4.9306512409378396</v>
      </c>
      <c r="Z16" s="5">
        <f t="shared" si="9"/>
        <v>0</v>
      </c>
      <c r="AA16" s="5">
        <f>Data!C23*Z16</f>
        <v>0</v>
      </c>
      <c r="AB16" s="5">
        <f t="shared" si="10"/>
        <v>1</v>
      </c>
      <c r="AC16" s="5">
        <f>Data!C23*AB16</f>
        <v>37</v>
      </c>
      <c r="AD16" s="70">
        <f>(100-S16)/100*Data!B23</f>
        <v>0.56295013246903236</v>
      </c>
      <c r="AE16" s="47">
        <f>AD16*Data!D23/Data!B23</f>
        <v>0.12794321192478009</v>
      </c>
      <c r="AF16" s="70">
        <f>(Data!D23-AE16)/Data!D23*100</f>
        <v>97.441135761504398</v>
      </c>
      <c r="AG16" s="70">
        <f t="shared" si="11"/>
        <v>4.8720567880752199</v>
      </c>
    </row>
    <row r="17" spans="1:33" s="11" customFormat="1">
      <c r="A17" s="11">
        <v>12</v>
      </c>
      <c r="B17" s="22">
        <f t="shared" si="0"/>
        <v>0</v>
      </c>
      <c r="C17" s="16">
        <f t="shared" si="1"/>
        <v>0</v>
      </c>
      <c r="D17" s="37"/>
      <c r="E17" s="16"/>
      <c r="F17" s="15"/>
      <c r="G17" s="15"/>
      <c r="H17" s="31"/>
      <c r="I17" s="23">
        <f>Data!B24*Data!C24</f>
        <v>140</v>
      </c>
      <c r="J17" s="23">
        <f>IF(Data!C$7=1,Data!D24,IF(Data!C$7=2,I17,Data!B24))</f>
        <v>4</v>
      </c>
      <c r="K17" s="33">
        <f>Data!E24*SQRT(Data!F24/20)</f>
        <v>0.72161170577325362</v>
      </c>
      <c r="L17" s="33">
        <f>IF(Data!H24="A",Data!G$5,IF(Data!H24="B",Data!G$6,Data!G$7))</f>
        <v>53</v>
      </c>
      <c r="M17" s="33">
        <f>IF(Data!I24="A",Data!G$5,IF(Data!I24="B",Data!G$6,Data!G$7))</f>
        <v>53</v>
      </c>
      <c r="N17" s="33">
        <f>IF(Data!J24="A",Data!G$5,IF(Data!J24="B",Data!G$6,Data!G$7))</f>
        <v>53</v>
      </c>
      <c r="O17" s="45">
        <f>IF(Data!C$6=1,L17,IF(Data!C$6=2,M17,N17))</f>
        <v>53</v>
      </c>
      <c r="P17" s="47">
        <f t="shared" si="2"/>
        <v>7.5269862099829749E-2</v>
      </c>
      <c r="Q17">
        <f t="shared" si="3"/>
        <v>0.39781330029586265</v>
      </c>
      <c r="R17">
        <f t="shared" si="4"/>
        <v>0.36243646510894267</v>
      </c>
      <c r="S17" s="67">
        <f>(1-K17*R17/Data!G24)*100</f>
        <v>93.461540104457683</v>
      </c>
      <c r="T17" s="45">
        <f t="shared" si="5"/>
        <v>3.7384616041783074</v>
      </c>
      <c r="U17" s="47">
        <f>MAX(0,NORMSINV(Data!J$5/100))</f>
        <v>0.50437198623838131</v>
      </c>
      <c r="V17">
        <f t="shared" si="6"/>
        <v>0.3512927868446884</v>
      </c>
      <c r="W17">
        <f t="shared" si="7"/>
        <v>0.1964505870695053</v>
      </c>
      <c r="X17" s="67">
        <f>(1-K17*W17/Data!G24)*100</f>
        <v>96.455973919115436</v>
      </c>
      <c r="Y17" s="45">
        <f t="shared" si="8"/>
        <v>3.8582389567646174</v>
      </c>
      <c r="Z17" s="5">
        <f t="shared" si="9"/>
        <v>0</v>
      </c>
      <c r="AA17" s="5">
        <f>Data!C24*Z17</f>
        <v>0</v>
      </c>
      <c r="AB17" s="5">
        <f t="shared" si="10"/>
        <v>0</v>
      </c>
      <c r="AC17" s="5">
        <f>Data!C24*AB17</f>
        <v>0</v>
      </c>
      <c r="AD17" s="70">
        <f>(100-S17)/100*Data!B24</f>
        <v>0.26153839582169269</v>
      </c>
      <c r="AE17" s="47">
        <f>AD17*Data!D24/Data!B24</f>
        <v>0.26153839582169269</v>
      </c>
      <c r="AF17" s="70">
        <f>(Data!D24-AE17)/Data!D24*100</f>
        <v>93.461540104457683</v>
      </c>
      <c r="AG17" s="70">
        <f t="shared" si="11"/>
        <v>3.7384616041783074</v>
      </c>
    </row>
    <row r="18" spans="1:33" s="11" customFormat="1">
      <c r="A18" s="11">
        <v>13</v>
      </c>
      <c r="B18" s="22">
        <f t="shared" si="0"/>
        <v>1</v>
      </c>
      <c r="C18" s="16">
        <f t="shared" si="1"/>
        <v>0</v>
      </c>
      <c r="D18" s="37"/>
      <c r="E18" s="16"/>
      <c r="F18" s="15"/>
      <c r="G18" s="15"/>
      <c r="H18" s="31"/>
      <c r="I18" s="23">
        <f>Data!B25*Data!C25</f>
        <v>220</v>
      </c>
      <c r="J18" s="23">
        <f>IF(Data!C$7=1,Data!D25,IF(Data!C$7=2,I18,Data!B25))</f>
        <v>7</v>
      </c>
      <c r="K18" s="33">
        <f>Data!E25*SQRT(Data!F25/20)</f>
        <v>2.1406514736068654</v>
      </c>
      <c r="L18" s="33">
        <f>IF(Data!H25="A",Data!G$5,IF(Data!H25="B",Data!G$6,Data!G$7))</f>
        <v>53</v>
      </c>
      <c r="M18" s="33">
        <f>IF(Data!I25="A",Data!G$5,IF(Data!I25="B",Data!G$6,Data!G$7))</f>
        <v>53</v>
      </c>
      <c r="N18" s="33">
        <f>IF(Data!J25="A",Data!G$5,IF(Data!J25="B",Data!G$6,Data!G$7))</f>
        <v>53</v>
      </c>
      <c r="O18" s="45">
        <f>IF(Data!C$6=1,L18,IF(Data!C$6=2,M18,N18))</f>
        <v>53</v>
      </c>
      <c r="P18" s="47">
        <f t="shared" si="2"/>
        <v>7.5269862099829749E-2</v>
      </c>
      <c r="Q18">
        <f t="shared" si="3"/>
        <v>0.39781330029586265</v>
      </c>
      <c r="R18">
        <f t="shared" si="4"/>
        <v>0.36243646510894267</v>
      </c>
      <c r="S18" s="67">
        <f>(1-K18*R18/Data!G25)*100</f>
        <v>96.120749234378394</v>
      </c>
      <c r="T18" s="45">
        <f t="shared" si="5"/>
        <v>6.7284524464064877</v>
      </c>
      <c r="U18" s="47">
        <f>MAX(0,NORMSINV(Data!J$5/100))</f>
        <v>0.50437198623838131</v>
      </c>
      <c r="V18">
        <f t="shared" si="6"/>
        <v>0.3512927868446884</v>
      </c>
      <c r="W18">
        <f t="shared" si="7"/>
        <v>0.1964505870695053</v>
      </c>
      <c r="X18" s="67">
        <f>(1-K18*W18/Data!G25)*100</f>
        <v>97.89733880649365</v>
      </c>
      <c r="Y18" s="45">
        <f t="shared" si="8"/>
        <v>6.8528137164545555</v>
      </c>
      <c r="Z18" s="5">
        <f t="shared" si="9"/>
        <v>0</v>
      </c>
      <c r="AA18" s="5">
        <f>Data!C25*Z18</f>
        <v>0</v>
      </c>
      <c r="AB18" s="5">
        <f t="shared" si="10"/>
        <v>1</v>
      </c>
      <c r="AC18" s="5">
        <f>Data!C25*AB18</f>
        <v>11</v>
      </c>
      <c r="AD18" s="70">
        <f>(100-S18)/100*Data!B25</f>
        <v>0.77585015312432115</v>
      </c>
      <c r="AE18" s="47">
        <f>AD18*Data!D25/Data!B25</f>
        <v>0.2715475535935124</v>
      </c>
      <c r="AF18" s="70">
        <f>(Data!D25-AE18)/Data!D25*100</f>
        <v>96.120749234378394</v>
      </c>
      <c r="AG18" s="70">
        <f t="shared" si="11"/>
        <v>6.7284524464064877</v>
      </c>
    </row>
    <row r="19" spans="1:33" s="11" customFormat="1">
      <c r="A19" s="11">
        <v>14</v>
      </c>
      <c r="B19" s="22">
        <f t="shared" si="0"/>
        <v>3</v>
      </c>
      <c r="C19" s="16">
        <f t="shared" si="1"/>
        <v>0</v>
      </c>
      <c r="D19" s="37"/>
      <c r="E19" s="16"/>
      <c r="F19" s="15"/>
      <c r="G19" s="15"/>
      <c r="H19" s="31"/>
      <c r="I19" s="23">
        <f>Data!B26*Data!C26</f>
        <v>1947</v>
      </c>
      <c r="J19" s="23">
        <f>IF(Data!C$7=1,Data!D26,IF(Data!C$7=2,I19,Data!B26))</f>
        <v>4</v>
      </c>
      <c r="K19" s="33">
        <f>Data!E26*SQRT(Data!F26/20)</f>
        <v>6.3064533264685707</v>
      </c>
      <c r="L19" s="33">
        <f>IF(Data!H26="A",Data!G$5,IF(Data!H26="B",Data!G$6,Data!G$7))</f>
        <v>53</v>
      </c>
      <c r="M19" s="33">
        <f>IF(Data!I26="A",Data!G$5,IF(Data!I26="B",Data!G$6,Data!G$7))</f>
        <v>53</v>
      </c>
      <c r="N19" s="33">
        <f>IF(Data!J26="A",Data!G$5,IF(Data!J26="B",Data!G$6,Data!G$7))</f>
        <v>53</v>
      </c>
      <c r="O19" s="45">
        <f>IF(Data!C$6=1,L19,IF(Data!C$6=2,M19,N19))</f>
        <v>53</v>
      </c>
      <c r="P19" s="47">
        <f t="shared" si="2"/>
        <v>7.5269862099829749E-2</v>
      </c>
      <c r="Q19">
        <f t="shared" si="3"/>
        <v>0.39781330029586265</v>
      </c>
      <c r="R19">
        <f t="shared" si="4"/>
        <v>0.36243646510894267</v>
      </c>
      <c r="S19" s="67">
        <f>(1-K19*R19/Data!G26)*100</f>
        <v>96.125951438949485</v>
      </c>
      <c r="T19" s="45">
        <f t="shared" si="5"/>
        <v>3.8450380575579794</v>
      </c>
      <c r="U19" s="47">
        <f>MAX(0,NORMSINV(Data!J$5/100))</f>
        <v>0.50437198623838131</v>
      </c>
      <c r="V19">
        <f t="shared" si="6"/>
        <v>0.3512927868446884</v>
      </c>
      <c r="W19">
        <f t="shared" si="7"/>
        <v>0.1964505870695053</v>
      </c>
      <c r="X19" s="67">
        <f>(1-K19*W19/Data!G26)*100</f>
        <v>97.900158545235286</v>
      </c>
      <c r="Y19" s="45">
        <f t="shared" si="8"/>
        <v>3.9160063418094113</v>
      </c>
      <c r="Z19" s="5">
        <f t="shared" si="9"/>
        <v>0</v>
      </c>
      <c r="AA19" s="5">
        <f>Data!C26*Z19</f>
        <v>0</v>
      </c>
      <c r="AB19" s="5">
        <f t="shared" si="10"/>
        <v>3</v>
      </c>
      <c r="AC19" s="5">
        <f>Data!C26*AB19</f>
        <v>99</v>
      </c>
      <c r="AD19" s="70">
        <f>(100-S19)/100*Data!B26</f>
        <v>2.2856886510198033</v>
      </c>
      <c r="AE19" s="47">
        <f>AD19*Data!D26/Data!B26</f>
        <v>0.15496194244202058</v>
      </c>
      <c r="AF19" s="70">
        <f>(Data!D26-AE19)/Data!D26*100</f>
        <v>96.125951438949485</v>
      </c>
      <c r="AG19" s="70">
        <f t="shared" si="11"/>
        <v>3.8450380575579794</v>
      </c>
    </row>
    <row r="20" spans="1:33" s="11" customFormat="1">
      <c r="A20" s="11">
        <v>15</v>
      </c>
      <c r="B20" s="22">
        <f t="shared" si="0"/>
        <v>2</v>
      </c>
      <c r="C20" s="16">
        <f t="shared" si="1"/>
        <v>0</v>
      </c>
      <c r="D20" s="37"/>
      <c r="E20" s="16"/>
      <c r="F20" s="15"/>
      <c r="G20" s="15"/>
      <c r="H20" s="31"/>
      <c r="I20" s="23">
        <f>Data!B27*Data!C27</f>
        <v>931</v>
      </c>
      <c r="J20" s="23">
        <f>IF(Data!C$7=1,Data!D27,IF(Data!C$7=2,I20,Data!B27))</f>
        <v>4</v>
      </c>
      <c r="K20" s="33">
        <f>Data!E27*SQRT(Data!F27/20)</f>
        <v>3.830480117381494</v>
      </c>
      <c r="L20" s="33">
        <f>IF(Data!H27="A",Data!G$5,IF(Data!H27="B",Data!G$6,Data!G$7))</f>
        <v>53</v>
      </c>
      <c r="M20" s="33">
        <f>IF(Data!I27="A",Data!G$5,IF(Data!I27="B",Data!G$6,Data!G$7))</f>
        <v>53</v>
      </c>
      <c r="N20" s="33">
        <f>IF(Data!J27="A",Data!G$5,IF(Data!J27="B",Data!G$6,Data!G$7))</f>
        <v>53</v>
      </c>
      <c r="O20" s="45">
        <f>IF(Data!C$6=1,L20,IF(Data!C$6=2,M20,N20))</f>
        <v>53</v>
      </c>
      <c r="P20" s="47">
        <f t="shared" si="2"/>
        <v>7.5269862099829749E-2</v>
      </c>
      <c r="Q20">
        <f t="shared" si="3"/>
        <v>0.39781330029586265</v>
      </c>
      <c r="R20">
        <f t="shared" si="4"/>
        <v>0.36243646510894267</v>
      </c>
      <c r="S20" s="67">
        <f>(1-K20*R20/Data!G27)*100</f>
        <v>92.693128034664014</v>
      </c>
      <c r="T20" s="45">
        <f t="shared" si="5"/>
        <v>3.7077251213865607</v>
      </c>
      <c r="U20" s="47">
        <f>MAX(0,NORMSINV(Data!J$5/100))</f>
        <v>0.50437198623838131</v>
      </c>
      <c r="V20">
        <f t="shared" si="6"/>
        <v>0.3512927868446884</v>
      </c>
      <c r="W20">
        <f t="shared" si="7"/>
        <v>0.1964505870695053</v>
      </c>
      <c r="X20" s="67">
        <f>(1-K20*W20/Data!G27)*100</f>
        <v>96.039473327275459</v>
      </c>
      <c r="Y20" s="45">
        <f t="shared" si="8"/>
        <v>3.8415789330910184</v>
      </c>
      <c r="Z20" s="5">
        <f t="shared" si="9"/>
        <v>0</v>
      </c>
      <c r="AA20" s="5">
        <f>Data!C27*Z20</f>
        <v>0</v>
      </c>
      <c r="AB20" s="5">
        <f t="shared" si="10"/>
        <v>2</v>
      </c>
      <c r="AC20" s="5">
        <f>Data!C27*AB20</f>
        <v>98</v>
      </c>
      <c r="AD20" s="70">
        <f>(100-S20)/100*Data!B27</f>
        <v>1.3883056734138375</v>
      </c>
      <c r="AE20" s="47">
        <f>AD20*Data!D27/Data!B27</f>
        <v>0.29227487861343948</v>
      </c>
      <c r="AF20" s="70">
        <f>(Data!D27-AE20)/Data!D27*100</f>
        <v>92.693128034664014</v>
      </c>
      <c r="AG20" s="70">
        <f t="shared" si="11"/>
        <v>3.7077251213865607</v>
      </c>
    </row>
    <row r="21" spans="1:33" s="11" customFormat="1">
      <c r="A21" s="11">
        <v>16</v>
      </c>
      <c r="B21" s="22">
        <f t="shared" si="0"/>
        <v>1</v>
      </c>
      <c r="C21" s="16">
        <f t="shared" si="1"/>
        <v>0</v>
      </c>
      <c r="D21" s="37"/>
      <c r="E21" s="16"/>
      <c r="F21" s="15"/>
      <c r="G21" s="15"/>
      <c r="H21" s="31"/>
      <c r="I21" s="23">
        <f>Data!B28*Data!C28</f>
        <v>3320</v>
      </c>
      <c r="J21" s="23">
        <f>IF(Data!C$7=1,Data!D28,IF(Data!C$7=2,I21,Data!B28))</f>
        <v>11</v>
      </c>
      <c r="K21" s="33">
        <f>Data!E28*SQRT(Data!F28/20)</f>
        <v>1.7749087441823674</v>
      </c>
      <c r="L21" s="33">
        <f>IF(Data!H28="A",Data!G$5,IF(Data!H28="B",Data!G$6,Data!G$7))</f>
        <v>53</v>
      </c>
      <c r="M21" s="33">
        <f>IF(Data!I28="A",Data!G$5,IF(Data!I28="B",Data!G$6,Data!G$7))</f>
        <v>63</v>
      </c>
      <c r="N21" s="33">
        <f>IF(Data!J28="A",Data!G$5,IF(Data!J28="B",Data!G$6,Data!G$7))</f>
        <v>53</v>
      </c>
      <c r="O21" s="45">
        <f>IF(Data!C$6=1,L21,IF(Data!C$6=2,M21,N21))</f>
        <v>53</v>
      </c>
      <c r="P21" s="47">
        <f t="shared" si="2"/>
        <v>7.5269862099829749E-2</v>
      </c>
      <c r="Q21">
        <f t="shared" si="3"/>
        <v>0.39781330029586265</v>
      </c>
      <c r="R21">
        <f t="shared" si="4"/>
        <v>0.36243646510894267</v>
      </c>
      <c r="S21" s="67">
        <f>(1-K21*R21/Data!G28)*100</f>
        <v>97.924865641508347</v>
      </c>
      <c r="T21" s="45">
        <f t="shared" si="5"/>
        <v>10.771735220565917</v>
      </c>
      <c r="U21" s="47">
        <f>MAX(0,NORMSINV(Data!J$5/100))</f>
        <v>0.50437198623838131</v>
      </c>
      <c r="V21">
        <f t="shared" si="6"/>
        <v>0.3512927868446884</v>
      </c>
      <c r="W21">
        <f t="shared" si="7"/>
        <v>0.1964505870695053</v>
      </c>
      <c r="X21" s="67">
        <f>(1-K21*W21/Data!G28)*100</f>
        <v>98.875219791001854</v>
      </c>
      <c r="Y21" s="45">
        <f t="shared" si="8"/>
        <v>10.876274177010204</v>
      </c>
      <c r="Z21" s="5">
        <f t="shared" si="9"/>
        <v>0</v>
      </c>
      <c r="AA21" s="5">
        <f>Data!C28*Z21</f>
        <v>0</v>
      </c>
      <c r="AB21" s="5">
        <f t="shared" si="10"/>
        <v>1</v>
      </c>
      <c r="AC21" s="5">
        <f>Data!C28*AB21</f>
        <v>83</v>
      </c>
      <c r="AD21" s="70">
        <f>(100-S21)/100*Data!B28</f>
        <v>0.83005374339666105</v>
      </c>
      <c r="AE21" s="47">
        <f>AD21*Data!D28/Data!B28</f>
        <v>0.2282647794340818</v>
      </c>
      <c r="AF21" s="70">
        <f>(Data!D28-AE21)/Data!D28*100</f>
        <v>97.924865641508347</v>
      </c>
      <c r="AG21" s="70">
        <f t="shared" si="11"/>
        <v>10.771735220565917</v>
      </c>
    </row>
    <row r="22" spans="1:33" s="11" customFormat="1">
      <c r="A22" s="11">
        <v>17</v>
      </c>
      <c r="B22" s="22">
        <f t="shared" si="0"/>
        <v>11</v>
      </c>
      <c r="C22" s="16">
        <f t="shared" si="1"/>
        <v>2</v>
      </c>
      <c r="D22" s="37"/>
      <c r="E22" s="16"/>
      <c r="F22" s="15"/>
      <c r="G22" s="15"/>
      <c r="H22" s="31"/>
      <c r="I22" s="23">
        <f>Data!B29*Data!C29</f>
        <v>5200</v>
      </c>
      <c r="J22" s="23">
        <f>IF(Data!C$7=1,Data!D29,IF(Data!C$7=2,I22,Data!B29))</f>
        <v>8</v>
      </c>
      <c r="K22" s="33">
        <f>Data!E29*SQRT(Data!F29/20)</f>
        <v>22.188470292576344</v>
      </c>
      <c r="L22" s="33">
        <f>IF(Data!H29="A",Data!G$5,IF(Data!H29="B",Data!G$6,Data!G$7))</f>
        <v>53</v>
      </c>
      <c r="M22" s="33">
        <f>IF(Data!I29="A",Data!G$5,IF(Data!I29="B",Data!G$6,Data!G$7))</f>
        <v>53</v>
      </c>
      <c r="N22" s="33">
        <f>IF(Data!J29="A",Data!G$5,IF(Data!J29="B",Data!G$6,Data!G$7))</f>
        <v>53</v>
      </c>
      <c r="O22" s="45">
        <f>IF(Data!C$6=1,L22,IF(Data!C$6=2,M22,N22))</f>
        <v>53</v>
      </c>
      <c r="P22" s="47">
        <f t="shared" si="2"/>
        <v>7.5269862099829749E-2</v>
      </c>
      <c r="Q22">
        <f t="shared" si="3"/>
        <v>0.39781330029586265</v>
      </c>
      <c r="R22">
        <f t="shared" si="4"/>
        <v>0.36243646510894267</v>
      </c>
      <c r="S22" s="67">
        <f>(1-K22*R22/Data!G29)*100</f>
        <v>93.514588113696647</v>
      </c>
      <c r="T22" s="45">
        <f t="shared" si="5"/>
        <v>7.481167049095732</v>
      </c>
      <c r="U22" s="47">
        <f>MAX(0,NORMSINV(Data!J$5/100))</f>
        <v>0.50437198623838131</v>
      </c>
      <c r="V22">
        <f t="shared" si="6"/>
        <v>0.3512927868446884</v>
      </c>
      <c r="W22">
        <f t="shared" si="7"/>
        <v>0.1964505870695053</v>
      </c>
      <c r="X22" s="67">
        <f>(1-K22*W22/Data!G29)*100</f>
        <v>96.484727407136376</v>
      </c>
      <c r="Y22" s="45">
        <f t="shared" si="8"/>
        <v>7.7187781925709098</v>
      </c>
      <c r="Z22" s="5">
        <f t="shared" si="9"/>
        <v>2</v>
      </c>
      <c r="AA22" s="5">
        <f>Data!C29*Z22</f>
        <v>52</v>
      </c>
      <c r="AB22" s="5">
        <f t="shared" si="10"/>
        <v>11</v>
      </c>
      <c r="AC22" s="5">
        <f>Data!C29*AB22</f>
        <v>286</v>
      </c>
      <c r="AD22" s="70">
        <f>(100-S22)/100*Data!B29</f>
        <v>12.970823772606707</v>
      </c>
      <c r="AE22" s="47">
        <f>AD22*Data!D29/Data!B29</f>
        <v>0.51883295090426829</v>
      </c>
      <c r="AF22" s="70">
        <f>(Data!D29-AE22)/Data!D29*100</f>
        <v>93.514588113696647</v>
      </c>
      <c r="AG22" s="70">
        <f t="shared" si="11"/>
        <v>7.481167049095732</v>
      </c>
    </row>
    <row r="23" spans="1:33" s="11" customFormat="1">
      <c r="A23" s="11">
        <v>18</v>
      </c>
      <c r="B23" s="22">
        <f t="shared" si="0"/>
        <v>4</v>
      </c>
      <c r="C23" s="16">
        <f t="shared" si="1"/>
        <v>1</v>
      </c>
      <c r="D23" s="37"/>
      <c r="E23" s="16"/>
      <c r="F23" s="15"/>
      <c r="G23" s="15"/>
      <c r="H23" s="31"/>
      <c r="I23" s="23">
        <f>Data!B30*Data!C30</f>
        <v>4032</v>
      </c>
      <c r="J23" s="23">
        <f>IF(Data!C$7=1,Data!D30,IF(Data!C$7=2,I23,Data!B30))</f>
        <v>15</v>
      </c>
      <c r="K23" s="33">
        <f>Data!E30*SQRT(Data!F30/20)</f>
        <v>8.2426476454292956</v>
      </c>
      <c r="L23" s="33">
        <f>IF(Data!H30="A",Data!G$5,IF(Data!H30="B",Data!G$6,Data!G$7))</f>
        <v>53</v>
      </c>
      <c r="M23" s="33">
        <f>IF(Data!I30="A",Data!G$5,IF(Data!I30="B",Data!G$6,Data!G$7))</f>
        <v>63</v>
      </c>
      <c r="N23" s="33">
        <f>IF(Data!J30="A",Data!G$5,IF(Data!J30="B",Data!G$6,Data!G$7))</f>
        <v>53</v>
      </c>
      <c r="O23" s="45">
        <f>IF(Data!C$6=1,L23,IF(Data!C$6=2,M23,N23))</f>
        <v>53</v>
      </c>
      <c r="P23" s="47">
        <f t="shared" si="2"/>
        <v>7.5269862099829749E-2</v>
      </c>
      <c r="Q23">
        <f t="shared" si="3"/>
        <v>0.39781330029586265</v>
      </c>
      <c r="R23">
        <f t="shared" si="4"/>
        <v>0.36243646510894267</v>
      </c>
      <c r="S23" s="67">
        <f>(1-K23*R23/Data!G30)*100</f>
        <v>92.339907498082198</v>
      </c>
      <c r="T23" s="45">
        <f t="shared" si="5"/>
        <v>13.85098612471233</v>
      </c>
      <c r="U23" s="47">
        <f>MAX(0,NORMSINV(Data!J$5/100))</f>
        <v>0.50437198623838131</v>
      </c>
      <c r="V23">
        <f t="shared" si="6"/>
        <v>0.3512927868446884</v>
      </c>
      <c r="W23">
        <f t="shared" si="7"/>
        <v>0.1964505870695053</v>
      </c>
      <c r="X23" s="67">
        <f>(1-K23*W23/Data!G30)*100</f>
        <v>95.848018028329079</v>
      </c>
      <c r="Y23" s="45">
        <f t="shared" si="8"/>
        <v>14.377202704249362</v>
      </c>
      <c r="Z23" s="5">
        <f t="shared" si="9"/>
        <v>1</v>
      </c>
      <c r="AA23" s="5">
        <f>Data!C30*Z23</f>
        <v>72</v>
      </c>
      <c r="AB23" s="5">
        <f t="shared" si="10"/>
        <v>4</v>
      </c>
      <c r="AC23" s="5">
        <f>Data!C30*AB23</f>
        <v>288</v>
      </c>
      <c r="AD23" s="70">
        <f>(100-S23)/100*Data!B30</f>
        <v>4.289651801073969</v>
      </c>
      <c r="AE23" s="47">
        <f>AD23*Data!D30/Data!B30</f>
        <v>1.1490138752876702</v>
      </c>
      <c r="AF23" s="70">
        <f>(Data!D30-AE23)/Data!D30*100</f>
        <v>92.339907498082198</v>
      </c>
      <c r="AG23" s="70">
        <f t="shared" si="11"/>
        <v>13.85098612471233</v>
      </c>
    </row>
    <row r="24" spans="1:33" s="11" customFormat="1">
      <c r="A24" s="11">
        <v>19</v>
      </c>
      <c r="B24" s="22">
        <f t="shared" si="0"/>
        <v>9</v>
      </c>
      <c r="C24" s="16">
        <f t="shared" si="1"/>
        <v>1</v>
      </c>
      <c r="D24" s="37"/>
      <c r="E24" s="16"/>
      <c r="F24" s="15"/>
      <c r="G24" s="15"/>
      <c r="H24" s="31"/>
      <c r="I24" s="23">
        <f>Data!B31*Data!C31</f>
        <v>6540</v>
      </c>
      <c r="J24" s="23">
        <f>IF(Data!C$7=1,Data!D31,IF(Data!C$7=2,I24,Data!B31))</f>
        <v>13</v>
      </c>
      <c r="K24" s="33">
        <f>Data!E31*SQRT(Data!F31/20)</f>
        <v>18.368789528385449</v>
      </c>
      <c r="L24" s="33">
        <f>IF(Data!H31="A",Data!G$5,IF(Data!H31="B",Data!G$6,Data!G$7))</f>
        <v>53</v>
      </c>
      <c r="M24" s="33">
        <f>IF(Data!I31="A",Data!G$5,IF(Data!I31="B",Data!G$6,Data!G$7))</f>
        <v>53</v>
      </c>
      <c r="N24" s="33">
        <f>IF(Data!J31="A",Data!G$5,IF(Data!J31="B",Data!G$6,Data!G$7))</f>
        <v>53</v>
      </c>
      <c r="O24" s="45">
        <f>IF(Data!C$6=1,L24,IF(Data!C$6=2,M24,N24))</f>
        <v>53</v>
      </c>
      <c r="P24" s="47">
        <f t="shared" si="2"/>
        <v>7.5269862099829749E-2</v>
      </c>
      <c r="Q24">
        <f t="shared" si="3"/>
        <v>0.39781330029586265</v>
      </c>
      <c r="R24">
        <f t="shared" si="4"/>
        <v>0.36243646510894267</v>
      </c>
      <c r="S24" s="67">
        <f>(1-K24*R24/Data!G31)*100</f>
        <v>94.452067379168184</v>
      </c>
      <c r="T24" s="45">
        <f t="shared" si="5"/>
        <v>12.278768759291863</v>
      </c>
      <c r="U24" s="47">
        <f>MAX(0,NORMSINV(Data!J$5/100))</f>
        <v>0.50437198623838131</v>
      </c>
      <c r="V24">
        <f t="shared" si="6"/>
        <v>0.3512927868446884</v>
      </c>
      <c r="W24">
        <f t="shared" si="7"/>
        <v>0.1964505870695053</v>
      </c>
      <c r="X24" s="67">
        <f>(1-K24*W24/Data!G31)*100</f>
        <v>96.992867094493747</v>
      </c>
      <c r="Y24" s="45">
        <f t="shared" si="8"/>
        <v>12.609072722284186</v>
      </c>
      <c r="Z24" s="5">
        <f t="shared" si="9"/>
        <v>1</v>
      </c>
      <c r="AA24" s="5">
        <f>Data!C31*Z24</f>
        <v>30</v>
      </c>
      <c r="AB24" s="5">
        <f t="shared" si="10"/>
        <v>9</v>
      </c>
      <c r="AC24" s="5">
        <f>Data!C31*AB24</f>
        <v>270</v>
      </c>
      <c r="AD24" s="70">
        <f>(100-S24)/100*Data!B31</f>
        <v>12.094493113413359</v>
      </c>
      <c r="AE24" s="47">
        <f>AD24*Data!D31/Data!B31</f>
        <v>0.72123124070813616</v>
      </c>
      <c r="AF24" s="70">
        <f>(Data!D31-AE24)/Data!D31*100</f>
        <v>94.452067379168199</v>
      </c>
      <c r="AG24" s="70">
        <f t="shared" si="11"/>
        <v>12.278768759291866</v>
      </c>
    </row>
    <row r="25" spans="1:33" s="11" customFormat="1">
      <c r="A25" s="11">
        <v>20</v>
      </c>
      <c r="B25" s="22">
        <f t="shared" si="0"/>
        <v>11</v>
      </c>
      <c r="C25" s="16">
        <f t="shared" si="1"/>
        <v>2</v>
      </c>
      <c r="D25" s="37"/>
      <c r="E25" s="16"/>
      <c r="F25" s="15"/>
      <c r="G25" s="15"/>
      <c r="H25" s="31"/>
      <c r="I25" s="23">
        <f>Data!B32*Data!C32</f>
        <v>7917</v>
      </c>
      <c r="J25" s="23">
        <f>IF(Data!C$7=1,Data!D32,IF(Data!C$7=2,I25,Data!B32))</f>
        <v>14</v>
      </c>
      <c r="K25" s="33">
        <f>Data!E32*SQRT(Data!F32/20)</f>
        <v>22.323063804969021</v>
      </c>
      <c r="L25" s="33">
        <f>IF(Data!H32="A",Data!G$5,IF(Data!H32="B",Data!G$6,Data!G$7))</f>
        <v>53</v>
      </c>
      <c r="M25" s="33">
        <f>IF(Data!I32="A",Data!G$5,IF(Data!I32="B",Data!G$6,Data!G$7))</f>
        <v>53</v>
      </c>
      <c r="N25" s="33">
        <f>IF(Data!J32="A",Data!G$5,IF(Data!J32="B",Data!G$6,Data!G$7))</f>
        <v>53</v>
      </c>
      <c r="O25" s="45">
        <f>IF(Data!C$6=1,L25,IF(Data!C$6=2,M25,N25))</f>
        <v>53</v>
      </c>
      <c r="P25" s="47">
        <f t="shared" si="2"/>
        <v>7.5269862099829749E-2</v>
      </c>
      <c r="Q25">
        <f t="shared" si="3"/>
        <v>0.39781330029586265</v>
      </c>
      <c r="R25">
        <f t="shared" si="4"/>
        <v>0.36243646510894267</v>
      </c>
      <c r="S25" s="67">
        <f>(1-K25*R25/Data!G32)*100</f>
        <v>94.094385156296084</v>
      </c>
      <c r="T25" s="45">
        <f t="shared" si="5"/>
        <v>13.173213921881452</v>
      </c>
      <c r="U25" s="47">
        <f>MAX(0,NORMSINV(Data!J$5/100))</f>
        <v>0.50437198623838131</v>
      </c>
      <c r="V25">
        <f t="shared" si="6"/>
        <v>0.3512927868446884</v>
      </c>
      <c r="W25">
        <f t="shared" si="7"/>
        <v>0.1964505870695053</v>
      </c>
      <c r="X25" s="67">
        <f>(1-K25*W25/Data!G32)*100</f>
        <v>96.798993438192554</v>
      </c>
      <c r="Y25" s="45">
        <f t="shared" si="8"/>
        <v>13.551859081346956</v>
      </c>
      <c r="Z25" s="5">
        <f t="shared" si="9"/>
        <v>2</v>
      </c>
      <c r="AA25" s="5">
        <f>Data!C32*Z25</f>
        <v>58</v>
      </c>
      <c r="AB25" s="5">
        <f t="shared" si="10"/>
        <v>11</v>
      </c>
      <c r="AC25" s="5">
        <f>Data!C32*AB25</f>
        <v>319</v>
      </c>
      <c r="AD25" s="70">
        <f>(100-S25)/100*Data!B32</f>
        <v>16.12232852331169</v>
      </c>
      <c r="AE25" s="47">
        <f>AD25*Data!D32/Data!B32</f>
        <v>0.82678607811854821</v>
      </c>
      <c r="AF25" s="70">
        <f>(Data!D32-AE25)/Data!D32*100</f>
        <v>94.094385156296084</v>
      </c>
      <c r="AG25" s="70">
        <f t="shared" si="11"/>
        <v>13.173213921881452</v>
      </c>
    </row>
    <row r="26" spans="1:33" s="11" customFormat="1">
      <c r="A26" s="11">
        <v>21</v>
      </c>
      <c r="B26" s="22">
        <f t="shared" si="0"/>
        <v>1</v>
      </c>
      <c r="C26" s="16">
        <f t="shared" si="1"/>
        <v>0</v>
      </c>
      <c r="D26" s="24"/>
      <c r="I26" s="23">
        <f>Data!B33*Data!C33</f>
        <v>7657</v>
      </c>
      <c r="J26" s="23">
        <f>IF(Data!C$7=1,Data!D33,IF(Data!C$7=2,I26,Data!B33))</f>
        <v>12</v>
      </c>
      <c r="K26" s="33">
        <f>Data!E33*SQRT(Data!F33/20)</f>
        <v>2.059622054447821</v>
      </c>
      <c r="L26" s="33">
        <f>IF(Data!H33="A",Data!G$5,IF(Data!H33="B",Data!G$6,Data!G$7))</f>
        <v>53</v>
      </c>
      <c r="M26" s="33">
        <f>IF(Data!I33="A",Data!G$5,IF(Data!I33="B",Data!G$6,Data!G$7))</f>
        <v>76</v>
      </c>
      <c r="N26" s="33">
        <f>IF(Data!J33="A",Data!G$5,IF(Data!J33="B",Data!G$6,Data!G$7))</f>
        <v>53</v>
      </c>
      <c r="O26" s="45">
        <f>IF(Data!C$6=1,L26,IF(Data!C$6=2,M26,N26))</f>
        <v>53</v>
      </c>
      <c r="P26" s="47">
        <f t="shared" si="2"/>
        <v>7.5269862099829749E-2</v>
      </c>
      <c r="Q26">
        <f t="shared" si="3"/>
        <v>0.39781330029586265</v>
      </c>
      <c r="R26">
        <f t="shared" si="4"/>
        <v>0.36243646510894267</v>
      </c>
      <c r="S26" s="67">
        <f>(1-K26*R26/Data!G33)*100</f>
        <v>95.334486644534451</v>
      </c>
      <c r="T26" s="45">
        <f t="shared" si="5"/>
        <v>11.440138397344136</v>
      </c>
      <c r="U26" s="47">
        <f>MAX(0,NORMSINV(Data!J$5/100))</f>
        <v>0.50437198623838131</v>
      </c>
      <c r="V26">
        <f t="shared" si="6"/>
        <v>0.3512927868446884</v>
      </c>
      <c r="W26">
        <f t="shared" si="7"/>
        <v>0.1964505870695053</v>
      </c>
      <c r="X26" s="67">
        <f>(1-K26*W26/Data!G33)*100</f>
        <v>97.471162739140155</v>
      </c>
      <c r="Y26" s="45">
        <f t="shared" si="8"/>
        <v>11.696539528696819</v>
      </c>
      <c r="Z26" s="5">
        <f t="shared" si="9"/>
        <v>0</v>
      </c>
      <c r="AA26" s="5">
        <f>Data!C33*Z26</f>
        <v>0</v>
      </c>
      <c r="AB26" s="5">
        <f t="shared" si="10"/>
        <v>1</v>
      </c>
      <c r="AC26" s="5">
        <f>Data!C33*AB26</f>
        <v>247</v>
      </c>
      <c r="AD26" s="70">
        <f>(100-S26)/100*Data!B33</f>
        <v>1.4463091401943202</v>
      </c>
      <c r="AE26" s="47">
        <f>AD26*Data!D33/Data!B33</f>
        <v>0.55986160265586582</v>
      </c>
      <c r="AF26" s="70">
        <f>(Data!D33-AE26)/Data!D33*100</f>
        <v>95.334486644534451</v>
      </c>
      <c r="AG26" s="70">
        <f t="shared" si="11"/>
        <v>11.440138397344136</v>
      </c>
    </row>
    <row r="27" spans="1:33" s="11" customFormat="1">
      <c r="A27" s="11">
        <v>22</v>
      </c>
      <c r="B27" s="22">
        <f t="shared" si="0"/>
        <v>7</v>
      </c>
      <c r="C27" s="16">
        <f t="shared" si="1"/>
        <v>1</v>
      </c>
      <c r="D27" s="24"/>
      <c r="I27" s="23">
        <f>Data!B34*Data!C34</f>
        <v>53192</v>
      </c>
      <c r="J27" s="23">
        <f>IF(Data!C$7=1,Data!D34,IF(Data!C$7=2,I27,Data!B34))</f>
        <v>11</v>
      </c>
      <c r="K27" s="33">
        <f>Data!E34*SQRT(Data!F34/20)</f>
        <v>13.522184546606567</v>
      </c>
      <c r="L27" s="33">
        <f>IF(Data!H34="A",Data!G$5,IF(Data!H34="B",Data!G$6,Data!G$7))</f>
        <v>63</v>
      </c>
      <c r="M27" s="33">
        <f>IF(Data!I34="A",Data!G$5,IF(Data!I34="B",Data!G$6,Data!G$7))</f>
        <v>76</v>
      </c>
      <c r="N27" s="33">
        <f>IF(Data!J34="A",Data!G$5,IF(Data!J34="B",Data!G$6,Data!G$7))</f>
        <v>53</v>
      </c>
      <c r="O27" s="45">
        <f>IF(Data!C$6=1,L27,IF(Data!C$6=2,M27,N27))</f>
        <v>53</v>
      </c>
      <c r="P27" s="47">
        <f t="shared" si="2"/>
        <v>7.5269862099829749E-2</v>
      </c>
      <c r="Q27">
        <f t="shared" si="3"/>
        <v>0.39781330029586265</v>
      </c>
      <c r="R27">
        <f t="shared" si="4"/>
        <v>0.36243646510894267</v>
      </c>
      <c r="S27" s="67">
        <f>(1-K27*R27/Data!G34)*100</f>
        <v>88.33111245804082</v>
      </c>
      <c r="T27" s="45">
        <f t="shared" si="5"/>
        <v>9.7164223703844907</v>
      </c>
      <c r="U27" s="47">
        <f>MAX(0,NORMSINV(Data!J$5/100))</f>
        <v>0.50437198623838131</v>
      </c>
      <c r="V27">
        <f t="shared" si="6"/>
        <v>0.3512927868446884</v>
      </c>
      <c r="W27">
        <f t="shared" si="7"/>
        <v>0.1964505870695053</v>
      </c>
      <c r="X27" s="67">
        <f>(1-K27*W27/Data!G34)*100</f>
        <v>93.67514025561178</v>
      </c>
      <c r="Y27" s="45">
        <f t="shared" si="8"/>
        <v>10.304265428117297</v>
      </c>
      <c r="Z27" s="5">
        <f t="shared" si="9"/>
        <v>1</v>
      </c>
      <c r="AA27" s="5">
        <f>Data!C34*Z27</f>
        <v>244</v>
      </c>
      <c r="AB27" s="5">
        <f t="shared" si="10"/>
        <v>7</v>
      </c>
      <c r="AC27" s="5">
        <f>Data!C34*AB27</f>
        <v>1708</v>
      </c>
      <c r="AD27" s="70">
        <f>(100-S27)/100*Data!B34</f>
        <v>25.43817484147101</v>
      </c>
      <c r="AE27" s="47">
        <f>AD27*Data!D34/Data!B34</f>
        <v>1.2835776296155099</v>
      </c>
      <c r="AF27" s="70">
        <f>(Data!D34-AE27)/Data!D34*100</f>
        <v>88.331112458040835</v>
      </c>
      <c r="AG27" s="70">
        <f t="shared" si="11"/>
        <v>9.7164223703844907</v>
      </c>
    </row>
    <row r="28" spans="1:33" s="11" customFormat="1">
      <c r="A28" s="11">
        <v>23</v>
      </c>
      <c r="B28" s="22">
        <f t="shared" si="0"/>
        <v>1</v>
      </c>
      <c r="C28" s="16">
        <f t="shared" si="1"/>
        <v>0</v>
      </c>
      <c r="D28" s="24"/>
      <c r="I28" s="23">
        <f>Data!B35*Data!C35</f>
        <v>6952</v>
      </c>
      <c r="J28" s="23">
        <f>IF(Data!C$7=1,Data!D35,IF(Data!C$7=2,I28,Data!B35))</f>
        <v>8</v>
      </c>
      <c r="K28" s="33">
        <f>Data!E35*SQRT(Data!F35/20)</f>
        <v>1.2095549702651958</v>
      </c>
      <c r="L28" s="33">
        <f>IF(Data!H35="A",Data!G$5,IF(Data!H35="B",Data!G$6,Data!G$7))</f>
        <v>53</v>
      </c>
      <c r="M28" s="33">
        <f>IF(Data!I35="A",Data!G$5,IF(Data!I35="B",Data!G$6,Data!G$7))</f>
        <v>76</v>
      </c>
      <c r="N28" s="33">
        <f>IF(Data!J35="A",Data!G$5,IF(Data!J35="B",Data!G$6,Data!G$7))</f>
        <v>53</v>
      </c>
      <c r="O28" s="45">
        <f>IF(Data!C$6=1,L28,IF(Data!C$6=2,M28,N28))</f>
        <v>53</v>
      </c>
      <c r="P28" s="47">
        <f t="shared" si="2"/>
        <v>7.5269862099829749E-2</v>
      </c>
      <c r="Q28">
        <f t="shared" si="3"/>
        <v>0.39781330029586265</v>
      </c>
      <c r="R28">
        <f t="shared" si="4"/>
        <v>0.36243646510894267</v>
      </c>
      <c r="S28" s="67">
        <f>(1-K28*R28/Data!G35)*100</f>
        <v>92.693552870368833</v>
      </c>
      <c r="T28" s="45">
        <f t="shared" si="5"/>
        <v>7.4154842296295067</v>
      </c>
      <c r="U28" s="47">
        <f>MAX(0,NORMSINV(Data!J$5/100))</f>
        <v>0.50437198623838131</v>
      </c>
      <c r="V28">
        <f t="shared" si="6"/>
        <v>0.3512927868446884</v>
      </c>
      <c r="W28">
        <f t="shared" si="7"/>
        <v>0.1964505870695053</v>
      </c>
      <c r="X28" s="67">
        <f>(1-K28*W28/Data!G35)*100</f>
        <v>96.039703599976065</v>
      </c>
      <c r="Y28" s="45">
        <f t="shared" si="8"/>
        <v>7.6831762879980854</v>
      </c>
      <c r="Z28" s="5">
        <f t="shared" si="9"/>
        <v>0</v>
      </c>
      <c r="AA28" s="5">
        <f>Data!C35*Z28</f>
        <v>0</v>
      </c>
      <c r="AB28" s="5">
        <f t="shared" si="10"/>
        <v>1</v>
      </c>
      <c r="AC28" s="5">
        <f>Data!C35*AB28</f>
        <v>632</v>
      </c>
      <c r="AD28" s="70">
        <f>(100-S28)/100*Data!B35</f>
        <v>0.80370918425942828</v>
      </c>
      <c r="AE28" s="47">
        <f>AD28*Data!D35/Data!B35</f>
        <v>0.58451577037049329</v>
      </c>
      <c r="AF28" s="70">
        <f>(Data!D35-AE28)/Data!D35*100</f>
        <v>92.693552870368833</v>
      </c>
      <c r="AG28" s="70">
        <f t="shared" si="11"/>
        <v>7.4154842296295067</v>
      </c>
    </row>
    <row r="29" spans="1:33" s="11" customFormat="1">
      <c r="A29" s="11">
        <v>24</v>
      </c>
      <c r="B29" s="22">
        <f t="shared" si="0"/>
        <v>1</v>
      </c>
      <c r="C29" s="16">
        <f t="shared" si="1"/>
        <v>0</v>
      </c>
      <c r="D29" s="24"/>
      <c r="I29" s="23">
        <f>Data!B36*Data!C36</f>
        <v>2736</v>
      </c>
      <c r="J29" s="23">
        <f>IF(Data!C$7=1,Data!D36,IF(Data!C$7=2,I29,Data!B36))</f>
        <v>8</v>
      </c>
      <c r="K29" s="33">
        <f>Data!E36*SQRT(Data!F36/20)</f>
        <v>1.2863393691427414</v>
      </c>
      <c r="L29" s="33">
        <f>IF(Data!H36="A",Data!G$5,IF(Data!H36="B",Data!G$6,Data!G$7))</f>
        <v>53</v>
      </c>
      <c r="M29" s="33">
        <f>IF(Data!I36="A",Data!G$5,IF(Data!I36="B",Data!G$6,Data!G$7))</f>
        <v>63</v>
      </c>
      <c r="N29" s="33">
        <f>IF(Data!J36="A",Data!G$5,IF(Data!J36="B",Data!G$6,Data!G$7))</f>
        <v>53</v>
      </c>
      <c r="O29" s="45">
        <f>IF(Data!C$6=1,L29,IF(Data!C$6=2,M29,N29))</f>
        <v>53</v>
      </c>
      <c r="P29" s="47">
        <f t="shared" si="2"/>
        <v>7.5269862099829749E-2</v>
      </c>
      <c r="Q29">
        <f t="shared" si="3"/>
        <v>0.39781330029586265</v>
      </c>
      <c r="R29">
        <f t="shared" si="4"/>
        <v>0.36243646510894267</v>
      </c>
      <c r="S29" s="67">
        <f>(1-K29*R29/Data!G36)*100</f>
        <v>97.086148163233986</v>
      </c>
      <c r="T29" s="45">
        <f t="shared" si="5"/>
        <v>7.766891853058719</v>
      </c>
      <c r="U29" s="47">
        <f>MAX(0,NORMSINV(Data!J$5/100))</f>
        <v>0.50437198623838131</v>
      </c>
      <c r="V29">
        <f t="shared" si="6"/>
        <v>0.3512927868446884</v>
      </c>
      <c r="W29">
        <f t="shared" si="7"/>
        <v>0.1964505870695053</v>
      </c>
      <c r="X29" s="67">
        <f>(1-K29*W29/Data!G36)*100</f>
        <v>98.420611723508074</v>
      </c>
      <c r="Y29" s="45">
        <f t="shared" si="8"/>
        <v>7.8736489378806462</v>
      </c>
      <c r="Z29" s="5">
        <f t="shared" si="9"/>
        <v>0</v>
      </c>
      <c r="AA29" s="5">
        <f>Data!C36*Z29</f>
        <v>0</v>
      </c>
      <c r="AB29" s="5">
        <f t="shared" si="10"/>
        <v>1</v>
      </c>
      <c r="AC29" s="5">
        <f>Data!C36*AB29</f>
        <v>144</v>
      </c>
      <c r="AD29" s="70">
        <f>(100-S29)/100*Data!B36</f>
        <v>0.55363184898554263</v>
      </c>
      <c r="AE29" s="47">
        <f>AD29*Data!D36/Data!B36</f>
        <v>0.2331081469412811</v>
      </c>
      <c r="AF29" s="70">
        <f>(Data!D36-AE29)/Data!D36*100</f>
        <v>97.086148163233986</v>
      </c>
      <c r="AG29" s="70">
        <f t="shared" si="11"/>
        <v>7.766891853058719</v>
      </c>
    </row>
    <row r="30" spans="1:33">
      <c r="A30" s="11">
        <v>25</v>
      </c>
      <c r="B30" s="22">
        <f t="shared" si="0"/>
        <v>1</v>
      </c>
      <c r="C30" s="16">
        <f t="shared" si="1"/>
        <v>0</v>
      </c>
      <c r="D30" s="9"/>
      <c r="I30" s="23">
        <f>Data!B37*Data!C37</f>
        <v>13494</v>
      </c>
      <c r="J30" s="23">
        <f>IF(Data!C$7=1,Data!D37,IF(Data!C$7=2,I30,Data!B37))</f>
        <v>12</v>
      </c>
      <c r="K30" s="33">
        <f>Data!E37*SQRT(Data!F37/20)</f>
        <v>2.0027402464496302</v>
      </c>
      <c r="L30" s="33">
        <f>IF(Data!H37="A",Data!G$5,IF(Data!H37="B",Data!G$6,Data!G$7))</f>
        <v>53</v>
      </c>
      <c r="M30" s="33">
        <f>IF(Data!I37="A",Data!G$5,IF(Data!I37="B",Data!G$6,Data!G$7))</f>
        <v>76</v>
      </c>
      <c r="N30" s="33">
        <f>IF(Data!J37="A",Data!G$5,IF(Data!J37="B",Data!G$6,Data!G$7))</f>
        <v>53</v>
      </c>
      <c r="O30" s="45">
        <f>IF(Data!C$6=1,L30,IF(Data!C$6=2,M30,N30))</f>
        <v>53</v>
      </c>
      <c r="P30" s="47">
        <f t="shared" si="2"/>
        <v>7.5269862099829749E-2</v>
      </c>
      <c r="Q30">
        <f t="shared" si="3"/>
        <v>0.39781330029586265</v>
      </c>
      <c r="R30">
        <f t="shared" si="4"/>
        <v>0.36243646510894267</v>
      </c>
      <c r="S30" s="67">
        <f>(1-K30*R30/Data!G37)*100</f>
        <v>92.741339045453827</v>
      </c>
      <c r="T30" s="45">
        <f t="shared" si="5"/>
        <v>11.128960685454459</v>
      </c>
      <c r="U30" s="47">
        <f>MAX(0,NORMSINV(Data!J$5/100))</f>
        <v>0.50437198623838131</v>
      </c>
      <c r="V30">
        <f t="shared" si="6"/>
        <v>0.3512927868446884</v>
      </c>
      <c r="W30">
        <f t="shared" si="7"/>
        <v>0.1964505870695053</v>
      </c>
      <c r="X30" s="67">
        <f>(1-K30*W30/Data!G37)*100</f>
        <v>96.065605028372445</v>
      </c>
      <c r="Y30" s="45">
        <f t="shared" si="8"/>
        <v>11.527872603404694</v>
      </c>
      <c r="Z30" s="5">
        <f t="shared" si="9"/>
        <v>0</v>
      </c>
      <c r="AA30" s="5">
        <f>Data!C37*Z30</f>
        <v>0</v>
      </c>
      <c r="AB30" s="5">
        <f t="shared" si="10"/>
        <v>1</v>
      </c>
      <c r="AC30" s="5">
        <f>Data!C37*AB30</f>
        <v>519</v>
      </c>
      <c r="AD30" s="70">
        <f>(100-S30)/100*Data!B37</f>
        <v>1.8872518481820049</v>
      </c>
      <c r="AE30" s="47">
        <f>AD30*Data!D37/Data!B37</f>
        <v>0.87103931454554073</v>
      </c>
      <c r="AF30" s="70">
        <f>(Data!D37-AE30)/Data!D37*100</f>
        <v>92.741339045453813</v>
      </c>
      <c r="AG30" s="70">
        <f t="shared" si="11"/>
        <v>11.128960685454459</v>
      </c>
    </row>
    <row r="31" spans="1:33">
      <c r="A31" s="11">
        <v>26</v>
      </c>
      <c r="B31" s="22">
        <f t="shared" si="0"/>
        <v>0</v>
      </c>
      <c r="C31" s="16">
        <f t="shared" si="1"/>
        <v>0</v>
      </c>
      <c r="D31" s="9"/>
      <c r="I31" s="23">
        <f>Data!B38*Data!C38</f>
        <v>1017</v>
      </c>
      <c r="J31" s="23">
        <f>IF(Data!C$7=1,Data!D38,IF(Data!C$7=2,I31,Data!B38))</f>
        <v>6</v>
      </c>
      <c r="K31" s="33">
        <f>Data!E38*SQRT(Data!F38/20)</f>
        <v>0.76627357769009485</v>
      </c>
      <c r="L31" s="33">
        <f>IF(Data!H38="A",Data!G$5,IF(Data!H38="B",Data!G$6,Data!G$7))</f>
        <v>53</v>
      </c>
      <c r="M31" s="33">
        <f>IF(Data!I38="A",Data!G$5,IF(Data!I38="B",Data!G$6,Data!G$7))</f>
        <v>63</v>
      </c>
      <c r="N31" s="33">
        <f>IF(Data!J38="A",Data!G$5,IF(Data!J38="B",Data!G$6,Data!G$7))</f>
        <v>53</v>
      </c>
      <c r="O31" s="45">
        <f>IF(Data!C$6=1,L31,IF(Data!C$6=2,M31,N31))</f>
        <v>53</v>
      </c>
      <c r="P31" s="47">
        <f t="shared" si="2"/>
        <v>7.5269862099829749E-2</v>
      </c>
      <c r="Q31">
        <f t="shared" si="3"/>
        <v>0.39781330029586265</v>
      </c>
      <c r="R31">
        <f t="shared" si="4"/>
        <v>0.36243646510894267</v>
      </c>
      <c r="S31" s="67">
        <f>(1-K31*R31/Data!G38)*100</f>
        <v>96.914161257729106</v>
      </c>
      <c r="T31" s="45">
        <f t="shared" si="5"/>
        <v>5.814849675463746</v>
      </c>
      <c r="U31" s="47">
        <f>MAX(0,NORMSINV(Data!J$5/100))</f>
        <v>0.50437198623838131</v>
      </c>
      <c r="V31">
        <f t="shared" si="6"/>
        <v>0.3512927868446884</v>
      </c>
      <c r="W31">
        <f t="shared" si="7"/>
        <v>0.1964505870695053</v>
      </c>
      <c r="X31" s="67">
        <f>(1-K31*W31/Data!G38)*100</f>
        <v>98.327390064521452</v>
      </c>
      <c r="Y31" s="45">
        <f t="shared" si="8"/>
        <v>5.8996434038712868</v>
      </c>
      <c r="Z31" s="5">
        <f t="shared" si="9"/>
        <v>0</v>
      </c>
      <c r="AA31" s="5">
        <f>Data!C38*Z31</f>
        <v>0</v>
      </c>
      <c r="AB31" s="5">
        <f t="shared" si="10"/>
        <v>0</v>
      </c>
      <c r="AC31" s="5">
        <f>Data!C38*AB31</f>
        <v>0</v>
      </c>
      <c r="AD31" s="70">
        <f>(100-S31)/100*Data!B38</f>
        <v>0.27772548680438053</v>
      </c>
      <c r="AE31" s="47">
        <f>AD31*Data!D38/Data!B38</f>
        <v>0.18515032453625369</v>
      </c>
      <c r="AF31" s="70">
        <f>(Data!D38-AE31)/Data!D38*100</f>
        <v>96.914161257729106</v>
      </c>
      <c r="AG31" s="70">
        <f t="shared" si="11"/>
        <v>5.814849675463746</v>
      </c>
    </row>
    <row r="32" spans="1:33">
      <c r="A32" s="11">
        <v>27</v>
      </c>
      <c r="B32" s="22">
        <f t="shared" si="0"/>
        <v>1</v>
      </c>
      <c r="C32" s="16">
        <f t="shared" si="1"/>
        <v>0</v>
      </c>
      <c r="D32" s="9"/>
      <c r="I32" s="23">
        <f>Data!B39*Data!C39</f>
        <v>2288</v>
      </c>
      <c r="J32" s="23">
        <f>IF(Data!C$7=1,Data!D39,IF(Data!C$7=2,I32,Data!B39))</f>
        <v>6</v>
      </c>
      <c r="K32" s="33">
        <f>Data!E39*SQRT(Data!F39/20)</f>
        <v>1.6126270268275331</v>
      </c>
      <c r="L32" s="33">
        <f>IF(Data!H39="A",Data!G$5,IF(Data!H39="B",Data!G$6,Data!G$7))</f>
        <v>53</v>
      </c>
      <c r="M32" s="33">
        <f>IF(Data!I39="A",Data!G$5,IF(Data!I39="B",Data!G$6,Data!G$7))</f>
        <v>63</v>
      </c>
      <c r="N32" s="33">
        <f>IF(Data!J39="A",Data!G$5,IF(Data!J39="B",Data!G$6,Data!G$7))</f>
        <v>53</v>
      </c>
      <c r="O32" s="45">
        <f>IF(Data!C$6=1,L32,IF(Data!C$6=2,M32,N32))</f>
        <v>53</v>
      </c>
      <c r="P32" s="47">
        <f t="shared" si="2"/>
        <v>7.5269862099829749E-2</v>
      </c>
      <c r="Q32">
        <f t="shared" si="3"/>
        <v>0.39781330029586265</v>
      </c>
      <c r="R32">
        <f t="shared" si="4"/>
        <v>0.36243646510894267</v>
      </c>
      <c r="S32" s="67">
        <f>(1-K32*R32/Data!G39)*100</f>
        <v>94.155251608574858</v>
      </c>
      <c r="T32" s="45">
        <f t="shared" si="5"/>
        <v>5.6493150965144912</v>
      </c>
      <c r="U32" s="47">
        <f>MAX(0,NORMSINV(Data!J$5/100))</f>
        <v>0.50437198623838131</v>
      </c>
      <c r="V32">
        <f t="shared" si="6"/>
        <v>0.3512927868446884</v>
      </c>
      <c r="W32">
        <f t="shared" si="7"/>
        <v>0.1964505870695053</v>
      </c>
      <c r="X32" s="67">
        <f>(1-K32*W32/Data!G39)*100</f>
        <v>96.831984738555803</v>
      </c>
      <c r="Y32" s="45">
        <f t="shared" si="8"/>
        <v>5.809919084313349</v>
      </c>
      <c r="Z32" s="5">
        <f t="shared" si="9"/>
        <v>0</v>
      </c>
      <c r="AA32" s="5">
        <f>Data!C39*Z32</f>
        <v>0</v>
      </c>
      <c r="AB32" s="5">
        <f t="shared" si="10"/>
        <v>1</v>
      </c>
      <c r="AC32" s="5">
        <f>Data!C39*AB32</f>
        <v>208</v>
      </c>
      <c r="AD32" s="70">
        <f>(100-S32)/100*Data!B39</f>
        <v>0.64292232305676555</v>
      </c>
      <c r="AE32" s="47">
        <f>AD32*Data!D39/Data!B39</f>
        <v>0.35068490348550846</v>
      </c>
      <c r="AF32" s="70">
        <f>(Data!D39-AE32)/Data!D39*100</f>
        <v>94.155251608574858</v>
      </c>
      <c r="AG32" s="70">
        <f t="shared" si="11"/>
        <v>5.6493150965144912</v>
      </c>
    </row>
    <row r="33" spans="1:33">
      <c r="A33" s="11">
        <v>28</v>
      </c>
      <c r="B33" s="22">
        <f t="shared" si="0"/>
        <v>1</v>
      </c>
      <c r="C33" s="16">
        <f t="shared" si="1"/>
        <v>0</v>
      </c>
      <c r="D33" s="9"/>
      <c r="I33" s="23">
        <f>Data!B40*Data!C40</f>
        <v>6246</v>
      </c>
      <c r="J33" s="23">
        <f>IF(Data!C$7=1,Data!D40,IF(Data!C$7=2,I33,Data!B40))</f>
        <v>8</v>
      </c>
      <c r="K33" s="33">
        <f>Data!E40*SQRT(Data!F40/20)</f>
        <v>2.7014488240083141</v>
      </c>
      <c r="L33" s="33">
        <f>IF(Data!H40="A",Data!G$5,IF(Data!H40="B",Data!G$6,Data!G$7))</f>
        <v>53</v>
      </c>
      <c r="M33" s="33">
        <f>IF(Data!I40="A",Data!G$5,IF(Data!I40="B",Data!G$6,Data!G$7))</f>
        <v>76</v>
      </c>
      <c r="N33" s="33">
        <f>IF(Data!J40="A",Data!G$5,IF(Data!J40="B",Data!G$6,Data!G$7))</f>
        <v>53</v>
      </c>
      <c r="O33" s="45">
        <f>IF(Data!C$6=1,L33,IF(Data!C$6=2,M33,N33))</f>
        <v>53</v>
      </c>
      <c r="P33" s="47">
        <f t="shared" si="2"/>
        <v>7.5269862099829749E-2</v>
      </c>
      <c r="Q33">
        <f t="shared" si="3"/>
        <v>0.39781330029586265</v>
      </c>
      <c r="R33">
        <f t="shared" si="4"/>
        <v>0.36243646510894267</v>
      </c>
      <c r="S33" s="67">
        <f>(1-K33*R33/Data!G40)*100</f>
        <v>90.208964375537164</v>
      </c>
      <c r="T33" s="45">
        <f t="shared" si="5"/>
        <v>7.2167171500429728</v>
      </c>
      <c r="U33" s="47">
        <f>MAX(0,NORMSINV(Data!J$5/100))</f>
        <v>0.50437198623838131</v>
      </c>
      <c r="V33">
        <f t="shared" si="6"/>
        <v>0.3512927868446884</v>
      </c>
      <c r="W33">
        <f t="shared" si="7"/>
        <v>0.1964505870695053</v>
      </c>
      <c r="X33" s="67">
        <f>(1-K33*W33/Data!G40)*100</f>
        <v>94.692987925853416</v>
      </c>
      <c r="Y33" s="45">
        <f t="shared" si="8"/>
        <v>7.5754390340682729</v>
      </c>
      <c r="Z33" s="5">
        <f t="shared" si="9"/>
        <v>0</v>
      </c>
      <c r="AA33" s="5">
        <f>Data!C40*Z33</f>
        <v>0</v>
      </c>
      <c r="AB33" s="5">
        <f t="shared" si="10"/>
        <v>1</v>
      </c>
      <c r="AC33" s="5">
        <f>Data!C40*AB33</f>
        <v>347</v>
      </c>
      <c r="AD33" s="70">
        <f>(100-S33)/100*Data!B40</f>
        <v>1.7623864124033106</v>
      </c>
      <c r="AE33" s="47">
        <f>AD33*Data!D40/Data!B40</f>
        <v>0.78328284995702691</v>
      </c>
      <c r="AF33" s="70">
        <f>(Data!D40-AE33)/Data!D40*100</f>
        <v>90.208964375537164</v>
      </c>
      <c r="AG33" s="70">
        <f t="shared" si="11"/>
        <v>7.2167171500429728</v>
      </c>
    </row>
    <row r="34" spans="1:33">
      <c r="A34" s="11">
        <v>29</v>
      </c>
      <c r="B34" s="22">
        <f t="shared" si="0"/>
        <v>1</v>
      </c>
      <c r="C34" s="16">
        <f t="shared" si="1"/>
        <v>0</v>
      </c>
      <c r="D34" s="9"/>
      <c r="I34" s="23">
        <f>Data!B41*Data!C41</f>
        <v>11952</v>
      </c>
      <c r="J34" s="23">
        <f>IF(Data!C$7=1,Data!D41,IF(Data!C$7=2,I34,Data!B41))</f>
        <v>11</v>
      </c>
      <c r="K34" s="33">
        <f>Data!E41*SQRT(Data!F41/20)</f>
        <v>1.2107809800965768</v>
      </c>
      <c r="L34" s="33">
        <f>IF(Data!H41="A",Data!G$5,IF(Data!H41="B",Data!G$6,Data!G$7))</f>
        <v>53</v>
      </c>
      <c r="M34" s="33">
        <f>IF(Data!I41="A",Data!G$5,IF(Data!I41="B",Data!G$6,Data!G$7))</f>
        <v>76</v>
      </c>
      <c r="N34" s="33">
        <f>IF(Data!J41="A",Data!G$5,IF(Data!J41="B",Data!G$6,Data!G$7))</f>
        <v>53</v>
      </c>
      <c r="O34" s="45">
        <f>IF(Data!C$6=1,L34,IF(Data!C$6=2,M34,N34))</f>
        <v>53</v>
      </c>
      <c r="P34" s="47">
        <f t="shared" si="2"/>
        <v>7.5269862099829749E-2</v>
      </c>
      <c r="Q34">
        <f t="shared" si="3"/>
        <v>0.39781330029586265</v>
      </c>
      <c r="R34">
        <f t="shared" si="4"/>
        <v>0.36243646510894267</v>
      </c>
      <c r="S34" s="67">
        <f>(1-K34*R34/Data!G41)*100</f>
        <v>91.223376431053111</v>
      </c>
      <c r="T34" s="45">
        <f t="shared" si="5"/>
        <v>10.034571407415843</v>
      </c>
      <c r="U34" s="47">
        <f>MAX(0,NORMSINV(Data!J$5/100))</f>
        <v>0.50437198623838131</v>
      </c>
      <c r="V34">
        <f t="shared" si="6"/>
        <v>0.3512927868446884</v>
      </c>
      <c r="W34">
        <f t="shared" si="7"/>
        <v>0.1964505870695053</v>
      </c>
      <c r="X34" s="67">
        <f>(1-K34*W34/Data!G41)*100</f>
        <v>95.242827312948734</v>
      </c>
      <c r="Y34" s="45">
        <f t="shared" si="8"/>
        <v>10.476711004424359</v>
      </c>
      <c r="Z34" s="5">
        <f t="shared" si="9"/>
        <v>0</v>
      </c>
      <c r="AA34" s="5">
        <f>Data!C41*Z34</f>
        <v>0</v>
      </c>
      <c r="AB34" s="5">
        <f t="shared" si="10"/>
        <v>1</v>
      </c>
      <c r="AC34" s="5">
        <f>Data!C41*AB34</f>
        <v>996</v>
      </c>
      <c r="AD34" s="70">
        <f>(100-S34)/100*Data!B41</f>
        <v>1.0531948282736265</v>
      </c>
      <c r="AE34" s="47">
        <f>AD34*Data!D41/Data!B41</f>
        <v>0.96542859258415759</v>
      </c>
      <c r="AF34" s="70">
        <f>(Data!D41-AE34)/Data!D41*100</f>
        <v>91.223376431053111</v>
      </c>
      <c r="AG34" s="70">
        <f t="shared" si="11"/>
        <v>10.034571407415843</v>
      </c>
    </row>
    <row r="35" spans="1:33">
      <c r="A35" s="11">
        <v>30</v>
      </c>
      <c r="B35" s="22">
        <f t="shared" si="0"/>
        <v>3</v>
      </c>
      <c r="C35" s="16">
        <f t="shared" si="1"/>
        <v>0</v>
      </c>
      <c r="D35" s="9"/>
      <c r="I35" s="23">
        <f>Data!B42*Data!C42</f>
        <v>13875</v>
      </c>
      <c r="J35" s="23">
        <f>IF(Data!C$7=1,Data!D42,IF(Data!C$7=2,I35,Data!B42))</f>
        <v>22</v>
      </c>
      <c r="K35" s="33">
        <f>Data!E42*SQRT(Data!F42/20)</f>
        <v>6.3124820892611986</v>
      </c>
      <c r="L35" s="33">
        <f>IF(Data!H42="A",Data!G$5,IF(Data!H42="B",Data!G$6,Data!G$7))</f>
        <v>53</v>
      </c>
      <c r="M35" s="33">
        <f>IF(Data!I42="A",Data!G$5,IF(Data!I42="B",Data!G$6,Data!G$7))</f>
        <v>63</v>
      </c>
      <c r="N35" s="33">
        <f>IF(Data!J42="A",Data!G$5,IF(Data!J42="B",Data!G$6,Data!G$7))</f>
        <v>53</v>
      </c>
      <c r="O35" s="45">
        <f>IF(Data!C$6=1,L35,IF(Data!C$6=2,M35,N35))</f>
        <v>53</v>
      </c>
      <c r="P35" s="47">
        <f t="shared" si="2"/>
        <v>7.5269862099829749E-2</v>
      </c>
      <c r="Q35">
        <f t="shared" si="3"/>
        <v>0.39781330029586265</v>
      </c>
      <c r="R35">
        <f t="shared" si="4"/>
        <v>0.36243646510894267</v>
      </c>
      <c r="S35" s="67">
        <f>(1-K35*R35/Data!G42)*100</f>
        <v>96.731609007863796</v>
      </c>
      <c r="T35" s="45">
        <f t="shared" si="5"/>
        <v>21.280953981730036</v>
      </c>
      <c r="U35" s="47">
        <f>MAX(0,NORMSINV(Data!J$5/100))</f>
        <v>0.50437198623838131</v>
      </c>
      <c r="V35">
        <f t="shared" si="6"/>
        <v>0.3512927868446884</v>
      </c>
      <c r="W35">
        <f t="shared" si="7"/>
        <v>0.1964505870695053</v>
      </c>
      <c r="X35" s="67">
        <f>(1-K35*W35/Data!G42)*100</f>
        <v>98.228441696712707</v>
      </c>
      <c r="Y35" s="45">
        <f t="shared" si="8"/>
        <v>21.610257173276796</v>
      </c>
      <c r="Z35" s="5">
        <f t="shared" si="9"/>
        <v>0</v>
      </c>
      <c r="AA35" s="5">
        <f>Data!C42*Z35</f>
        <v>0</v>
      </c>
      <c r="AB35" s="5">
        <f t="shared" si="10"/>
        <v>3</v>
      </c>
      <c r="AC35" s="5">
        <f>Data!C42*AB35</f>
        <v>225</v>
      </c>
      <c r="AD35" s="70">
        <f>(100-S35)/100*Data!B42</f>
        <v>6.0465233354519787</v>
      </c>
      <c r="AE35" s="47">
        <f>AD35*Data!D42/Data!B42</f>
        <v>0.71904601826996495</v>
      </c>
      <c r="AF35" s="70">
        <f>(Data!D42-AE35)/Data!D42*100</f>
        <v>96.73160900786381</v>
      </c>
      <c r="AG35" s="70">
        <f t="shared" si="11"/>
        <v>21.28095398173004</v>
      </c>
    </row>
    <row r="36" spans="1:33">
      <c r="A36" s="11">
        <v>31</v>
      </c>
      <c r="B36" s="22">
        <f t="shared" si="0"/>
        <v>22</v>
      </c>
      <c r="C36" s="16">
        <f t="shared" si="1"/>
        <v>3</v>
      </c>
      <c r="D36" s="9"/>
      <c r="I36" s="23">
        <f>Data!B43*Data!C43</f>
        <v>23764</v>
      </c>
      <c r="J36" s="23">
        <f>IF(Data!C$7=1,Data!D43,IF(Data!C$7=2,I36,Data!B43))</f>
        <v>21</v>
      </c>
      <c r="K36" s="33">
        <f>Data!E43*SQRT(Data!F43/20)</f>
        <v>44.336564163456593</v>
      </c>
      <c r="L36" s="33">
        <f>IF(Data!H43="A",Data!G$5,IF(Data!H43="B",Data!G$6,Data!G$7))</f>
        <v>63</v>
      </c>
      <c r="M36" s="33">
        <f>IF(Data!I43="A",Data!G$5,IF(Data!I43="B",Data!G$6,Data!G$7))</f>
        <v>53</v>
      </c>
      <c r="N36" s="33">
        <f>IF(Data!J43="A",Data!G$5,IF(Data!J43="B",Data!G$6,Data!G$7))</f>
        <v>53</v>
      </c>
      <c r="O36" s="45">
        <f>IF(Data!C$6=1,L36,IF(Data!C$6=2,M36,N36))</f>
        <v>53</v>
      </c>
      <c r="P36" s="47">
        <f t="shared" si="2"/>
        <v>7.5269862099829749E-2</v>
      </c>
      <c r="Q36">
        <f t="shared" si="3"/>
        <v>0.39781330029586265</v>
      </c>
      <c r="R36">
        <f t="shared" si="4"/>
        <v>0.36243646510894267</v>
      </c>
      <c r="S36" s="67">
        <f>(1-K36*R36/Data!G43)*100</f>
        <v>93.936155626234324</v>
      </c>
      <c r="T36" s="45">
        <f t="shared" si="5"/>
        <v>19.726592681509207</v>
      </c>
      <c r="U36" s="47">
        <f>MAX(0,NORMSINV(Data!J$5/100))</f>
        <v>0.50437198623838131</v>
      </c>
      <c r="V36">
        <f t="shared" si="6"/>
        <v>0.3512927868446884</v>
      </c>
      <c r="W36">
        <f t="shared" si="7"/>
        <v>0.1964505870695053</v>
      </c>
      <c r="X36" s="67">
        <f>(1-K36*W36/Data!G43)*100</f>
        <v>96.713228657148747</v>
      </c>
      <c r="Y36" s="45">
        <f t="shared" si="8"/>
        <v>20.309778018001236</v>
      </c>
      <c r="Z36" s="5">
        <f t="shared" si="9"/>
        <v>3</v>
      </c>
      <c r="AA36" s="5">
        <f>Data!C43*Z36</f>
        <v>78</v>
      </c>
      <c r="AB36" s="5">
        <f t="shared" si="10"/>
        <v>22</v>
      </c>
      <c r="AC36" s="5">
        <f>Data!C43*AB36</f>
        <v>572</v>
      </c>
      <c r="AD36" s="70">
        <f>(100-S36)/100*Data!B43</f>
        <v>55.423537576218273</v>
      </c>
      <c r="AE36" s="47">
        <f>AD36*Data!D43/Data!B43</f>
        <v>1.2734073184907919</v>
      </c>
      <c r="AF36" s="70">
        <f>(Data!D43-AE36)/Data!D43*100</f>
        <v>93.936155626234324</v>
      </c>
      <c r="AG36" s="70">
        <f t="shared" si="11"/>
        <v>19.726592681509207</v>
      </c>
    </row>
    <row r="37" spans="1:33">
      <c r="A37" s="11">
        <v>32</v>
      </c>
      <c r="B37" s="22">
        <f t="shared" si="0"/>
        <v>1</v>
      </c>
      <c r="C37" s="16">
        <f t="shared" si="1"/>
        <v>0</v>
      </c>
      <c r="D37" s="9"/>
      <c r="I37" s="23">
        <f>Data!B44*Data!C44</f>
        <v>2656</v>
      </c>
      <c r="J37" s="23">
        <f>IF(Data!C$7=1,Data!D44,IF(Data!C$7=2,I37,Data!B44))</f>
        <v>25</v>
      </c>
      <c r="K37" s="33">
        <f>Data!E44*SQRT(Data!F44/20)</f>
        <v>2.0779803496958977</v>
      </c>
      <c r="L37" s="33">
        <f>IF(Data!H44="A",Data!G$5,IF(Data!H44="B",Data!G$6,Data!G$7))</f>
        <v>53</v>
      </c>
      <c r="M37" s="33">
        <f>IF(Data!I44="A",Data!G$5,IF(Data!I44="B",Data!G$6,Data!G$7))</f>
        <v>63</v>
      </c>
      <c r="N37" s="33">
        <f>IF(Data!J44="A",Data!G$5,IF(Data!J44="B",Data!G$6,Data!G$7))</f>
        <v>53</v>
      </c>
      <c r="O37" s="45">
        <f>IF(Data!C$6=1,L37,IF(Data!C$6=2,M37,N37))</f>
        <v>53</v>
      </c>
      <c r="P37" s="47">
        <f t="shared" si="2"/>
        <v>7.5269862099829749E-2</v>
      </c>
      <c r="Q37">
        <f t="shared" si="3"/>
        <v>0.39781330029586265</v>
      </c>
      <c r="R37">
        <f t="shared" si="4"/>
        <v>0.36243646510894267</v>
      </c>
      <c r="S37" s="67">
        <f>(1-K37*R37/Data!G44)*100</f>
        <v>97.310229098179917</v>
      </c>
      <c r="T37" s="45">
        <f t="shared" si="5"/>
        <v>24.327557274544979</v>
      </c>
      <c r="U37" s="47">
        <f>MAX(0,NORMSINV(Data!J$5/100))</f>
        <v>0.50437198623838131</v>
      </c>
      <c r="V37">
        <f t="shared" si="6"/>
        <v>0.3512927868446884</v>
      </c>
      <c r="W37">
        <f t="shared" si="7"/>
        <v>0.1964505870695053</v>
      </c>
      <c r="X37" s="67">
        <f>(1-K37*W37/Data!G44)*100</f>
        <v>98.542069787083378</v>
      </c>
      <c r="Y37" s="45">
        <f t="shared" si="8"/>
        <v>24.635517446770844</v>
      </c>
      <c r="Z37" s="5">
        <f t="shared" si="9"/>
        <v>0</v>
      </c>
      <c r="AA37" s="5">
        <f>Data!C44*Z37</f>
        <v>0</v>
      </c>
      <c r="AB37" s="5">
        <f t="shared" si="10"/>
        <v>1</v>
      </c>
      <c r="AC37" s="5">
        <f>Data!C44*AB37</f>
        <v>83</v>
      </c>
      <c r="AD37" s="70">
        <f>(100-S37)/100*Data!B44</f>
        <v>0.86072668858242651</v>
      </c>
      <c r="AE37" s="47">
        <f>AD37*Data!D44/Data!B44</f>
        <v>0.67244272545502071</v>
      </c>
      <c r="AF37" s="70">
        <f>(Data!D44-AE37)/Data!D44*100</f>
        <v>97.310229098179917</v>
      </c>
      <c r="AG37" s="70">
        <f t="shared" si="11"/>
        <v>24.327557274544979</v>
      </c>
    </row>
    <row r="38" spans="1:33">
      <c r="A38" s="11">
        <v>33</v>
      </c>
      <c r="B38" s="22">
        <f t="shared" si="0"/>
        <v>3</v>
      </c>
      <c r="C38" s="16">
        <f t="shared" si="1"/>
        <v>0</v>
      </c>
      <c r="D38" s="9"/>
      <c r="I38" s="23">
        <f>Data!B45*Data!C45</f>
        <v>8526</v>
      </c>
      <c r="J38" s="23">
        <f>IF(Data!C$7=1,Data!D45,IF(Data!C$7=2,I38,Data!B45))</f>
        <v>20</v>
      </c>
      <c r="K38" s="33">
        <f>Data!E45*SQRT(Data!F45/20)</f>
        <v>5.9888810403963886</v>
      </c>
      <c r="L38" s="33">
        <f>IF(Data!H45="A",Data!G$5,IF(Data!H45="B",Data!G$6,Data!G$7))</f>
        <v>53</v>
      </c>
      <c r="M38" s="33">
        <f>IF(Data!I45="A",Data!G$5,IF(Data!I45="B",Data!G$6,Data!G$7))</f>
        <v>63</v>
      </c>
      <c r="N38" s="33">
        <f>IF(Data!J45="A",Data!G$5,IF(Data!J45="B",Data!G$6,Data!G$7))</f>
        <v>53</v>
      </c>
      <c r="O38" s="45">
        <f>IF(Data!C$6=1,L38,IF(Data!C$6=2,M38,N38))</f>
        <v>53</v>
      </c>
      <c r="P38" s="47">
        <f t="shared" si="2"/>
        <v>7.5269862099829749E-2</v>
      </c>
      <c r="Q38">
        <f t="shared" si="3"/>
        <v>0.39781330029586265</v>
      </c>
      <c r="R38">
        <f t="shared" si="4"/>
        <v>0.36243646510894267</v>
      </c>
      <c r="S38" s="67">
        <f>(1-K38*R38/Data!G45)*100</f>
        <v>94.831931251811355</v>
      </c>
      <c r="T38" s="45">
        <f t="shared" si="5"/>
        <v>18.96638625036227</v>
      </c>
      <c r="U38" s="47">
        <f>MAX(0,NORMSINV(Data!J$5/100))</f>
        <v>0.50437198623838131</v>
      </c>
      <c r="V38">
        <f t="shared" si="6"/>
        <v>0.3512927868446884</v>
      </c>
      <c r="W38">
        <f t="shared" si="7"/>
        <v>0.1964505870695053</v>
      </c>
      <c r="X38" s="67">
        <f>(1-K38*W38/Data!G45)*100</f>
        <v>97.198763818392138</v>
      </c>
      <c r="Y38" s="45">
        <f t="shared" si="8"/>
        <v>19.439752763678428</v>
      </c>
      <c r="Z38" s="5">
        <f t="shared" si="9"/>
        <v>0</v>
      </c>
      <c r="AA38" s="5">
        <f>Data!C45*Z38</f>
        <v>0</v>
      </c>
      <c r="AB38" s="5">
        <f t="shared" si="10"/>
        <v>3</v>
      </c>
      <c r="AC38" s="5">
        <f>Data!C45*AB38</f>
        <v>294</v>
      </c>
      <c r="AD38" s="70">
        <f>(100-S38)/100*Data!B45</f>
        <v>4.4962198109241216</v>
      </c>
      <c r="AE38" s="47">
        <f>AD38*Data!D45/Data!B45</f>
        <v>1.0336137496377291</v>
      </c>
      <c r="AF38" s="70">
        <f>(Data!D45-AE38)/Data!D45*100</f>
        <v>94.831931251811355</v>
      </c>
      <c r="AG38" s="70">
        <f t="shared" si="11"/>
        <v>18.96638625036227</v>
      </c>
    </row>
    <row r="39" spans="1:33">
      <c r="A39" s="11">
        <v>34</v>
      </c>
      <c r="B39" s="22">
        <f t="shared" si="0"/>
        <v>37</v>
      </c>
      <c r="C39" s="16">
        <f t="shared" si="1"/>
        <v>5</v>
      </c>
      <c r="D39" s="9"/>
      <c r="I39" s="23">
        <f>Data!B46*Data!C46</f>
        <v>21240</v>
      </c>
      <c r="J39" s="23">
        <f>IF(Data!C$7=1,Data!D46,IF(Data!C$7=2,I39,Data!B46))</f>
        <v>15</v>
      </c>
      <c r="K39" s="33">
        <f>Data!E46*SQRT(Data!F46/20)</f>
        <v>72.973117369638985</v>
      </c>
      <c r="L39" s="33">
        <f>IF(Data!H46="A",Data!G$5,IF(Data!H46="B",Data!G$6,Data!G$7))</f>
        <v>53</v>
      </c>
      <c r="M39" s="33">
        <f>IF(Data!I46="A",Data!G$5,IF(Data!I46="B",Data!G$6,Data!G$7))</f>
        <v>53</v>
      </c>
      <c r="N39" s="33">
        <f>IF(Data!J46="A",Data!G$5,IF(Data!J46="B",Data!G$6,Data!G$7))</f>
        <v>53</v>
      </c>
      <c r="O39" s="45">
        <f>IF(Data!C$6=1,L39,IF(Data!C$6=2,M39,N39))</f>
        <v>53</v>
      </c>
      <c r="P39" s="47">
        <f t="shared" si="2"/>
        <v>7.5269862099829749E-2</v>
      </c>
      <c r="Q39">
        <f t="shared" si="3"/>
        <v>0.39781330029586265</v>
      </c>
      <c r="R39">
        <f t="shared" si="4"/>
        <v>0.36243646510894267</v>
      </c>
      <c r="S39" s="67">
        <f>(1-K39*R39/Data!G46)*100</f>
        <v>87.811926862934584</v>
      </c>
      <c r="T39" s="45">
        <f t="shared" si="5"/>
        <v>13.171789029440188</v>
      </c>
      <c r="U39" s="47">
        <f>MAX(0,NORMSINV(Data!J$5/100))</f>
        <v>0.50437198623838131</v>
      </c>
      <c r="V39">
        <f t="shared" si="6"/>
        <v>0.3512927868446884</v>
      </c>
      <c r="W39">
        <f t="shared" si="7"/>
        <v>0.1964505870695053</v>
      </c>
      <c r="X39" s="67">
        <f>(1-K39*W39/Data!G46)*100</f>
        <v>93.393727305273046</v>
      </c>
      <c r="Y39" s="45">
        <f t="shared" si="8"/>
        <v>14.009059095790958</v>
      </c>
      <c r="Z39" s="5">
        <f t="shared" si="9"/>
        <v>5</v>
      </c>
      <c r="AA39" s="5">
        <f>Data!C46*Z39</f>
        <v>150</v>
      </c>
      <c r="AB39" s="5">
        <f t="shared" si="10"/>
        <v>37</v>
      </c>
      <c r="AC39" s="5">
        <f>Data!C46*AB39</f>
        <v>1110</v>
      </c>
      <c r="AD39" s="70">
        <f>(100-S39)/100*Data!B46</f>
        <v>86.291557810423143</v>
      </c>
      <c r="AE39" s="47">
        <f>AD39*Data!D46/Data!B46</f>
        <v>1.8282109705598122</v>
      </c>
      <c r="AF39" s="70">
        <f>(Data!D46-AE39)/Data!D46*100</f>
        <v>87.811926862934584</v>
      </c>
      <c r="AG39" s="70">
        <f t="shared" si="11"/>
        <v>13.171789029440188</v>
      </c>
    </row>
    <row r="40" spans="1:33">
      <c r="A40" s="11">
        <v>35</v>
      </c>
      <c r="B40" s="22">
        <f t="shared" si="0"/>
        <v>10</v>
      </c>
      <c r="C40" s="16">
        <f t="shared" si="1"/>
        <v>2</v>
      </c>
      <c r="D40" s="9"/>
      <c r="I40" s="23">
        <f>Data!B47*Data!C47</f>
        <v>17888</v>
      </c>
      <c r="J40" s="23">
        <f>IF(Data!C$7=1,Data!D47,IF(Data!C$7=2,I40,Data!B47))</f>
        <v>23</v>
      </c>
      <c r="K40" s="33">
        <f>Data!E47*SQRT(Data!F47/20)</f>
        <v>19.94442820083507</v>
      </c>
      <c r="L40" s="33">
        <f>IF(Data!H47="A",Data!G$5,IF(Data!H47="B",Data!G$6,Data!G$7))</f>
        <v>53</v>
      </c>
      <c r="M40" s="33">
        <f>IF(Data!I47="A",Data!G$5,IF(Data!I47="B",Data!G$6,Data!G$7))</f>
        <v>63</v>
      </c>
      <c r="N40" s="33">
        <f>IF(Data!J47="A",Data!G$5,IF(Data!J47="B",Data!G$6,Data!G$7))</f>
        <v>53</v>
      </c>
      <c r="O40" s="45">
        <f>IF(Data!C$6=1,L40,IF(Data!C$6=2,M40,N40))</f>
        <v>53</v>
      </c>
      <c r="P40" s="47">
        <f t="shared" si="2"/>
        <v>7.5269862099829749E-2</v>
      </c>
      <c r="Q40">
        <f t="shared" si="3"/>
        <v>0.39781330029586265</v>
      </c>
      <c r="R40">
        <f t="shared" si="4"/>
        <v>0.36243646510894267</v>
      </c>
      <c r="S40" s="67">
        <f>(1-K40*R40/Data!G47)*100</f>
        <v>89.673445634671751</v>
      </c>
      <c r="T40" s="45">
        <f t="shared" si="5"/>
        <v>20.624892495974503</v>
      </c>
      <c r="U40" s="47">
        <f>MAX(0,NORMSINV(Data!J$5/100))</f>
        <v>0.50437198623838131</v>
      </c>
      <c r="V40">
        <f t="shared" si="6"/>
        <v>0.3512927868446884</v>
      </c>
      <c r="W40">
        <f t="shared" si="7"/>
        <v>0.1964505870695053</v>
      </c>
      <c r="X40" s="67">
        <f>(1-K40*W40/Data!G47)*100</f>
        <v>94.402721958829076</v>
      </c>
      <c r="Y40" s="45">
        <f t="shared" si="8"/>
        <v>21.712626050530687</v>
      </c>
      <c r="Z40" s="5">
        <f t="shared" si="9"/>
        <v>2</v>
      </c>
      <c r="AA40" s="5">
        <f>Data!C47*Z40</f>
        <v>172</v>
      </c>
      <c r="AB40" s="5">
        <f t="shared" si="10"/>
        <v>10</v>
      </c>
      <c r="AC40" s="5">
        <f>Data!C47*AB40</f>
        <v>860</v>
      </c>
      <c r="AD40" s="70">
        <f>(100-S40)/100*Data!B47</f>
        <v>21.479233079882761</v>
      </c>
      <c r="AE40" s="47">
        <f>AD40*Data!D47/Data!B47</f>
        <v>2.3751075040254976</v>
      </c>
      <c r="AF40" s="70">
        <f>(Data!D47-AE40)/Data!D47*100</f>
        <v>89.673445634671751</v>
      </c>
      <c r="AG40" s="70">
        <f t="shared" si="11"/>
        <v>20.624892495974503</v>
      </c>
    </row>
    <row r="41" spans="1:33">
      <c r="A41" s="11">
        <v>36</v>
      </c>
      <c r="B41" s="22">
        <f t="shared" si="0"/>
        <v>6</v>
      </c>
      <c r="C41" s="16">
        <f t="shared" si="1"/>
        <v>1</v>
      </c>
      <c r="D41" s="9"/>
      <c r="I41" s="23">
        <f>Data!B48*Data!C48</f>
        <v>6624</v>
      </c>
      <c r="J41" s="23">
        <f>IF(Data!C$7=1,Data!D48,IF(Data!C$7=2,I41,Data!B48))</f>
        <v>15</v>
      </c>
      <c r="K41" s="33">
        <f>Data!E48*SQRT(Data!F48/20)</f>
        <v>12.341757340253762</v>
      </c>
      <c r="L41" s="33">
        <f>IF(Data!H48="A",Data!G$5,IF(Data!H48="B",Data!G$6,Data!G$7))</f>
        <v>53</v>
      </c>
      <c r="M41" s="33">
        <f>IF(Data!I48="A",Data!G$5,IF(Data!I48="B",Data!G$6,Data!G$7))</f>
        <v>53</v>
      </c>
      <c r="N41" s="33">
        <f>IF(Data!J48="A",Data!G$5,IF(Data!J48="B",Data!G$6,Data!G$7))</f>
        <v>53</v>
      </c>
      <c r="O41" s="45">
        <f>IF(Data!C$6=1,L41,IF(Data!C$6=2,M41,N41))</f>
        <v>53</v>
      </c>
      <c r="P41" s="47">
        <f t="shared" si="2"/>
        <v>7.5269862099829749E-2</v>
      </c>
      <c r="Q41">
        <f t="shared" si="3"/>
        <v>0.39781330029586265</v>
      </c>
      <c r="R41">
        <f t="shared" si="4"/>
        <v>0.36243646510894267</v>
      </c>
      <c r="S41" s="67">
        <f>(1-K41*R41/Data!G48)*100</f>
        <v>95.57118524392682</v>
      </c>
      <c r="T41" s="45">
        <f t="shared" si="5"/>
        <v>14.335677786589024</v>
      </c>
      <c r="U41" s="47">
        <f>MAX(0,NORMSINV(Data!J$5/100))</f>
        <v>0.50437198623838131</v>
      </c>
      <c r="V41">
        <f t="shared" si="6"/>
        <v>0.3512927868446884</v>
      </c>
      <c r="W41">
        <f t="shared" si="7"/>
        <v>0.1964505870695053</v>
      </c>
      <c r="X41" s="67">
        <f>(1-K41*W41/Data!G48)*100</f>
        <v>97.599459925779968</v>
      </c>
      <c r="Y41" s="45">
        <f t="shared" si="8"/>
        <v>14.639918988866995</v>
      </c>
      <c r="Z41" s="5">
        <f t="shared" si="9"/>
        <v>1</v>
      </c>
      <c r="AA41" s="5">
        <f>Data!C48*Z41</f>
        <v>36</v>
      </c>
      <c r="AB41" s="5">
        <f t="shared" si="10"/>
        <v>6</v>
      </c>
      <c r="AC41" s="5">
        <f>Data!C48*AB41</f>
        <v>216</v>
      </c>
      <c r="AD41" s="70">
        <f>(100-S41)/100*Data!B48</f>
        <v>8.1490191511746506</v>
      </c>
      <c r="AE41" s="47">
        <f>AD41*Data!D48/Data!B48</f>
        <v>0.66432221341097697</v>
      </c>
      <c r="AF41" s="70">
        <f>(Data!D48-AE41)/Data!D48*100</f>
        <v>95.57118524392682</v>
      </c>
      <c r="AG41" s="70">
        <f t="shared" si="11"/>
        <v>14.335677786589024</v>
      </c>
    </row>
    <row r="42" spans="1:33">
      <c r="A42" s="11">
        <v>37</v>
      </c>
      <c r="B42" s="22">
        <f t="shared" si="0"/>
        <v>2</v>
      </c>
      <c r="C42" s="16">
        <f t="shared" si="1"/>
        <v>0</v>
      </c>
      <c r="D42" s="9"/>
      <c r="I42" s="23">
        <f>Data!B49*Data!C49</f>
        <v>5467</v>
      </c>
      <c r="J42" s="23">
        <f>IF(Data!C$7=1,Data!D49,IF(Data!C$7=2,I42,Data!B49))</f>
        <v>21</v>
      </c>
      <c r="K42" s="33">
        <f>Data!E49*SQRT(Data!F49/20)</f>
        <v>3.788871908856728</v>
      </c>
      <c r="L42" s="33">
        <f>IF(Data!H49="A",Data!G$5,IF(Data!H49="B",Data!G$6,Data!G$7))</f>
        <v>53</v>
      </c>
      <c r="M42" s="33">
        <f>IF(Data!I49="A",Data!G$5,IF(Data!I49="B",Data!G$6,Data!G$7))</f>
        <v>63</v>
      </c>
      <c r="N42" s="33">
        <f>IF(Data!J49="A",Data!G$5,IF(Data!J49="B",Data!G$6,Data!G$7))</f>
        <v>53</v>
      </c>
      <c r="O42" s="45">
        <f>IF(Data!C$6=1,L42,IF(Data!C$6=2,M42,N42))</f>
        <v>53</v>
      </c>
      <c r="P42" s="47">
        <f t="shared" si="2"/>
        <v>7.5269862099829749E-2</v>
      </c>
      <c r="Q42">
        <f t="shared" si="3"/>
        <v>0.39781330029586265</v>
      </c>
      <c r="R42">
        <f t="shared" si="4"/>
        <v>0.36243646510894267</v>
      </c>
      <c r="S42" s="67">
        <f>(1-K42*R42/Data!G49)*100</f>
        <v>96.806452694426497</v>
      </c>
      <c r="T42" s="45">
        <f t="shared" si="5"/>
        <v>20.329355065829564</v>
      </c>
      <c r="U42" s="47">
        <f>MAX(0,NORMSINV(Data!J$5/100))</f>
        <v>0.50437198623838131</v>
      </c>
      <c r="V42">
        <f t="shared" si="6"/>
        <v>0.3512927868446884</v>
      </c>
      <c r="W42">
        <f t="shared" si="7"/>
        <v>0.1964505870695053</v>
      </c>
      <c r="X42" s="67">
        <f>(1-K42*W42/Data!G49)*100</f>
        <v>98.269009044590547</v>
      </c>
      <c r="Y42" s="45">
        <f t="shared" si="8"/>
        <v>20.636491899364014</v>
      </c>
      <c r="Z42" s="5">
        <f t="shared" si="9"/>
        <v>0</v>
      </c>
      <c r="AA42" s="5">
        <f>Data!C49*Z42</f>
        <v>0</v>
      </c>
      <c r="AB42" s="5">
        <f t="shared" si="10"/>
        <v>2</v>
      </c>
      <c r="AC42" s="5">
        <f>Data!C49*AB42</f>
        <v>154</v>
      </c>
      <c r="AD42" s="70">
        <f>(100-S42)/100*Data!B49</f>
        <v>2.2674185869571875</v>
      </c>
      <c r="AE42" s="47">
        <f>AD42*Data!D49/Data!B49</f>
        <v>0.67064493417043569</v>
      </c>
      <c r="AF42" s="70">
        <f>(Data!D49-AE42)/Data!D49*100</f>
        <v>96.806452694426497</v>
      </c>
      <c r="AG42" s="70">
        <f t="shared" si="11"/>
        <v>20.329355065829564</v>
      </c>
    </row>
    <row r="43" spans="1:33">
      <c r="A43" s="11">
        <v>38</v>
      </c>
      <c r="B43" s="22">
        <f t="shared" si="0"/>
        <v>8</v>
      </c>
      <c r="C43" s="16">
        <f t="shared" si="1"/>
        <v>1</v>
      </c>
      <c r="D43" s="9"/>
      <c r="I43" s="23">
        <f>Data!B50*Data!C50</f>
        <v>7868</v>
      </c>
      <c r="J43" s="23">
        <f>IF(Data!C$7=1,Data!D50,IF(Data!C$7=2,I43,Data!B50))</f>
        <v>27</v>
      </c>
      <c r="K43" s="33">
        <f>Data!E50*SQRT(Data!F50/20)</f>
        <v>15.887802859844578</v>
      </c>
      <c r="L43" s="33">
        <f>IF(Data!H50="A",Data!G$5,IF(Data!H50="B",Data!G$6,Data!G$7))</f>
        <v>53</v>
      </c>
      <c r="M43" s="33">
        <f>IF(Data!I50="A",Data!G$5,IF(Data!I50="B",Data!G$6,Data!G$7))</f>
        <v>53</v>
      </c>
      <c r="N43" s="33">
        <f>IF(Data!J50="A",Data!G$5,IF(Data!J50="B",Data!G$6,Data!G$7))</f>
        <v>53</v>
      </c>
      <c r="O43" s="45">
        <f>IF(Data!C$6=1,L43,IF(Data!C$6=2,M43,N43))</f>
        <v>53</v>
      </c>
      <c r="P43" s="47">
        <f t="shared" si="2"/>
        <v>7.5269862099829749E-2</v>
      </c>
      <c r="Q43">
        <f t="shared" si="3"/>
        <v>0.39781330029586265</v>
      </c>
      <c r="R43">
        <f t="shared" si="4"/>
        <v>0.36243646510894267</v>
      </c>
      <c r="S43" s="67">
        <f>(1-K43*R43/Data!G50)*100</f>
        <v>95.944845699387443</v>
      </c>
      <c r="T43" s="45">
        <f t="shared" si="5"/>
        <v>25.905108338834612</v>
      </c>
      <c r="U43" s="47">
        <f>MAX(0,NORMSINV(Data!J$5/100))</f>
        <v>0.50437198623838131</v>
      </c>
      <c r="V43">
        <f t="shared" si="6"/>
        <v>0.3512927868446884</v>
      </c>
      <c r="W43">
        <f t="shared" si="7"/>
        <v>0.1964505870695053</v>
      </c>
      <c r="X43" s="67">
        <f>(1-K43*W43/Data!G50)*100</f>
        <v>97.801994226013349</v>
      </c>
      <c r="Y43" s="45">
        <f t="shared" si="8"/>
        <v>26.406538441023603</v>
      </c>
      <c r="Z43" s="5">
        <f t="shared" si="9"/>
        <v>1</v>
      </c>
      <c r="AA43" s="5">
        <f>Data!C50*Z43</f>
        <v>28</v>
      </c>
      <c r="AB43" s="5">
        <f t="shared" si="10"/>
        <v>8</v>
      </c>
      <c r="AC43" s="5">
        <f>Data!C50*AB43</f>
        <v>224</v>
      </c>
      <c r="AD43" s="70">
        <f>(100-S43)/100*Data!B50</f>
        <v>11.394983584721285</v>
      </c>
      <c r="AE43" s="47">
        <f>AD43*Data!D50/Data!B50</f>
        <v>1.0948916611653903</v>
      </c>
      <c r="AF43" s="70">
        <f>(Data!D50-AE43)/Data!D50*100</f>
        <v>95.944845699387443</v>
      </c>
      <c r="AG43" s="70">
        <f t="shared" si="11"/>
        <v>25.905108338834612</v>
      </c>
    </row>
    <row r="44" spans="1:33">
      <c r="A44" s="11">
        <v>39</v>
      </c>
      <c r="B44" s="22">
        <f t="shared" si="0"/>
        <v>10</v>
      </c>
      <c r="C44" s="16">
        <f t="shared" si="1"/>
        <v>1</v>
      </c>
      <c r="D44" s="9"/>
      <c r="I44" s="23">
        <f>Data!B51*Data!C51</f>
        <v>4785</v>
      </c>
      <c r="J44" s="23">
        <f>IF(Data!C$7=1,Data!D51,IF(Data!C$7=2,I44,Data!B51))</f>
        <v>17</v>
      </c>
      <c r="K44" s="33">
        <f>Data!E51*SQRT(Data!F51/20)</f>
        <v>18.850010792393938</v>
      </c>
      <c r="L44" s="33">
        <f>IF(Data!H51="A",Data!G$5,IF(Data!H51="B",Data!G$6,Data!G$7))</f>
        <v>53</v>
      </c>
      <c r="M44" s="33">
        <f>IF(Data!I51="A",Data!G$5,IF(Data!I51="B",Data!G$6,Data!G$7))</f>
        <v>53</v>
      </c>
      <c r="N44" s="33">
        <f>IF(Data!J51="A",Data!G$5,IF(Data!J51="B",Data!G$6,Data!G$7))</f>
        <v>53</v>
      </c>
      <c r="O44" s="45">
        <f>IF(Data!C$6=1,L44,IF(Data!C$6=2,M44,N44))</f>
        <v>53</v>
      </c>
      <c r="P44" s="47">
        <f t="shared" si="2"/>
        <v>7.5269862099829749E-2</v>
      </c>
      <c r="Q44">
        <f t="shared" si="3"/>
        <v>0.39781330029586265</v>
      </c>
      <c r="R44">
        <f t="shared" si="4"/>
        <v>0.36243646510894267</v>
      </c>
      <c r="S44" s="67">
        <f>(1-K44*R44/Data!G51)*100</f>
        <v>96.683528505407438</v>
      </c>
      <c r="T44" s="45">
        <f t="shared" si="5"/>
        <v>16.436199845919262</v>
      </c>
      <c r="U44" s="47">
        <f>MAX(0,NORMSINV(Data!J$5/100))</f>
        <v>0.50437198623838131</v>
      </c>
      <c r="V44">
        <f t="shared" si="6"/>
        <v>0.3512927868446884</v>
      </c>
      <c r="W44">
        <f t="shared" si="7"/>
        <v>0.1964505870695053</v>
      </c>
      <c r="X44" s="67">
        <f>(1-K44*W44/Data!G51)*100</f>
        <v>98.202380734741595</v>
      </c>
      <c r="Y44" s="45">
        <f t="shared" si="8"/>
        <v>16.694404724906072</v>
      </c>
      <c r="Z44" s="5">
        <f t="shared" si="9"/>
        <v>1</v>
      </c>
      <c r="AA44" s="5">
        <f>Data!C51*Z44</f>
        <v>15</v>
      </c>
      <c r="AB44" s="5">
        <f t="shared" si="10"/>
        <v>10</v>
      </c>
      <c r="AC44" s="5">
        <f>Data!C51*AB44</f>
        <v>150</v>
      </c>
      <c r="AD44" s="70">
        <f>(100-S44)/100*Data!B51</f>
        <v>10.579544067750275</v>
      </c>
      <c r="AE44" s="47">
        <f>AD44*Data!D51/Data!B51</f>
        <v>0.56380015408073569</v>
      </c>
      <c r="AF44" s="70">
        <f>(Data!D51-AE44)/Data!D51*100</f>
        <v>96.683528505407452</v>
      </c>
      <c r="AG44" s="70">
        <f t="shared" si="11"/>
        <v>16.436199845919266</v>
      </c>
    </row>
    <row r="45" spans="1:33">
      <c r="A45" s="11">
        <v>40</v>
      </c>
      <c r="B45" s="22">
        <f t="shared" si="0"/>
        <v>3</v>
      </c>
      <c r="C45" s="16">
        <f t="shared" si="1"/>
        <v>0</v>
      </c>
      <c r="D45" s="9"/>
      <c r="I45" s="23">
        <f>Data!B52*Data!C52</f>
        <v>1032</v>
      </c>
      <c r="J45" s="23">
        <f>IF(Data!C$7=1,Data!D52,IF(Data!C$7=2,I45,Data!B52))</f>
        <v>18</v>
      </c>
      <c r="K45" s="33">
        <f>Data!E52*SQRT(Data!F52/20)</f>
        <v>5.4440636527177455</v>
      </c>
      <c r="L45" s="33">
        <f>IF(Data!H52="A",Data!G$5,IF(Data!H52="B",Data!G$6,Data!G$7))</f>
        <v>53</v>
      </c>
      <c r="M45" s="33">
        <f>IF(Data!I52="A",Data!G$5,IF(Data!I52="B",Data!G$6,Data!G$7))</f>
        <v>53</v>
      </c>
      <c r="N45" s="33">
        <f>IF(Data!J52="A",Data!G$5,IF(Data!J52="B",Data!G$6,Data!G$7))</f>
        <v>53</v>
      </c>
      <c r="O45" s="45">
        <f>IF(Data!C$6=1,L45,IF(Data!C$6=2,M45,N45))</f>
        <v>53</v>
      </c>
      <c r="P45" s="47">
        <f t="shared" si="2"/>
        <v>7.5269862099829749E-2</v>
      </c>
      <c r="Q45">
        <f t="shared" si="3"/>
        <v>0.39781330029586265</v>
      </c>
      <c r="R45">
        <f t="shared" si="4"/>
        <v>0.36243646510894267</v>
      </c>
      <c r="S45" s="67">
        <f>(1-K45*R45/Data!G52)*100</f>
        <v>95.411332125304426</v>
      </c>
      <c r="T45" s="45">
        <f t="shared" si="5"/>
        <v>17.174039782554797</v>
      </c>
      <c r="U45" s="47">
        <f>MAX(0,NORMSINV(Data!J$5/100))</f>
        <v>0.50437198623838131</v>
      </c>
      <c r="V45">
        <f t="shared" si="6"/>
        <v>0.3512927868446884</v>
      </c>
      <c r="W45">
        <f t="shared" si="7"/>
        <v>0.1964505870695053</v>
      </c>
      <c r="X45" s="67">
        <f>(1-K45*W45/Data!G52)*100</f>
        <v>97.512815114836854</v>
      </c>
      <c r="Y45" s="45">
        <f t="shared" si="8"/>
        <v>17.552306720670632</v>
      </c>
      <c r="Z45" s="5">
        <f t="shared" si="9"/>
        <v>0</v>
      </c>
      <c r="AA45" s="5">
        <f>Data!C52*Z45</f>
        <v>0</v>
      </c>
      <c r="AB45" s="5">
        <f t="shared" si="10"/>
        <v>3</v>
      </c>
      <c r="AC45" s="5">
        <f>Data!C52*AB45</f>
        <v>72</v>
      </c>
      <c r="AD45" s="70">
        <f>(100-S45)/100*Data!B52</f>
        <v>1.9731271861190969</v>
      </c>
      <c r="AE45" s="47">
        <f>AD45*Data!D52/Data!B52</f>
        <v>0.82596021744520332</v>
      </c>
      <c r="AF45" s="70">
        <f>(Data!D52-AE45)/Data!D52*100</f>
        <v>95.411332125304426</v>
      </c>
      <c r="AG45" s="70">
        <f t="shared" si="11"/>
        <v>17.174039782554797</v>
      </c>
    </row>
    <row r="46" spans="1:33">
      <c r="A46" s="11">
        <v>41</v>
      </c>
      <c r="B46" s="22">
        <f t="shared" si="0"/>
        <v>1</v>
      </c>
      <c r="C46" s="16">
        <f t="shared" si="1"/>
        <v>0</v>
      </c>
      <c r="D46" s="9"/>
      <c r="I46" s="23">
        <f>Data!B53*Data!C53</f>
        <v>441</v>
      </c>
      <c r="J46" s="23">
        <f>IF(Data!C$7=1,Data!D53,IF(Data!C$7=2,I46,Data!B53))</f>
        <v>16</v>
      </c>
      <c r="K46" s="33">
        <f>Data!E53*SQRT(Data!F53/20)</f>
        <v>2.374467505074652</v>
      </c>
      <c r="L46" s="33">
        <f>IF(Data!H53="A",Data!G$5,IF(Data!H53="B",Data!G$6,Data!G$7))</f>
        <v>53</v>
      </c>
      <c r="M46" s="33">
        <f>IF(Data!I53="A",Data!G$5,IF(Data!I53="B",Data!G$6,Data!G$7))</f>
        <v>53</v>
      </c>
      <c r="N46" s="33">
        <f>IF(Data!J53="A",Data!G$5,IF(Data!J53="B",Data!G$6,Data!G$7))</f>
        <v>53</v>
      </c>
      <c r="O46" s="45">
        <f>IF(Data!C$6=1,L46,IF(Data!C$6=2,M46,N46))</f>
        <v>53</v>
      </c>
      <c r="P46" s="47">
        <f t="shared" si="2"/>
        <v>7.5269862099829749E-2</v>
      </c>
      <c r="Q46">
        <f t="shared" si="3"/>
        <v>0.39781330029586265</v>
      </c>
      <c r="R46">
        <f t="shared" si="4"/>
        <v>0.36243646510894267</v>
      </c>
      <c r="S46" s="67">
        <f>(1-K46*R46/Data!G53)*100</f>
        <v>95.901935194974726</v>
      </c>
      <c r="T46" s="45">
        <f t="shared" si="5"/>
        <v>15.344309631195957</v>
      </c>
      <c r="U46" s="47">
        <f>MAX(0,NORMSINV(Data!J$5/100))</f>
        <v>0.50437198623838131</v>
      </c>
      <c r="V46">
        <f t="shared" si="6"/>
        <v>0.3512927868446884</v>
      </c>
      <c r="W46">
        <f t="shared" si="7"/>
        <v>0.1964505870695053</v>
      </c>
      <c r="X46" s="67">
        <f>(1-K46*W46/Data!G53)*100</f>
        <v>97.778735545955342</v>
      </c>
      <c r="Y46" s="45">
        <f t="shared" si="8"/>
        <v>15.644597687352855</v>
      </c>
      <c r="Z46" s="5">
        <f t="shared" si="9"/>
        <v>0</v>
      </c>
      <c r="AA46" s="5">
        <f>Data!C53*Z46</f>
        <v>0</v>
      </c>
      <c r="AB46" s="5">
        <f t="shared" si="10"/>
        <v>1</v>
      </c>
      <c r="AC46" s="5">
        <f>Data!C53*AB46</f>
        <v>21</v>
      </c>
      <c r="AD46" s="70">
        <f>(100-S46)/100*Data!B53</f>
        <v>0.86059360905530757</v>
      </c>
      <c r="AE46" s="47">
        <f>AD46*Data!D53/Data!B53</f>
        <v>0.65569036880404385</v>
      </c>
      <c r="AF46" s="70">
        <f>(Data!D53-AE46)/Data!D53*100</f>
        <v>95.901935194974726</v>
      </c>
      <c r="AG46" s="70">
        <f t="shared" si="11"/>
        <v>15.344309631195957</v>
      </c>
    </row>
    <row r="47" spans="1:33">
      <c r="A47" s="11">
        <v>42</v>
      </c>
      <c r="B47" s="22">
        <f t="shared" si="0"/>
        <v>1</v>
      </c>
      <c r="C47" s="16">
        <f t="shared" si="1"/>
        <v>0</v>
      </c>
      <c r="D47" s="9"/>
      <c r="I47" s="23">
        <f>Data!B54*Data!C54</f>
        <v>720</v>
      </c>
      <c r="J47" s="23">
        <f>IF(Data!C$7=1,Data!D54,IF(Data!C$7=2,I47,Data!B54))</f>
        <v>17</v>
      </c>
      <c r="K47" s="33">
        <f>Data!E54*SQRT(Data!F54/20)</f>
        <v>1.8363596862435898</v>
      </c>
      <c r="L47" s="33">
        <f>IF(Data!H54="A",Data!G$5,IF(Data!H54="B",Data!G$6,Data!G$7))</f>
        <v>53</v>
      </c>
      <c r="M47" s="33">
        <f>IF(Data!I54="A",Data!G$5,IF(Data!I54="B",Data!G$6,Data!G$7))</f>
        <v>53</v>
      </c>
      <c r="N47" s="33">
        <f>IF(Data!J54="A",Data!G$5,IF(Data!J54="B",Data!G$6,Data!G$7))</f>
        <v>53</v>
      </c>
      <c r="O47" s="45">
        <f>IF(Data!C$6=1,L47,IF(Data!C$6=2,M47,N47))</f>
        <v>53</v>
      </c>
      <c r="P47" s="47">
        <f t="shared" si="2"/>
        <v>7.5269862099829749E-2</v>
      </c>
      <c r="Q47">
        <f t="shared" si="3"/>
        <v>0.39781330029586265</v>
      </c>
      <c r="R47">
        <f t="shared" si="4"/>
        <v>0.36243646510894267</v>
      </c>
      <c r="S47" s="67">
        <f>(1-K47*R47/Data!G54)*100</f>
        <v>97.226817861038768</v>
      </c>
      <c r="T47" s="45">
        <f t="shared" si="5"/>
        <v>16.528559036376592</v>
      </c>
      <c r="U47" s="47">
        <f>MAX(0,NORMSINV(Data!J$5/100))</f>
        <v>0.50437198623838131</v>
      </c>
      <c r="V47">
        <f t="shared" si="6"/>
        <v>0.3512927868446884</v>
      </c>
      <c r="W47">
        <f t="shared" si="7"/>
        <v>0.1964505870695053</v>
      </c>
      <c r="X47" s="67">
        <f>(1-K47*W47/Data!G54)*100</f>
        <v>98.496858589861148</v>
      </c>
      <c r="Y47" s="45">
        <f t="shared" si="8"/>
        <v>16.744465960276397</v>
      </c>
      <c r="Z47" s="5">
        <f t="shared" si="9"/>
        <v>0</v>
      </c>
      <c r="AA47" s="5">
        <f>Data!C54*Z47</f>
        <v>0</v>
      </c>
      <c r="AB47" s="5">
        <f t="shared" si="10"/>
        <v>1</v>
      </c>
      <c r="AC47" s="5">
        <f>Data!C54*AB47</f>
        <v>30</v>
      </c>
      <c r="AD47" s="70">
        <f>(100-S47)/100*Data!B54</f>
        <v>0.66556371335069575</v>
      </c>
      <c r="AE47" s="47">
        <f>AD47*Data!D54/Data!B54</f>
        <v>0.47144096362340954</v>
      </c>
      <c r="AF47" s="70">
        <f>(Data!D54-AE47)/Data!D54*100</f>
        <v>97.226817861038768</v>
      </c>
      <c r="AG47" s="70">
        <f t="shared" si="11"/>
        <v>16.528559036376592</v>
      </c>
    </row>
    <row r="48" spans="1:33">
      <c r="A48" s="11">
        <v>43</v>
      </c>
      <c r="B48" s="22">
        <f t="shared" si="0"/>
        <v>13</v>
      </c>
      <c r="C48" s="16">
        <f t="shared" si="1"/>
        <v>2</v>
      </c>
      <c r="D48" s="9"/>
      <c r="I48" s="23">
        <f>Data!B55*Data!C55</f>
        <v>7644</v>
      </c>
      <c r="J48" s="23">
        <f>IF(Data!C$7=1,Data!D55,IF(Data!C$7=2,I48,Data!B55))</f>
        <v>20</v>
      </c>
      <c r="K48" s="33">
        <f>Data!E55*SQRT(Data!F55/20)</f>
        <v>25.621827531681518</v>
      </c>
      <c r="L48" s="33">
        <f>IF(Data!H55="A",Data!G$5,IF(Data!H55="B",Data!G$6,Data!G$7))</f>
        <v>53</v>
      </c>
      <c r="M48" s="33">
        <f>IF(Data!I55="A",Data!G$5,IF(Data!I55="B",Data!G$6,Data!G$7))</f>
        <v>53</v>
      </c>
      <c r="N48" s="33">
        <f>IF(Data!J55="A",Data!G$5,IF(Data!J55="B",Data!G$6,Data!G$7))</f>
        <v>53</v>
      </c>
      <c r="O48" s="45">
        <f>IF(Data!C$6=1,L48,IF(Data!C$6=2,M48,N48))</f>
        <v>53</v>
      </c>
      <c r="P48" s="47">
        <f t="shared" si="2"/>
        <v>7.5269862099829749E-2</v>
      </c>
      <c r="Q48">
        <f t="shared" si="3"/>
        <v>0.39781330029586265</v>
      </c>
      <c r="R48">
        <f t="shared" si="4"/>
        <v>0.36243646510894267</v>
      </c>
      <c r="S48" s="67">
        <f>(1-K48*R48/Data!G55)*100</f>
        <v>96.671582580568597</v>
      </c>
      <c r="T48" s="45">
        <f t="shared" si="5"/>
        <v>19.33431651611372</v>
      </c>
      <c r="U48" s="47">
        <f>MAX(0,NORMSINV(Data!J$5/100))</f>
        <v>0.50437198623838131</v>
      </c>
      <c r="V48">
        <f t="shared" si="6"/>
        <v>0.3512927868446884</v>
      </c>
      <c r="W48">
        <f t="shared" si="7"/>
        <v>0.1964505870695053</v>
      </c>
      <c r="X48" s="67">
        <f>(1-K48*W48/Data!G55)*100</f>
        <v>98.195905713120993</v>
      </c>
      <c r="Y48" s="45">
        <f t="shared" si="8"/>
        <v>19.639181142624196</v>
      </c>
      <c r="Z48" s="5">
        <f t="shared" si="9"/>
        <v>2</v>
      </c>
      <c r="AA48" s="5">
        <f>Data!C55*Z48</f>
        <v>28</v>
      </c>
      <c r="AB48" s="5">
        <f t="shared" si="10"/>
        <v>13</v>
      </c>
      <c r="AC48" s="5">
        <f>Data!C55*AB48</f>
        <v>182</v>
      </c>
      <c r="AD48" s="70">
        <f>(100-S48)/100*Data!B55</f>
        <v>18.173159110095465</v>
      </c>
      <c r="AE48" s="47">
        <f>AD48*Data!D55/Data!B55</f>
        <v>0.66568348388628085</v>
      </c>
      <c r="AF48" s="70">
        <f>(Data!D55-AE48)/Data!D55*100</f>
        <v>96.671582580568611</v>
      </c>
      <c r="AG48" s="70">
        <f t="shared" si="11"/>
        <v>19.334316516113724</v>
      </c>
    </row>
    <row r="49" spans="1:33">
      <c r="A49" s="11">
        <v>44</v>
      </c>
      <c r="B49" s="22">
        <f t="shared" si="0"/>
        <v>1</v>
      </c>
      <c r="C49" s="16">
        <f t="shared" si="1"/>
        <v>0</v>
      </c>
      <c r="D49" s="9"/>
      <c r="I49" s="23">
        <f>Data!B56*Data!C56</f>
        <v>10530</v>
      </c>
      <c r="J49" s="23">
        <f>IF(Data!C$7=1,Data!D56,IF(Data!C$7=2,I49,Data!B56))</f>
        <v>27</v>
      </c>
      <c r="K49" s="33">
        <f>Data!E56*SQRT(Data!F56/20)</f>
        <v>1.5830956852502978</v>
      </c>
      <c r="L49" s="33">
        <f>IF(Data!H56="A",Data!G$5,IF(Data!H56="B",Data!G$6,Data!G$7))</f>
        <v>53</v>
      </c>
      <c r="M49" s="33">
        <f>IF(Data!I56="A",Data!G$5,IF(Data!I56="B",Data!G$6,Data!G$7))</f>
        <v>63</v>
      </c>
      <c r="N49" s="33">
        <f>IF(Data!J56="A",Data!G$5,IF(Data!J56="B",Data!G$6,Data!G$7))</f>
        <v>53</v>
      </c>
      <c r="O49" s="45">
        <f>IF(Data!C$6=1,L49,IF(Data!C$6=2,M49,N49))</f>
        <v>53</v>
      </c>
      <c r="P49" s="47">
        <f t="shared" si="2"/>
        <v>7.5269862099829749E-2</v>
      </c>
      <c r="Q49">
        <f t="shared" si="3"/>
        <v>0.39781330029586265</v>
      </c>
      <c r="R49">
        <f t="shared" si="4"/>
        <v>0.36243646510894267</v>
      </c>
      <c r="S49" s="67">
        <f>(1-K49*R49/Data!G56)*100</f>
        <v>97.131141979543315</v>
      </c>
      <c r="T49" s="45">
        <f t="shared" si="5"/>
        <v>26.225408334476697</v>
      </c>
      <c r="U49" s="47">
        <f>MAX(0,NORMSINV(Data!J$5/100))</f>
        <v>0.50437198623838131</v>
      </c>
      <c r="V49">
        <f t="shared" si="6"/>
        <v>0.3512927868446884</v>
      </c>
      <c r="W49">
        <f t="shared" si="7"/>
        <v>0.1964505870695053</v>
      </c>
      <c r="X49" s="67">
        <f>(1-K49*W49/Data!G56)*100</f>
        <v>98.444999616226895</v>
      </c>
      <c r="Y49" s="45">
        <f t="shared" si="8"/>
        <v>26.580149896381261</v>
      </c>
      <c r="Z49" s="5">
        <f t="shared" si="9"/>
        <v>0</v>
      </c>
      <c r="AA49" s="5">
        <f>Data!C56*Z49</f>
        <v>0</v>
      </c>
      <c r="AB49" s="5">
        <f t="shared" si="10"/>
        <v>1</v>
      </c>
      <c r="AC49" s="5">
        <f>Data!C56*AB49</f>
        <v>234</v>
      </c>
      <c r="AD49" s="70">
        <f>(100-S49)/100*Data!B56</f>
        <v>1.2909861092055082</v>
      </c>
      <c r="AE49" s="47">
        <f>AD49*Data!D56/Data!B56</f>
        <v>0.77459166552330494</v>
      </c>
      <c r="AF49" s="70">
        <f>(Data!D56-AE49)/Data!D56*100</f>
        <v>97.13114197954333</v>
      </c>
      <c r="AG49" s="70">
        <f t="shared" si="11"/>
        <v>26.225408334476697</v>
      </c>
    </row>
    <row r="50" spans="1:33">
      <c r="A50" s="11">
        <v>45</v>
      </c>
      <c r="B50" s="22">
        <f t="shared" si="0"/>
        <v>1</v>
      </c>
      <c r="C50" s="16">
        <f t="shared" si="1"/>
        <v>0</v>
      </c>
      <c r="D50" s="9"/>
      <c r="I50" s="23">
        <f>Data!B57*Data!C57</f>
        <v>2400</v>
      </c>
      <c r="J50" s="23">
        <f>IF(Data!C$7=1,Data!D57,IF(Data!C$7=2,I50,Data!B57))</f>
        <v>17</v>
      </c>
      <c r="K50" s="33">
        <f>Data!E57*SQRT(Data!F57/20)</f>
        <v>1.347331022236399</v>
      </c>
      <c r="L50" s="33">
        <f>IF(Data!H57="A",Data!G$5,IF(Data!H57="B",Data!G$6,Data!G$7))</f>
        <v>53</v>
      </c>
      <c r="M50" s="33">
        <f>IF(Data!I57="A",Data!G$5,IF(Data!I57="B",Data!G$6,Data!G$7))</f>
        <v>63</v>
      </c>
      <c r="N50" s="33">
        <f>IF(Data!J57="A",Data!G$5,IF(Data!J57="B",Data!G$6,Data!G$7))</f>
        <v>53</v>
      </c>
      <c r="O50" s="45">
        <f>IF(Data!C$6=1,L50,IF(Data!C$6=2,M50,N50))</f>
        <v>53</v>
      </c>
      <c r="P50" s="47">
        <f t="shared" si="2"/>
        <v>7.5269862099829749E-2</v>
      </c>
      <c r="Q50">
        <f t="shared" si="3"/>
        <v>0.39781330029586265</v>
      </c>
      <c r="R50">
        <f t="shared" si="4"/>
        <v>0.36243646510894267</v>
      </c>
      <c r="S50" s="67">
        <f>(1-K50*R50/Data!G57)*100</f>
        <v>97.287100594272331</v>
      </c>
      <c r="T50" s="45">
        <f t="shared" si="5"/>
        <v>16.538807101026297</v>
      </c>
      <c r="U50" s="47">
        <f>MAX(0,NORMSINV(Data!J$5/100))</f>
        <v>0.50437198623838131</v>
      </c>
      <c r="V50">
        <f t="shared" si="6"/>
        <v>0.3512927868446884</v>
      </c>
      <c r="W50">
        <f t="shared" si="7"/>
        <v>0.1964505870695053</v>
      </c>
      <c r="X50" s="67">
        <f>(1-K50*W50/Data!G57)*100</f>
        <v>98.529533498359456</v>
      </c>
      <c r="Y50" s="45">
        <f t="shared" si="8"/>
        <v>16.750020694721105</v>
      </c>
      <c r="Z50" s="5">
        <f t="shared" si="9"/>
        <v>0</v>
      </c>
      <c r="AA50" s="5">
        <f>Data!C57*Z50</f>
        <v>0</v>
      </c>
      <c r="AB50" s="5">
        <f t="shared" si="10"/>
        <v>1</v>
      </c>
      <c r="AC50" s="5">
        <f>Data!C57*AB50</f>
        <v>120</v>
      </c>
      <c r="AD50" s="70">
        <f>(100-S50)/100*Data!B57</f>
        <v>0.54257988114553379</v>
      </c>
      <c r="AE50" s="47">
        <f>AD50*Data!D57/Data!B57</f>
        <v>0.46119289897370369</v>
      </c>
      <c r="AF50" s="70">
        <f>(Data!D57-AE50)/Data!D57*100</f>
        <v>97.287100594272331</v>
      </c>
      <c r="AG50" s="70">
        <f t="shared" si="11"/>
        <v>16.538807101026297</v>
      </c>
    </row>
    <row r="51" spans="1:33">
      <c r="A51" s="11">
        <v>46</v>
      </c>
      <c r="B51" s="22">
        <f t="shared" si="0"/>
        <v>3</v>
      </c>
      <c r="C51" s="16">
        <f t="shared" si="1"/>
        <v>0</v>
      </c>
      <c r="D51" s="9"/>
      <c r="I51" s="23">
        <f>Data!B58*Data!C58</f>
        <v>23868</v>
      </c>
      <c r="J51" s="23">
        <f>IF(Data!C$7=1,Data!D58,IF(Data!C$7=2,I51,Data!B58))</f>
        <v>22</v>
      </c>
      <c r="K51" s="33">
        <f>Data!E58*SQRT(Data!F58/20)</f>
        <v>5.3232235697696551</v>
      </c>
      <c r="L51" s="33">
        <f>IF(Data!H58="A",Data!G$5,IF(Data!H58="B",Data!G$6,Data!G$7))</f>
        <v>63</v>
      </c>
      <c r="M51" s="33">
        <f>IF(Data!I58="A",Data!G$5,IF(Data!I58="B",Data!G$6,Data!G$7))</f>
        <v>63</v>
      </c>
      <c r="N51" s="33">
        <f>IF(Data!J58="A",Data!G$5,IF(Data!J58="B",Data!G$6,Data!G$7))</f>
        <v>53</v>
      </c>
      <c r="O51" s="45">
        <f>IF(Data!C$6=1,L51,IF(Data!C$6=2,M51,N51))</f>
        <v>53</v>
      </c>
      <c r="P51" s="47">
        <f t="shared" si="2"/>
        <v>7.5269862099829749E-2</v>
      </c>
      <c r="Q51">
        <f t="shared" si="3"/>
        <v>0.39781330029586265</v>
      </c>
      <c r="R51">
        <f t="shared" si="4"/>
        <v>0.36243646510894267</v>
      </c>
      <c r="S51" s="67">
        <f>(1-K51*R51/Data!G58)*100</f>
        <v>93.34713678064854</v>
      </c>
      <c r="T51" s="45">
        <f t="shared" si="5"/>
        <v>20.536370091742679</v>
      </c>
      <c r="U51" s="47">
        <f>MAX(0,NORMSINV(Data!J$5/100))</f>
        <v>0.50437198623838131</v>
      </c>
      <c r="V51">
        <f t="shared" si="6"/>
        <v>0.3512927868446884</v>
      </c>
      <c r="W51">
        <f t="shared" si="7"/>
        <v>0.1964505870695053</v>
      </c>
      <c r="X51" s="67">
        <f>(1-K51*W51/Data!G58)*100</f>
        <v>96.393964153850092</v>
      </c>
      <c r="Y51" s="45">
        <f t="shared" si="8"/>
        <v>21.20667211384702</v>
      </c>
      <c r="Z51" s="5">
        <f t="shared" si="9"/>
        <v>0</v>
      </c>
      <c r="AA51" s="5">
        <f>Data!C58*Z51</f>
        <v>0</v>
      </c>
      <c r="AB51" s="5">
        <f t="shared" si="10"/>
        <v>3</v>
      </c>
      <c r="AC51" s="5">
        <f>Data!C58*AB51</f>
        <v>702</v>
      </c>
      <c r="AD51" s="70">
        <f>(100-S51)/100*Data!B58</f>
        <v>6.7859204837384892</v>
      </c>
      <c r="AE51" s="47">
        <f>AD51*Data!D58/Data!B58</f>
        <v>1.4636299082573214</v>
      </c>
      <c r="AF51" s="70">
        <f>(Data!D58-AE51)/Data!D58*100</f>
        <v>93.34713678064854</v>
      </c>
      <c r="AG51" s="70">
        <f t="shared" si="11"/>
        <v>20.536370091742679</v>
      </c>
    </row>
    <row r="52" spans="1:33">
      <c r="A52" s="11">
        <v>47</v>
      </c>
      <c r="B52" s="22">
        <f t="shared" si="0"/>
        <v>7</v>
      </c>
      <c r="C52" s="16">
        <f t="shared" si="1"/>
        <v>1</v>
      </c>
      <c r="I52" s="23">
        <f>Data!B59*Data!C59</f>
        <v>34780</v>
      </c>
      <c r="J52" s="23">
        <f>IF(Data!C$7=1,Data!D59,IF(Data!C$7=2,I52,Data!B59))</f>
        <v>29</v>
      </c>
      <c r="K52" s="33">
        <f>Data!E59*SQRT(Data!F59/20)</f>
        <v>13.399238775640494</v>
      </c>
      <c r="L52" s="33">
        <f>IF(Data!H59="A",Data!G$5,IF(Data!H59="B",Data!G$6,Data!G$7))</f>
        <v>63</v>
      </c>
      <c r="M52" s="33">
        <f>IF(Data!I59="A",Data!G$5,IF(Data!I59="B",Data!G$6,Data!G$7))</f>
        <v>63</v>
      </c>
      <c r="N52" s="33">
        <f>IF(Data!J59="A",Data!G$5,IF(Data!J59="B",Data!G$6,Data!G$7))</f>
        <v>53</v>
      </c>
      <c r="O52" s="45">
        <f>IF(Data!C$6=1,L52,IF(Data!C$6=2,M52,N52))</f>
        <v>53</v>
      </c>
      <c r="P52" s="47">
        <f t="shared" si="2"/>
        <v>7.5269862099829749E-2</v>
      </c>
      <c r="Q52">
        <f t="shared" si="3"/>
        <v>0.39781330029586265</v>
      </c>
      <c r="R52">
        <f t="shared" si="4"/>
        <v>0.36243646510894267</v>
      </c>
      <c r="S52" s="67">
        <f>(1-K52*R52/Data!G59)*100</f>
        <v>91.327905826796751</v>
      </c>
      <c r="T52" s="45">
        <f t="shared" si="5"/>
        <v>26.485092689771058</v>
      </c>
      <c r="U52" s="47">
        <f>MAX(0,NORMSINV(Data!J$5/100))</f>
        <v>0.50437198623838131</v>
      </c>
      <c r="V52">
        <f t="shared" si="6"/>
        <v>0.3512927868446884</v>
      </c>
      <c r="W52">
        <f t="shared" si="7"/>
        <v>0.1964505870695053</v>
      </c>
      <c r="X52" s="67">
        <f>(1-K52*W52/Data!G59)*100</f>
        <v>95.29948513614454</v>
      </c>
      <c r="Y52" s="45">
        <f t="shared" si="8"/>
        <v>27.636850689481918</v>
      </c>
      <c r="Z52" s="5">
        <f t="shared" si="9"/>
        <v>1</v>
      </c>
      <c r="AA52" s="5">
        <f>Data!C59*Z52</f>
        <v>148</v>
      </c>
      <c r="AB52" s="5">
        <f t="shared" si="10"/>
        <v>7</v>
      </c>
      <c r="AC52" s="5">
        <f>Data!C59*AB52</f>
        <v>1036</v>
      </c>
      <c r="AD52" s="70">
        <f>(100-S52)/100*Data!B59</f>
        <v>20.379421307027634</v>
      </c>
      <c r="AE52" s="47">
        <f>AD52*Data!D59/Data!B59</f>
        <v>2.5149073102289421</v>
      </c>
      <c r="AF52" s="70">
        <f>(Data!D59-AE52)/Data!D59*100</f>
        <v>91.327905826796751</v>
      </c>
      <c r="AG52" s="70">
        <f t="shared" si="11"/>
        <v>26.485092689771058</v>
      </c>
    </row>
    <row r="53" spans="1:33">
      <c r="A53" s="11">
        <v>48</v>
      </c>
      <c r="B53" s="22">
        <f t="shared" si="0"/>
        <v>3</v>
      </c>
      <c r="C53" s="16">
        <f t="shared" si="1"/>
        <v>1</v>
      </c>
      <c r="I53" s="23">
        <f>Data!B60*Data!C60</f>
        <v>36738</v>
      </c>
      <c r="J53" s="23">
        <f>IF(Data!C$7=1,Data!D60,IF(Data!C$7=2,I53,Data!B60))</f>
        <v>16</v>
      </c>
      <c r="K53" s="33">
        <f>Data!E60*SQRT(Data!F60/20)</f>
        <v>6.7307448109284707</v>
      </c>
      <c r="L53" s="33">
        <f>IF(Data!H60="A",Data!G$5,IF(Data!H60="B",Data!G$6,Data!G$7))</f>
        <v>63</v>
      </c>
      <c r="M53" s="33">
        <f>IF(Data!I60="A",Data!G$5,IF(Data!I60="B",Data!G$6,Data!G$7))</f>
        <v>63</v>
      </c>
      <c r="N53" s="33">
        <f>IF(Data!J60="A",Data!G$5,IF(Data!J60="B",Data!G$6,Data!G$7))</f>
        <v>53</v>
      </c>
      <c r="O53" s="45">
        <f>IF(Data!C$6=1,L53,IF(Data!C$6=2,M53,N53))</f>
        <v>53</v>
      </c>
      <c r="P53" s="47">
        <f t="shared" si="2"/>
        <v>7.5269862099829749E-2</v>
      </c>
      <c r="Q53">
        <f t="shared" si="3"/>
        <v>0.39781330029586265</v>
      </c>
      <c r="R53">
        <f t="shared" si="4"/>
        <v>0.36243646510894267</v>
      </c>
      <c r="S53" s="67">
        <f>(1-K53*R53/Data!G60)*100</f>
        <v>93.40684498155872</v>
      </c>
      <c r="T53" s="45">
        <f t="shared" si="5"/>
        <v>14.945095197049396</v>
      </c>
      <c r="U53" s="47">
        <f>MAX(0,NORMSINV(Data!J$5/100))</f>
        <v>0.50437198623838131</v>
      </c>
      <c r="V53">
        <f t="shared" si="6"/>
        <v>0.3512927868446884</v>
      </c>
      <c r="W53">
        <f t="shared" si="7"/>
        <v>0.1964505870695053</v>
      </c>
      <c r="X53" s="67">
        <f>(1-K53*W53/Data!G60)*100</f>
        <v>96.426327649940745</v>
      </c>
      <c r="Y53" s="45">
        <f t="shared" si="8"/>
        <v>15.428212423990519</v>
      </c>
      <c r="Z53" s="5">
        <f t="shared" si="9"/>
        <v>1</v>
      </c>
      <c r="AA53" s="5">
        <f>Data!C60*Z53</f>
        <v>234</v>
      </c>
      <c r="AB53" s="5">
        <f t="shared" si="10"/>
        <v>3</v>
      </c>
      <c r="AC53" s="5">
        <f>Data!C60*AB53</f>
        <v>702</v>
      </c>
      <c r="AD53" s="70">
        <f>(100-S53)/100*Data!B60</f>
        <v>10.351253378952809</v>
      </c>
      <c r="AE53" s="47">
        <f>AD53*Data!D60/Data!B60</f>
        <v>1.0549048029506047</v>
      </c>
      <c r="AF53" s="70">
        <f>(Data!D60-AE53)/Data!D60*100</f>
        <v>93.40684498155872</v>
      </c>
      <c r="AG53" s="70">
        <f t="shared" si="11"/>
        <v>14.945095197049396</v>
      </c>
    </row>
    <row r="54" spans="1:33">
      <c r="A54" s="11">
        <v>49</v>
      </c>
      <c r="B54" s="22">
        <f t="shared" si="0"/>
        <v>4</v>
      </c>
      <c r="C54" s="16">
        <f t="shared" si="1"/>
        <v>1</v>
      </c>
      <c r="I54" s="23">
        <f>Data!B61*Data!C61</f>
        <v>47888</v>
      </c>
      <c r="J54" s="23">
        <f>IF(Data!C$7=1,Data!D61,IF(Data!C$7=2,I54,Data!B61))</f>
        <v>27</v>
      </c>
      <c r="K54" s="33">
        <f>Data!E61*SQRT(Data!F61/20)</f>
        <v>7.528975466728288</v>
      </c>
      <c r="L54" s="33">
        <f>IF(Data!H61="A",Data!G$5,IF(Data!H61="B",Data!G$6,Data!G$7))</f>
        <v>63</v>
      </c>
      <c r="M54" s="33">
        <f>IF(Data!I61="A",Data!G$5,IF(Data!I61="B",Data!G$6,Data!G$7))</f>
        <v>76</v>
      </c>
      <c r="N54" s="33">
        <f>IF(Data!J61="A",Data!G$5,IF(Data!J61="B",Data!G$6,Data!G$7))</f>
        <v>53</v>
      </c>
      <c r="O54" s="45">
        <f>IF(Data!C$6=1,L54,IF(Data!C$6=2,M54,N54))</f>
        <v>53</v>
      </c>
      <c r="P54" s="47">
        <f t="shared" si="2"/>
        <v>7.5269862099829749E-2</v>
      </c>
      <c r="Q54">
        <f t="shared" si="3"/>
        <v>0.39781330029586265</v>
      </c>
      <c r="R54">
        <f t="shared" si="4"/>
        <v>0.36243646510894267</v>
      </c>
      <c r="S54" s="67">
        <f>(1-K54*R54/Data!G61)*100</f>
        <v>90.904082486490154</v>
      </c>
      <c r="T54" s="45">
        <f t="shared" si="5"/>
        <v>24.54410227135234</v>
      </c>
      <c r="U54" s="47">
        <f>MAX(0,NORMSINV(Data!J$5/100))</f>
        <v>0.50437198623838131</v>
      </c>
      <c r="V54">
        <f t="shared" si="6"/>
        <v>0.3512927868446884</v>
      </c>
      <c r="W54">
        <f t="shared" si="7"/>
        <v>0.1964505870695053</v>
      </c>
      <c r="X54" s="67">
        <f>(1-K54*W54/Data!G61)*100</f>
        <v>95.069761165097759</v>
      </c>
      <c r="Y54" s="45">
        <f t="shared" si="8"/>
        <v>25.668835514576394</v>
      </c>
      <c r="Z54" s="5">
        <f t="shared" si="9"/>
        <v>1</v>
      </c>
      <c r="AA54" s="5">
        <f>Data!C61*Z54</f>
        <v>328</v>
      </c>
      <c r="AB54" s="5">
        <f t="shared" si="10"/>
        <v>4</v>
      </c>
      <c r="AC54" s="5">
        <f>Data!C61*AB54</f>
        <v>1312</v>
      </c>
      <c r="AD54" s="70">
        <f>(100-S54)/100*Data!B61</f>
        <v>13.280039569724376</v>
      </c>
      <c r="AE54" s="47">
        <f>AD54*Data!D61/Data!B61</f>
        <v>2.4558977286476589</v>
      </c>
      <c r="AF54" s="70">
        <f>(Data!D61-AE54)/Data!D61*100</f>
        <v>90.90408248649014</v>
      </c>
      <c r="AG54" s="70">
        <f t="shared" si="11"/>
        <v>24.54410227135234</v>
      </c>
    </row>
    <row r="55" spans="1:33">
      <c r="A55" s="11">
        <v>50</v>
      </c>
      <c r="B55" s="22">
        <f t="shared" si="0"/>
        <v>2</v>
      </c>
      <c r="C55" s="16">
        <f t="shared" si="1"/>
        <v>0</v>
      </c>
      <c r="I55" s="23">
        <f>Data!B62*Data!C62</f>
        <v>14214</v>
      </c>
      <c r="J55" s="23">
        <f>IF(Data!C$7=1,Data!D62,IF(Data!C$7=2,I55,Data!B62))</f>
        <v>15</v>
      </c>
      <c r="K55" s="33">
        <f>Data!E62*SQRT(Data!F62/20)</f>
        <v>3.0798518088582485</v>
      </c>
      <c r="L55" s="33">
        <f>IF(Data!H62="A",Data!G$5,IF(Data!H62="B",Data!G$6,Data!G$7))</f>
        <v>53</v>
      </c>
      <c r="M55" s="33">
        <f>IF(Data!I62="A",Data!G$5,IF(Data!I62="B",Data!G$6,Data!G$7))</f>
        <v>63</v>
      </c>
      <c r="N55" s="33">
        <f>IF(Data!J62="A",Data!G$5,IF(Data!J62="B",Data!G$6,Data!G$7))</f>
        <v>53</v>
      </c>
      <c r="O55" s="45">
        <f>IF(Data!C$6=1,L55,IF(Data!C$6=2,M55,N55))</f>
        <v>53</v>
      </c>
      <c r="P55" s="47">
        <f t="shared" si="2"/>
        <v>7.5269862099829749E-2</v>
      </c>
      <c r="Q55">
        <f t="shared" si="3"/>
        <v>0.39781330029586265</v>
      </c>
      <c r="R55">
        <f t="shared" si="4"/>
        <v>0.36243646510894267</v>
      </c>
      <c r="S55" s="67">
        <f>(1-K55*R55/Data!G62)*100</f>
        <v>95.706728451300123</v>
      </c>
      <c r="T55" s="45">
        <f t="shared" si="5"/>
        <v>14.35600926769502</v>
      </c>
      <c r="U55" s="47">
        <f>MAX(0,NORMSINV(Data!J$5/100))</f>
        <v>0.50437198623838131</v>
      </c>
      <c r="V55">
        <f t="shared" si="6"/>
        <v>0.3512927868446884</v>
      </c>
      <c r="W55">
        <f t="shared" si="7"/>
        <v>0.1964505870695053</v>
      </c>
      <c r="X55" s="67">
        <f>(1-K55*W55/Data!G62)*100</f>
        <v>97.672928092548915</v>
      </c>
      <c r="Y55" s="45">
        <f t="shared" si="8"/>
        <v>14.650939213882337</v>
      </c>
      <c r="Z55" s="5">
        <f t="shared" si="9"/>
        <v>0</v>
      </c>
      <c r="AA55" s="5">
        <f>Data!C62*Z55</f>
        <v>0</v>
      </c>
      <c r="AB55" s="5">
        <f t="shared" si="10"/>
        <v>2</v>
      </c>
      <c r="AC55" s="5">
        <f>Data!C62*AB55</f>
        <v>412</v>
      </c>
      <c r="AD55" s="70">
        <f>(100-S55)/100*Data!B62</f>
        <v>2.9623573686029152</v>
      </c>
      <c r="AE55" s="47">
        <f>AD55*Data!D62/Data!B62</f>
        <v>0.64399073230498161</v>
      </c>
      <c r="AF55" s="70">
        <f>(Data!D62-AE55)/Data!D62*100</f>
        <v>95.706728451300123</v>
      </c>
      <c r="AG55" s="70">
        <f t="shared" si="11"/>
        <v>14.35600926769502</v>
      </c>
    </row>
    <row r="56" spans="1:33">
      <c r="A56" s="11">
        <v>51</v>
      </c>
      <c r="B56" s="22">
        <f t="shared" si="0"/>
        <v>2</v>
      </c>
      <c r="C56" s="16">
        <f t="shared" si="1"/>
        <v>0</v>
      </c>
      <c r="I56" s="23">
        <f>Data!B63*Data!C63</f>
        <v>7644</v>
      </c>
      <c r="J56" s="23">
        <f>IF(Data!C$7=1,Data!D63,IF(Data!C$7=2,I56,Data!B63))</f>
        <v>16</v>
      </c>
      <c r="K56" s="33">
        <f>Data!E63*SQRT(Data!F63/20)</f>
        <v>4.495439979343411</v>
      </c>
      <c r="L56" s="33">
        <f>IF(Data!H63="A",Data!G$5,IF(Data!H63="B",Data!G$6,Data!G$7))</f>
        <v>53</v>
      </c>
      <c r="M56" s="33">
        <f>IF(Data!I63="A",Data!G$5,IF(Data!I63="B",Data!G$6,Data!G$7))</f>
        <v>63</v>
      </c>
      <c r="N56" s="33">
        <f>IF(Data!J63="A",Data!G$5,IF(Data!J63="B",Data!G$6,Data!G$7))</f>
        <v>53</v>
      </c>
      <c r="O56" s="45">
        <f>IF(Data!C$6=1,L56,IF(Data!C$6=2,M56,N56))</f>
        <v>53</v>
      </c>
      <c r="P56" s="47">
        <f t="shared" si="2"/>
        <v>7.5269862099829749E-2</v>
      </c>
      <c r="Q56">
        <f t="shared" si="3"/>
        <v>0.39781330029586265</v>
      </c>
      <c r="R56">
        <f t="shared" si="4"/>
        <v>0.36243646510894267</v>
      </c>
      <c r="S56" s="67">
        <f>(1-K56*R56/Data!G63)*100</f>
        <v>93.482754499109419</v>
      </c>
      <c r="T56" s="45">
        <f t="shared" si="5"/>
        <v>14.957240719857507</v>
      </c>
      <c r="U56" s="47">
        <f>MAX(0,NORMSINV(Data!J$5/100))</f>
        <v>0.50437198623838131</v>
      </c>
      <c r="V56">
        <f t="shared" si="6"/>
        <v>0.3512927868446884</v>
      </c>
      <c r="W56">
        <f t="shared" si="7"/>
        <v>0.1964505870695053</v>
      </c>
      <c r="X56" s="67">
        <f>(1-K56*W56/Data!G63)*100</f>
        <v>96.467472707689055</v>
      </c>
      <c r="Y56" s="45">
        <f t="shared" si="8"/>
        <v>15.434795633230248</v>
      </c>
      <c r="Z56" s="5">
        <f t="shared" si="9"/>
        <v>0</v>
      </c>
      <c r="AA56" s="5">
        <f>Data!C63*Z56</f>
        <v>0</v>
      </c>
      <c r="AB56" s="5">
        <f t="shared" si="10"/>
        <v>2</v>
      </c>
      <c r="AC56" s="5">
        <f>Data!C63*AB56</f>
        <v>312</v>
      </c>
      <c r="AD56" s="70">
        <f>(100-S56)/100*Data!B63</f>
        <v>3.1934502954363846</v>
      </c>
      <c r="AE56" s="47">
        <f>AD56*Data!D63/Data!B63</f>
        <v>1.042759280142493</v>
      </c>
      <c r="AF56" s="70">
        <f>(Data!D63-AE56)/Data!D63*100</f>
        <v>93.482754499109419</v>
      </c>
      <c r="AG56" s="70">
        <f t="shared" si="11"/>
        <v>14.957240719857507</v>
      </c>
    </row>
    <row r="57" spans="1:33">
      <c r="A57" s="11">
        <v>52</v>
      </c>
      <c r="B57" s="22">
        <f t="shared" si="0"/>
        <v>3</v>
      </c>
      <c r="C57" s="16">
        <f t="shared" si="1"/>
        <v>0</v>
      </c>
      <c r="I57" s="23">
        <f>Data!B64*Data!C64</f>
        <v>42164</v>
      </c>
      <c r="J57" s="23">
        <f>IF(Data!C$7=1,Data!D64,IF(Data!C$7=2,I57,Data!B64))</f>
        <v>20</v>
      </c>
      <c r="K57" s="33">
        <f>Data!E64*SQRT(Data!F64/20)</f>
        <v>6.2764877957215557</v>
      </c>
      <c r="L57" s="33">
        <f>IF(Data!H64="A",Data!G$5,IF(Data!H64="B",Data!G$6,Data!G$7))</f>
        <v>63</v>
      </c>
      <c r="M57" s="33">
        <f>IF(Data!I64="A",Data!G$5,IF(Data!I64="B",Data!G$6,Data!G$7))</f>
        <v>76</v>
      </c>
      <c r="N57" s="33">
        <f>IF(Data!J64="A",Data!G$5,IF(Data!J64="B",Data!G$6,Data!G$7))</f>
        <v>53</v>
      </c>
      <c r="O57" s="45">
        <f>IF(Data!C$6=1,L57,IF(Data!C$6=2,M57,N57))</f>
        <v>53</v>
      </c>
      <c r="P57" s="47">
        <f t="shared" si="2"/>
        <v>7.5269862099829749E-2</v>
      </c>
      <c r="Q57">
        <f t="shared" si="3"/>
        <v>0.39781330029586265</v>
      </c>
      <c r="R57">
        <f t="shared" si="4"/>
        <v>0.36243646510894267</v>
      </c>
      <c r="S57" s="67">
        <f>(1-K57*R57/Data!G64)*100</f>
        <v>87.362066388995885</v>
      </c>
      <c r="T57" s="45">
        <f t="shared" si="5"/>
        <v>17.472413277799177</v>
      </c>
      <c r="U57" s="47">
        <f>MAX(0,NORMSINV(Data!J$5/100))</f>
        <v>0.50437198623838131</v>
      </c>
      <c r="V57">
        <f t="shared" si="6"/>
        <v>0.3512927868446884</v>
      </c>
      <c r="W57">
        <f t="shared" si="7"/>
        <v>0.1964505870695053</v>
      </c>
      <c r="X57" s="67">
        <f>(1-K57*W57/Data!G64)*100</f>
        <v>93.149890487755087</v>
      </c>
      <c r="Y57" s="45">
        <f t="shared" si="8"/>
        <v>18.629978097551017</v>
      </c>
      <c r="Z57" s="5">
        <f t="shared" si="9"/>
        <v>0</v>
      </c>
      <c r="AA57" s="5">
        <f>Data!C64*Z57</f>
        <v>0</v>
      </c>
      <c r="AB57" s="5">
        <f t="shared" si="10"/>
        <v>3</v>
      </c>
      <c r="AC57" s="5">
        <f>Data!C64*AB57</f>
        <v>1524</v>
      </c>
      <c r="AD57" s="70">
        <f>(100-S57)/100*Data!B64</f>
        <v>10.489484897133416</v>
      </c>
      <c r="AE57" s="47">
        <f>AD57*Data!D64/Data!B64</f>
        <v>2.527586722200823</v>
      </c>
      <c r="AF57" s="70">
        <f>(Data!D64-AE57)/Data!D64*100</f>
        <v>87.362066388995885</v>
      </c>
      <c r="AG57" s="70">
        <f t="shared" si="11"/>
        <v>17.472413277799177</v>
      </c>
    </row>
    <row r="58" spans="1:33">
      <c r="A58" s="11">
        <v>53</v>
      </c>
      <c r="B58" s="22">
        <f t="shared" si="0"/>
        <v>2</v>
      </c>
      <c r="C58" s="16">
        <f t="shared" si="1"/>
        <v>0</v>
      </c>
      <c r="I58" s="23">
        <f>Data!B65*Data!C65</f>
        <v>40080</v>
      </c>
      <c r="J58" s="23">
        <f>IF(Data!C$7=1,Data!D65,IF(Data!C$7=2,I58,Data!B65))</f>
        <v>20</v>
      </c>
      <c r="K58" s="33">
        <f>Data!E65*SQRT(Data!F65/20)</f>
        <v>3.0122252572088124</v>
      </c>
      <c r="L58" s="33">
        <f>IF(Data!H65="A",Data!G$5,IF(Data!H65="B",Data!G$6,Data!G$7))</f>
        <v>63</v>
      </c>
      <c r="M58" s="33">
        <f>IF(Data!I65="A",Data!G$5,IF(Data!I65="B",Data!G$6,Data!G$7))</f>
        <v>76</v>
      </c>
      <c r="N58" s="33">
        <f>IF(Data!J65="A",Data!G$5,IF(Data!J65="B",Data!G$6,Data!G$7))</f>
        <v>53</v>
      </c>
      <c r="O58" s="45">
        <f>IF(Data!C$6=1,L58,IF(Data!C$6=2,M58,N58))</f>
        <v>53</v>
      </c>
      <c r="P58" s="47">
        <f t="shared" si="2"/>
        <v>7.5269862099829749E-2</v>
      </c>
      <c r="Q58">
        <f t="shared" si="3"/>
        <v>0.39781330029586265</v>
      </c>
      <c r="R58">
        <f t="shared" si="4"/>
        <v>0.36243646510894267</v>
      </c>
      <c r="S58" s="67">
        <f>(1-K58*R58/Data!G65)*100</f>
        <v>78.165194513307242</v>
      </c>
      <c r="T58" s="45">
        <f t="shared" si="5"/>
        <v>15.633038902661449</v>
      </c>
      <c r="U58" s="47">
        <f>MAX(0,NORMSINV(Data!J$5/100))</f>
        <v>0.50437198623838131</v>
      </c>
      <c r="V58">
        <f t="shared" si="6"/>
        <v>0.3512927868446884</v>
      </c>
      <c r="W58">
        <f t="shared" si="7"/>
        <v>0.1964505870695053</v>
      </c>
      <c r="X58" s="67">
        <f>(1-K58*W58/Data!G65)*100</f>
        <v>88.164931596714752</v>
      </c>
      <c r="Y58" s="45">
        <f t="shared" si="8"/>
        <v>17.632986319342947</v>
      </c>
      <c r="Z58" s="5">
        <f t="shared" si="9"/>
        <v>0</v>
      </c>
      <c r="AA58" s="5">
        <f>Data!C65*Z58</f>
        <v>0</v>
      </c>
      <c r="AB58" s="5">
        <f t="shared" si="10"/>
        <v>2</v>
      </c>
      <c r="AC58" s="5">
        <f>Data!C65*AB58</f>
        <v>3340</v>
      </c>
      <c r="AD58" s="70">
        <f>(100-S58)/100*Data!B65</f>
        <v>5.2403533168062619</v>
      </c>
      <c r="AE58" s="47">
        <f>AD58*Data!D65/Data!B65</f>
        <v>4.3669610973385522</v>
      </c>
      <c r="AF58" s="70">
        <f>(Data!D65-AE58)/Data!D65*100</f>
        <v>78.165194513307227</v>
      </c>
      <c r="AG58" s="70">
        <f t="shared" si="11"/>
        <v>15.633038902661447</v>
      </c>
    </row>
    <row r="59" spans="1:33">
      <c r="A59" s="11">
        <v>54</v>
      </c>
      <c r="B59" s="22">
        <f t="shared" si="0"/>
        <v>1</v>
      </c>
      <c r="C59" s="16">
        <f t="shared" si="1"/>
        <v>0</v>
      </c>
      <c r="I59" s="23">
        <f>Data!B66*Data!C66</f>
        <v>10080</v>
      </c>
      <c r="J59" s="23">
        <f>IF(Data!C$7=1,Data!D66,IF(Data!C$7=2,I59,Data!B66))</f>
        <v>24</v>
      </c>
      <c r="K59" s="33">
        <f>Data!E66*SQRT(Data!F66/20)</f>
        <v>2.9480204325521764</v>
      </c>
      <c r="L59" s="33">
        <f>IF(Data!H66="A",Data!G$5,IF(Data!H66="B",Data!G$6,Data!G$7))</f>
        <v>53</v>
      </c>
      <c r="M59" s="33">
        <f>IF(Data!I66="A",Data!G$5,IF(Data!I66="B",Data!G$6,Data!G$7))</f>
        <v>76</v>
      </c>
      <c r="N59" s="33">
        <f>IF(Data!J66="A",Data!G$5,IF(Data!J66="B",Data!G$6,Data!G$7))</f>
        <v>53</v>
      </c>
      <c r="O59" s="45">
        <f>IF(Data!C$6=1,L59,IF(Data!C$6=2,M59,N59))</f>
        <v>53</v>
      </c>
      <c r="P59" s="47">
        <f t="shared" si="2"/>
        <v>7.5269862099829749E-2</v>
      </c>
      <c r="Q59">
        <f t="shared" si="3"/>
        <v>0.39781330029586265</v>
      </c>
      <c r="R59">
        <f t="shared" si="4"/>
        <v>0.36243646510894267</v>
      </c>
      <c r="S59" s="67">
        <f>(1-K59*R59/Data!G66)*100</f>
        <v>94.376473133457111</v>
      </c>
      <c r="T59" s="45">
        <f t="shared" si="5"/>
        <v>22.650353552029706</v>
      </c>
      <c r="U59" s="47">
        <f>MAX(0,NORMSINV(Data!J$5/100))</f>
        <v>0.50437198623838131</v>
      </c>
      <c r="V59">
        <f t="shared" si="6"/>
        <v>0.3512927868446884</v>
      </c>
      <c r="W59">
        <f t="shared" si="7"/>
        <v>0.1964505870695053</v>
      </c>
      <c r="X59" s="67">
        <f>(1-K59*W59/Data!G66)*100</f>
        <v>96.951892922801193</v>
      </c>
      <c r="Y59" s="45">
        <f t="shared" si="8"/>
        <v>23.268454301472286</v>
      </c>
      <c r="Z59" s="5">
        <f t="shared" si="9"/>
        <v>0</v>
      </c>
      <c r="AA59" s="5">
        <f>Data!C66*Z59</f>
        <v>0</v>
      </c>
      <c r="AB59" s="5">
        <f t="shared" si="10"/>
        <v>1</v>
      </c>
      <c r="AC59" s="5">
        <f>Data!C66*AB59</f>
        <v>240</v>
      </c>
      <c r="AD59" s="70">
        <f>(100-S59)/100*Data!B66</f>
        <v>2.3618812839480134</v>
      </c>
      <c r="AE59" s="47">
        <f>AD59*Data!D66/Data!B66</f>
        <v>1.3496464479702932</v>
      </c>
      <c r="AF59" s="70">
        <f>(Data!D66-AE59)/Data!D66*100</f>
        <v>94.376473133457111</v>
      </c>
      <c r="AG59" s="70">
        <f t="shared" si="11"/>
        <v>22.650353552029706</v>
      </c>
    </row>
    <row r="60" spans="1:33">
      <c r="A60" s="11">
        <v>55</v>
      </c>
      <c r="B60" s="22">
        <f t="shared" si="0"/>
        <v>2</v>
      </c>
      <c r="C60" s="16">
        <f t="shared" si="1"/>
        <v>0</v>
      </c>
      <c r="I60" s="23">
        <f>Data!B67*Data!C67</f>
        <v>1980</v>
      </c>
      <c r="J60" s="23">
        <f>IF(Data!C$7=1,Data!D67,IF(Data!C$7=2,I60,Data!B67))</f>
        <v>39</v>
      </c>
      <c r="K60" s="33">
        <f>Data!E67*SQRT(Data!F67/20)</f>
        <v>3.75772929061824</v>
      </c>
      <c r="L60" s="33">
        <f>IF(Data!H67="A",Data!G$5,IF(Data!H67="B",Data!G$6,Data!G$7))</f>
        <v>53</v>
      </c>
      <c r="M60" s="33">
        <f>IF(Data!I67="A",Data!G$5,IF(Data!I67="B",Data!G$6,Data!G$7))</f>
        <v>53</v>
      </c>
      <c r="N60" s="33">
        <f>IF(Data!J67="A",Data!G$5,IF(Data!J67="B",Data!G$6,Data!G$7))</f>
        <v>53</v>
      </c>
      <c r="O60" s="45">
        <f>IF(Data!C$6=1,L60,IF(Data!C$6=2,M60,N60))</f>
        <v>53</v>
      </c>
      <c r="P60" s="47">
        <f t="shared" si="2"/>
        <v>7.5269862099829749E-2</v>
      </c>
      <c r="Q60">
        <f t="shared" si="3"/>
        <v>0.39781330029586265</v>
      </c>
      <c r="R60">
        <f t="shared" si="4"/>
        <v>0.36243646510894267</v>
      </c>
      <c r="S60" s="67">
        <f>(1-K60*R60/Data!G67)*100</f>
        <v>98.624304928355542</v>
      </c>
      <c r="T60" s="45">
        <f t="shared" si="5"/>
        <v>38.463478922058663</v>
      </c>
      <c r="U60" s="47">
        <f>MAX(0,NORMSINV(Data!J$5/100))</f>
        <v>0.50437198623838131</v>
      </c>
      <c r="V60">
        <f t="shared" si="6"/>
        <v>0.3512927868446884</v>
      </c>
      <c r="W60">
        <f t="shared" si="7"/>
        <v>0.1964505870695053</v>
      </c>
      <c r="X60" s="67">
        <f>(1-K60*W60/Data!G67)*100</f>
        <v>99.254335227080588</v>
      </c>
      <c r="Y60" s="45">
        <f t="shared" si="8"/>
        <v>38.709190738561432</v>
      </c>
      <c r="Z60" s="5">
        <f t="shared" si="9"/>
        <v>0</v>
      </c>
      <c r="AA60" s="5">
        <f>Data!C67*Z60</f>
        <v>0</v>
      </c>
      <c r="AB60" s="5">
        <f t="shared" si="10"/>
        <v>2</v>
      </c>
      <c r="AC60" s="5">
        <f>Data!C67*AB60</f>
        <v>40</v>
      </c>
      <c r="AD60" s="70">
        <f>(100-S60)/100*Data!B67</f>
        <v>1.3619381209280133</v>
      </c>
      <c r="AE60" s="47">
        <f>AD60*Data!D67/Data!B67</f>
        <v>0.53652107794133852</v>
      </c>
      <c r="AF60" s="70">
        <f>(Data!D67-AE60)/Data!D67*100</f>
        <v>98.624304928355542</v>
      </c>
      <c r="AG60" s="70">
        <f t="shared" si="11"/>
        <v>38.463478922058663</v>
      </c>
    </row>
    <row r="61" spans="1:33">
      <c r="A61" s="11">
        <v>56</v>
      </c>
      <c r="B61" s="22">
        <f t="shared" si="0"/>
        <v>2</v>
      </c>
      <c r="C61" s="16">
        <f t="shared" si="1"/>
        <v>1</v>
      </c>
      <c r="I61" s="23">
        <f>Data!B68*Data!C68</f>
        <v>704</v>
      </c>
      <c r="J61" s="23">
        <f>IF(Data!C$7=1,Data!D68,IF(Data!C$7=2,I61,Data!B68))</f>
        <v>65</v>
      </c>
      <c r="K61" s="33">
        <f>Data!E68*SQRT(Data!F68/20)</f>
        <v>3.8045540941494345</v>
      </c>
      <c r="L61" s="33">
        <f>IF(Data!H68="A",Data!G$5,IF(Data!H68="B",Data!G$6,Data!G$7))</f>
        <v>53</v>
      </c>
      <c r="M61" s="33">
        <f>IF(Data!I68="A",Data!G$5,IF(Data!I68="B",Data!G$6,Data!G$7))</f>
        <v>53</v>
      </c>
      <c r="N61" s="33">
        <f>IF(Data!J68="A",Data!G$5,IF(Data!J68="B",Data!G$6,Data!G$7))</f>
        <v>63</v>
      </c>
      <c r="O61" s="45">
        <f>IF(Data!C$6=1,L61,IF(Data!C$6=2,M61,N61))</f>
        <v>63</v>
      </c>
      <c r="P61" s="47">
        <f t="shared" si="2"/>
        <v>0.33185334643681652</v>
      </c>
      <c r="Q61">
        <f t="shared" si="3"/>
        <v>0.37756859273433735</v>
      </c>
      <c r="R61">
        <f t="shared" si="4"/>
        <v>0.25478285455271521</v>
      </c>
      <c r="S61" s="67">
        <f>(1-K61*R61/Data!G68)*100</f>
        <v>98.898482781354986</v>
      </c>
      <c r="T61" s="45">
        <f t="shared" si="5"/>
        <v>64.28401380788074</v>
      </c>
      <c r="U61" s="47">
        <f>MAX(0,NORMSINV(Data!J$5/100))</f>
        <v>0.50437198623838131</v>
      </c>
      <c r="V61">
        <f t="shared" si="6"/>
        <v>0.3512927868446884</v>
      </c>
      <c r="W61">
        <f t="shared" si="7"/>
        <v>0.1964505870695053</v>
      </c>
      <c r="X61" s="67">
        <f>(1-K61*W61/Data!G68)*100</f>
        <v>99.150673993939378</v>
      </c>
      <c r="Y61" s="45">
        <f t="shared" si="8"/>
        <v>64.447938096060597</v>
      </c>
      <c r="Z61" s="5">
        <f t="shared" si="9"/>
        <v>1</v>
      </c>
      <c r="AA61" s="5">
        <f>Data!C68*Z61</f>
        <v>8</v>
      </c>
      <c r="AB61" s="5">
        <f t="shared" si="10"/>
        <v>2</v>
      </c>
      <c r="AC61" s="5">
        <f>Data!C68*AB61</f>
        <v>16</v>
      </c>
      <c r="AD61" s="70">
        <f>(100-S61)/100*Data!B68</f>
        <v>0.96933515240761259</v>
      </c>
      <c r="AE61" s="47">
        <f>AD61*Data!D68/Data!B68</f>
        <v>0.71598619211925929</v>
      </c>
      <c r="AF61" s="70">
        <f>(Data!D68-AE61)/Data!D68*100</f>
        <v>98.898482781354986</v>
      </c>
      <c r="AG61" s="70">
        <f t="shared" si="11"/>
        <v>64.28401380788074</v>
      </c>
    </row>
    <row r="62" spans="1:33">
      <c r="A62" s="11">
        <v>57</v>
      </c>
      <c r="B62" s="22">
        <f t="shared" si="0"/>
        <v>8</v>
      </c>
      <c r="C62" s="16">
        <f t="shared" si="1"/>
        <v>1</v>
      </c>
      <c r="I62" s="23">
        <f>Data!B69*Data!C69</f>
        <v>1547</v>
      </c>
      <c r="J62" s="23">
        <f>IF(Data!C$7=1,Data!D69,IF(Data!C$7=2,I62,Data!B69))</f>
        <v>30</v>
      </c>
      <c r="K62" s="33">
        <f>Data!E69*SQRT(Data!F69/20)</f>
        <v>15.355024516666493</v>
      </c>
      <c r="L62" s="33">
        <f>IF(Data!H69="A",Data!G$5,IF(Data!H69="B",Data!G$6,Data!G$7))</f>
        <v>53</v>
      </c>
      <c r="M62" s="33">
        <f>IF(Data!I69="A",Data!G$5,IF(Data!I69="B",Data!G$6,Data!G$7))</f>
        <v>53</v>
      </c>
      <c r="N62" s="33">
        <f>IF(Data!J69="A",Data!G$5,IF(Data!J69="B",Data!G$6,Data!G$7))</f>
        <v>53</v>
      </c>
      <c r="O62" s="45">
        <f>IF(Data!C$6=1,L62,IF(Data!C$6=2,M62,N62))</f>
        <v>53</v>
      </c>
      <c r="P62" s="47">
        <f t="shared" si="2"/>
        <v>7.5269862099829749E-2</v>
      </c>
      <c r="Q62">
        <f t="shared" si="3"/>
        <v>0.39781330029586265</v>
      </c>
      <c r="R62">
        <f t="shared" si="4"/>
        <v>0.36243646510894267</v>
      </c>
      <c r="S62" s="67">
        <f>(1-K62*R62/Data!G69)*100</f>
        <v>97.481800539601011</v>
      </c>
      <c r="T62" s="45">
        <f t="shared" si="5"/>
        <v>29.244540161880305</v>
      </c>
      <c r="U62" s="47">
        <f>MAX(0,NORMSINV(Data!J$5/100))</f>
        <v>0.50437198623838131</v>
      </c>
      <c r="V62">
        <f t="shared" si="6"/>
        <v>0.3512927868446884</v>
      </c>
      <c r="W62">
        <f t="shared" si="7"/>
        <v>0.1964505870695053</v>
      </c>
      <c r="X62" s="67">
        <f>(1-K62*W62/Data!G69)*100</f>
        <v>98.635066253047157</v>
      </c>
      <c r="Y62" s="45">
        <f t="shared" si="8"/>
        <v>29.590519875914147</v>
      </c>
      <c r="Z62" s="5">
        <f t="shared" si="9"/>
        <v>1</v>
      </c>
      <c r="AA62" s="5">
        <f>Data!C69*Z62</f>
        <v>7</v>
      </c>
      <c r="AB62" s="5">
        <f t="shared" si="10"/>
        <v>8</v>
      </c>
      <c r="AC62" s="5">
        <f>Data!C69*AB62</f>
        <v>56</v>
      </c>
      <c r="AD62" s="70">
        <f>(100-S62)/100*Data!B69</f>
        <v>5.565220807481766</v>
      </c>
      <c r="AE62" s="47">
        <f>AD62*Data!D69/Data!B69</f>
        <v>0.75545983811969675</v>
      </c>
      <c r="AF62" s="70">
        <f>(Data!D69-AE62)/Data!D69*100</f>
        <v>97.481800539601011</v>
      </c>
      <c r="AG62" s="70">
        <f t="shared" si="11"/>
        <v>29.244540161880305</v>
      </c>
    </row>
    <row r="63" spans="1:33">
      <c r="A63" s="11">
        <v>58</v>
      </c>
      <c r="B63" s="22">
        <f t="shared" si="0"/>
        <v>36</v>
      </c>
      <c r="C63" s="16">
        <f t="shared" si="1"/>
        <v>24</v>
      </c>
      <c r="I63" s="23">
        <f>Data!B70*Data!C70</f>
        <v>4800</v>
      </c>
      <c r="J63" s="23">
        <f>IF(Data!C$7=1,Data!D70,IF(Data!C$7=2,I63,Data!B70))</f>
        <v>71</v>
      </c>
      <c r="K63" s="33">
        <f>Data!E70*SQRT(Data!F70/20)</f>
        <v>72.125712629164525</v>
      </c>
      <c r="L63" s="33">
        <f>IF(Data!H70="A",Data!G$5,IF(Data!H70="B",Data!G$6,Data!G$7))</f>
        <v>53</v>
      </c>
      <c r="M63" s="33">
        <f>IF(Data!I70="A",Data!G$5,IF(Data!I70="B",Data!G$6,Data!G$7))</f>
        <v>53</v>
      </c>
      <c r="N63" s="33">
        <f>IF(Data!J70="A",Data!G$5,IF(Data!J70="B",Data!G$6,Data!G$7))</f>
        <v>63</v>
      </c>
      <c r="O63" s="45">
        <f>IF(Data!C$6=1,L63,IF(Data!C$6=2,M63,N63))</f>
        <v>63</v>
      </c>
      <c r="P63" s="47">
        <f t="shared" si="2"/>
        <v>0.33185334643681652</v>
      </c>
      <c r="Q63">
        <f t="shared" si="3"/>
        <v>0.37756859273433735</v>
      </c>
      <c r="R63">
        <f t="shared" si="4"/>
        <v>0.25478285455271521</v>
      </c>
      <c r="S63" s="67">
        <f>(1-K63*R63/Data!G70)*100</f>
        <v>97.036065330595591</v>
      </c>
      <c r="T63" s="45">
        <f t="shared" si="5"/>
        <v>68.895606384722868</v>
      </c>
      <c r="U63" s="47">
        <f>MAX(0,NORMSINV(Data!J$5/100))</f>
        <v>0.50437198623838131</v>
      </c>
      <c r="V63">
        <f t="shared" si="6"/>
        <v>0.3512927868446884</v>
      </c>
      <c r="W63">
        <f t="shared" si="7"/>
        <v>0.1964505870695053</v>
      </c>
      <c r="X63" s="67">
        <f>(1-K63*W63/Data!G70)*100</f>
        <v>97.71465506632164</v>
      </c>
      <c r="Y63" s="45">
        <f t="shared" si="8"/>
        <v>69.377405097088371</v>
      </c>
      <c r="Z63" s="5">
        <f t="shared" si="9"/>
        <v>24</v>
      </c>
      <c r="AA63" s="5">
        <f>Data!C70*Z63</f>
        <v>120</v>
      </c>
      <c r="AB63" s="5">
        <f t="shared" si="10"/>
        <v>36</v>
      </c>
      <c r="AC63" s="5">
        <f>Data!C70*AB63</f>
        <v>180</v>
      </c>
      <c r="AD63" s="70">
        <f>(100-S63)/100*Data!B70</f>
        <v>28.453772826282329</v>
      </c>
      <c r="AE63" s="47">
        <f>AD63*Data!D70/Data!B70</f>
        <v>2.1043936152771305</v>
      </c>
      <c r="AF63" s="70">
        <f>(Data!D70-AE63)/Data!D70*100</f>
        <v>97.036065330595591</v>
      </c>
      <c r="AG63" s="70">
        <f t="shared" si="11"/>
        <v>68.895606384722868</v>
      </c>
    </row>
    <row r="64" spans="1:33">
      <c r="A64" s="11">
        <v>59</v>
      </c>
      <c r="B64" s="22">
        <f t="shared" si="0"/>
        <v>32</v>
      </c>
      <c r="C64" s="16">
        <f t="shared" si="1"/>
        <v>5</v>
      </c>
      <c r="I64" s="23">
        <f>Data!B71*Data!C71</f>
        <v>38031</v>
      </c>
      <c r="J64" s="23">
        <f>IF(Data!C$7=1,Data!D71,IF(Data!C$7=2,I64,Data!B71))</f>
        <v>56</v>
      </c>
      <c r="K64" s="33">
        <f>Data!E71*SQRT(Data!F71/20)</f>
        <v>63.834654516071431</v>
      </c>
      <c r="L64" s="33">
        <f>IF(Data!H71="A",Data!G$5,IF(Data!H71="B",Data!G$6,Data!G$7))</f>
        <v>63</v>
      </c>
      <c r="M64" s="33">
        <f>IF(Data!I71="A",Data!G$5,IF(Data!I71="B",Data!G$6,Data!G$7))</f>
        <v>53</v>
      </c>
      <c r="N64" s="33">
        <f>IF(Data!J71="A",Data!G$5,IF(Data!J71="B",Data!G$6,Data!G$7))</f>
        <v>53</v>
      </c>
      <c r="O64" s="45">
        <f>IF(Data!C$6=1,L64,IF(Data!C$6=2,M64,N64))</f>
        <v>53</v>
      </c>
      <c r="P64" s="47">
        <f t="shared" si="2"/>
        <v>7.5269862099829749E-2</v>
      </c>
      <c r="Q64">
        <f t="shared" si="3"/>
        <v>0.39781330029586265</v>
      </c>
      <c r="R64">
        <f t="shared" si="4"/>
        <v>0.36243646510894267</v>
      </c>
      <c r="S64" s="67">
        <f>(1-K64*R64/Data!G71)*100</f>
        <v>94.425058666444457</v>
      </c>
      <c r="T64" s="45">
        <f t="shared" si="5"/>
        <v>52.8780328532089</v>
      </c>
      <c r="U64" s="47">
        <f>MAX(0,NORMSINV(Data!J$5/100))</f>
        <v>0.50437198623838131</v>
      </c>
      <c r="V64">
        <f t="shared" si="6"/>
        <v>0.3512927868446884</v>
      </c>
      <c r="W64">
        <f t="shared" si="7"/>
        <v>0.1964505870695053</v>
      </c>
      <c r="X64" s="67">
        <f>(1-K64*W64/Data!G71)*100</f>
        <v>96.978227625286436</v>
      </c>
      <c r="Y64" s="45">
        <f t="shared" si="8"/>
        <v>54.307807470160405</v>
      </c>
      <c r="Z64" s="5">
        <f t="shared" si="9"/>
        <v>5</v>
      </c>
      <c r="AA64" s="5">
        <f>Data!C71*Z64</f>
        <v>105</v>
      </c>
      <c r="AB64" s="5">
        <f t="shared" si="10"/>
        <v>32</v>
      </c>
      <c r="AC64" s="5">
        <f>Data!C71*AB64</f>
        <v>672</v>
      </c>
      <c r="AD64" s="70">
        <f>(100-S64)/100*Data!B71</f>
        <v>100.96218755069089</v>
      </c>
      <c r="AE64" s="47">
        <f>AD64*Data!D71/Data!B71</f>
        <v>3.1219671467911039</v>
      </c>
      <c r="AF64" s="70">
        <f>(Data!D71-AE64)/Data!D71*100</f>
        <v>94.425058666444457</v>
      </c>
      <c r="AG64" s="70">
        <f t="shared" si="11"/>
        <v>52.8780328532089</v>
      </c>
    </row>
    <row r="65" spans="1:33">
      <c r="A65" s="11">
        <v>60</v>
      </c>
      <c r="B65" s="22">
        <f t="shared" si="0"/>
        <v>13</v>
      </c>
      <c r="C65" s="16">
        <f t="shared" si="1"/>
        <v>9</v>
      </c>
      <c r="I65" s="23">
        <f>Data!B72*Data!C72</f>
        <v>7960</v>
      </c>
      <c r="J65" s="23">
        <f>IF(Data!C$7=1,Data!D72,IF(Data!C$7=2,I65,Data!B72))</f>
        <v>75</v>
      </c>
      <c r="K65" s="33">
        <f>Data!E72*SQRT(Data!F72/20)</f>
        <v>26.33622060706044</v>
      </c>
      <c r="L65" s="33">
        <f>IF(Data!H72="A",Data!G$5,IF(Data!H72="B",Data!G$6,Data!G$7))</f>
        <v>53</v>
      </c>
      <c r="M65" s="33">
        <f>IF(Data!I72="A",Data!G$5,IF(Data!I72="B",Data!G$6,Data!G$7))</f>
        <v>53</v>
      </c>
      <c r="N65" s="33">
        <f>IF(Data!J72="A",Data!G$5,IF(Data!J72="B",Data!G$6,Data!G$7))</f>
        <v>63</v>
      </c>
      <c r="O65" s="45">
        <f>IF(Data!C$6=1,L65,IF(Data!C$6=2,M65,N65))</f>
        <v>63</v>
      </c>
      <c r="P65" s="47">
        <f t="shared" si="2"/>
        <v>0.33185334643681652</v>
      </c>
      <c r="Q65">
        <f t="shared" si="3"/>
        <v>0.37756859273433735</v>
      </c>
      <c r="R65">
        <f t="shared" si="4"/>
        <v>0.25478285455271521</v>
      </c>
      <c r="S65" s="67">
        <f>(1-K65*R65/Data!G72)*100</f>
        <v>98.65530712136335</v>
      </c>
      <c r="T65" s="45">
        <f t="shared" si="5"/>
        <v>73.991480341022509</v>
      </c>
      <c r="U65" s="47">
        <f>MAX(0,NORMSINV(Data!J$5/100))</f>
        <v>0.50437198623838131</v>
      </c>
      <c r="V65">
        <f t="shared" si="6"/>
        <v>0.3512927868446884</v>
      </c>
      <c r="W65">
        <f t="shared" si="7"/>
        <v>0.1964505870695053</v>
      </c>
      <c r="X65" s="67">
        <f>(1-K65*W65/Data!G72)*100</f>
        <v>98.963173146403008</v>
      </c>
      <c r="Y65" s="45">
        <f t="shared" si="8"/>
        <v>74.22237985980226</v>
      </c>
      <c r="Z65" s="5">
        <f t="shared" si="9"/>
        <v>9</v>
      </c>
      <c r="AA65" s="5">
        <f>Data!C72*Z65</f>
        <v>72</v>
      </c>
      <c r="AB65" s="5">
        <f t="shared" si="10"/>
        <v>13</v>
      </c>
      <c r="AC65" s="5">
        <f>Data!C72*AB65</f>
        <v>104</v>
      </c>
      <c r="AD65" s="70">
        <f>(100-S65)/100*Data!B72</f>
        <v>13.379694142434666</v>
      </c>
      <c r="AE65" s="47">
        <f>AD65*Data!D72/Data!B72</f>
        <v>1.0085196589774874</v>
      </c>
      <c r="AF65" s="70">
        <f>(Data!D72-AE65)/Data!D72*100</f>
        <v>98.65530712136335</v>
      </c>
      <c r="AG65" s="70">
        <f t="shared" si="11"/>
        <v>73.991480341022509</v>
      </c>
    </row>
    <row r="66" spans="1:33">
      <c r="A66" s="11">
        <v>61</v>
      </c>
      <c r="B66" s="22">
        <f t="shared" si="0"/>
        <v>4</v>
      </c>
      <c r="C66" s="16">
        <f t="shared" si="1"/>
        <v>1</v>
      </c>
      <c r="I66" s="23">
        <f>Data!B73*Data!C73</f>
        <v>1476</v>
      </c>
      <c r="J66" s="23">
        <f>IF(Data!C$7=1,Data!D73,IF(Data!C$7=2,I66,Data!B73))</f>
        <v>55</v>
      </c>
      <c r="K66" s="33">
        <f>Data!E73*SQRT(Data!F73/20)</f>
        <v>7.4265751417722425</v>
      </c>
      <c r="L66" s="33">
        <f>IF(Data!H73="A",Data!G$5,IF(Data!H73="B",Data!G$6,Data!G$7))</f>
        <v>53</v>
      </c>
      <c r="M66" s="33">
        <f>IF(Data!I73="A",Data!G$5,IF(Data!I73="B",Data!G$6,Data!G$7))</f>
        <v>53</v>
      </c>
      <c r="N66" s="33">
        <f>IF(Data!J73="A",Data!G$5,IF(Data!J73="B",Data!G$6,Data!G$7))</f>
        <v>53</v>
      </c>
      <c r="O66" s="45">
        <f>IF(Data!C$6=1,L66,IF(Data!C$6=2,M66,N66))</f>
        <v>53</v>
      </c>
      <c r="P66" s="47">
        <f t="shared" si="2"/>
        <v>7.5269862099829749E-2</v>
      </c>
      <c r="Q66">
        <f t="shared" si="3"/>
        <v>0.39781330029586265</v>
      </c>
      <c r="R66">
        <f t="shared" si="4"/>
        <v>0.36243646510894267</v>
      </c>
      <c r="S66" s="67">
        <f>(1-K66*R66/Data!G73)*100</f>
        <v>98.90582860071143</v>
      </c>
      <c r="T66" s="45">
        <f t="shared" si="5"/>
        <v>54.398205730391282</v>
      </c>
      <c r="U66" s="47">
        <f>MAX(0,NORMSINV(Data!J$5/100))</f>
        <v>0.50437198623838131</v>
      </c>
      <c r="V66">
        <f t="shared" si="6"/>
        <v>0.3512927868446884</v>
      </c>
      <c r="W66">
        <f t="shared" si="7"/>
        <v>0.1964505870695053</v>
      </c>
      <c r="X66" s="67">
        <f>(1-K66*W66/Data!G73)*100</f>
        <v>99.406928842879282</v>
      </c>
      <c r="Y66" s="45">
        <f t="shared" si="8"/>
        <v>54.673810863583604</v>
      </c>
      <c r="Z66" s="5">
        <f t="shared" si="9"/>
        <v>1</v>
      </c>
      <c r="AA66" s="5">
        <f>Data!C73*Z66</f>
        <v>6</v>
      </c>
      <c r="AB66" s="5">
        <f t="shared" si="10"/>
        <v>4</v>
      </c>
      <c r="AC66" s="5">
        <f>Data!C73*AB66</f>
        <v>24</v>
      </c>
      <c r="AD66" s="70">
        <f>(100-S66)/100*Data!B73</f>
        <v>2.6916616422498811</v>
      </c>
      <c r="AE66" s="47">
        <f>AD66*Data!D73/Data!B73</f>
        <v>0.60179426960871318</v>
      </c>
      <c r="AF66" s="70">
        <f>(Data!D73-AE66)/Data!D73*100</f>
        <v>98.90582860071143</v>
      </c>
      <c r="AG66" s="70">
        <f t="shared" si="11"/>
        <v>54.398205730391282</v>
      </c>
    </row>
    <row r="67" spans="1:33">
      <c r="A67" s="11">
        <v>62</v>
      </c>
      <c r="B67" s="22">
        <f t="shared" si="0"/>
        <v>5</v>
      </c>
      <c r="C67" s="16">
        <f t="shared" si="1"/>
        <v>1</v>
      </c>
      <c r="I67" s="23">
        <f>Data!B74*Data!C74</f>
        <v>2820</v>
      </c>
      <c r="J67" s="23">
        <f>IF(Data!C$7=1,Data!D74,IF(Data!C$7=2,I67,Data!B74))</f>
        <v>30</v>
      </c>
      <c r="K67" s="33">
        <f>Data!E74*SQRT(Data!F74/20)</f>
        <v>9.987402188667021</v>
      </c>
      <c r="L67" s="33">
        <f>IF(Data!H74="A",Data!G$5,IF(Data!H74="B",Data!G$6,Data!G$7))</f>
        <v>53</v>
      </c>
      <c r="M67" s="33">
        <f>IF(Data!I74="A",Data!G$5,IF(Data!I74="B",Data!G$6,Data!G$7))</f>
        <v>53</v>
      </c>
      <c r="N67" s="33">
        <f>IF(Data!J74="A",Data!G$5,IF(Data!J74="B",Data!G$6,Data!G$7))</f>
        <v>53</v>
      </c>
      <c r="O67" s="45">
        <f>IF(Data!C$6=1,L67,IF(Data!C$6=2,M67,N67))</f>
        <v>53</v>
      </c>
      <c r="P67" s="47">
        <f t="shared" si="2"/>
        <v>7.5269862099829749E-2</v>
      </c>
      <c r="Q67">
        <f t="shared" si="3"/>
        <v>0.39781330029586265</v>
      </c>
      <c r="R67">
        <f t="shared" si="4"/>
        <v>0.36243646510894267</v>
      </c>
      <c r="S67" s="67">
        <f>(1-K67*R67/Data!G74)*100</f>
        <v>96.958152315225391</v>
      </c>
      <c r="T67" s="45">
        <f t="shared" si="5"/>
        <v>29.08744569456762</v>
      </c>
      <c r="U67" s="47">
        <f>MAX(0,NORMSINV(Data!J$5/100))</f>
        <v>0.50437198623838131</v>
      </c>
      <c r="V67">
        <f t="shared" si="6"/>
        <v>0.3512927868446884</v>
      </c>
      <c r="W67">
        <f t="shared" si="7"/>
        <v>0.1964505870695053</v>
      </c>
      <c r="X67" s="67">
        <f>(1-K67*W67/Data!G74)*100</f>
        <v>98.351234434232865</v>
      </c>
      <c r="Y67" s="45">
        <f t="shared" si="8"/>
        <v>29.505370330269862</v>
      </c>
      <c r="Z67" s="5">
        <f t="shared" si="9"/>
        <v>1</v>
      </c>
      <c r="AA67" s="5">
        <f>Data!C74*Z67</f>
        <v>20</v>
      </c>
      <c r="AB67" s="5">
        <f t="shared" si="10"/>
        <v>5</v>
      </c>
      <c r="AC67" s="5">
        <f>Data!C74*AB67</f>
        <v>100</v>
      </c>
      <c r="AD67" s="70">
        <f>(100-S67)/100*Data!B74</f>
        <v>4.2890052355321986</v>
      </c>
      <c r="AE67" s="47">
        <f>AD67*Data!D74/Data!B74</f>
        <v>0.9125543054323827</v>
      </c>
      <c r="AF67" s="70">
        <f>(Data!D74-AE67)/Data!D74*100</f>
        <v>96.958152315225391</v>
      </c>
      <c r="AG67" s="70">
        <f t="shared" si="11"/>
        <v>29.08744569456762</v>
      </c>
    </row>
    <row r="68" spans="1:33">
      <c r="A68" s="11">
        <v>63</v>
      </c>
      <c r="B68" s="22">
        <f t="shared" si="0"/>
        <v>31</v>
      </c>
      <c r="C68" s="16">
        <f t="shared" si="1"/>
        <v>5</v>
      </c>
      <c r="I68" s="23">
        <f>Data!B75*Data!C75</f>
        <v>22638</v>
      </c>
      <c r="J68" s="23">
        <f>IF(Data!C$7=1,Data!D75,IF(Data!C$7=2,I68,Data!B75))</f>
        <v>48</v>
      </c>
      <c r="K68" s="33">
        <f>Data!E75*SQRT(Data!F75/20)</f>
        <v>61.718338747721653</v>
      </c>
      <c r="L68" s="33">
        <f>IF(Data!H75="A",Data!G$5,IF(Data!H75="B",Data!G$6,Data!G$7))</f>
        <v>53</v>
      </c>
      <c r="M68" s="33">
        <f>IF(Data!I75="A",Data!G$5,IF(Data!I75="B",Data!G$6,Data!G$7))</f>
        <v>53</v>
      </c>
      <c r="N68" s="33">
        <f>IF(Data!J75="A",Data!G$5,IF(Data!J75="B",Data!G$6,Data!G$7))</f>
        <v>53</v>
      </c>
      <c r="O68" s="45">
        <f>IF(Data!C$6=1,L68,IF(Data!C$6=2,M68,N68))</f>
        <v>53</v>
      </c>
      <c r="P68" s="47">
        <f t="shared" si="2"/>
        <v>7.5269862099829749E-2</v>
      </c>
      <c r="Q68">
        <f t="shared" si="3"/>
        <v>0.39781330029586265</v>
      </c>
      <c r="R68">
        <f t="shared" si="4"/>
        <v>0.36243646510894267</v>
      </c>
      <c r="S68" s="67">
        <f>(1-K68*R68/Data!G75)*100</f>
        <v>95.349485129288865</v>
      </c>
      <c r="T68" s="45">
        <f t="shared" si="5"/>
        <v>45.767752862058657</v>
      </c>
      <c r="U68" s="47">
        <f>MAX(0,NORMSINV(Data!J$5/100))</f>
        <v>0.50437198623838131</v>
      </c>
      <c r="V68">
        <f t="shared" si="6"/>
        <v>0.3512927868446884</v>
      </c>
      <c r="W68">
        <f t="shared" si="7"/>
        <v>0.1964505870695053</v>
      </c>
      <c r="X68" s="67">
        <f>(1-K68*W68/Data!G75)*100</f>
        <v>97.479292332651866</v>
      </c>
      <c r="Y68" s="45">
        <f t="shared" si="8"/>
        <v>46.790060319672897</v>
      </c>
      <c r="Z68" s="5">
        <f t="shared" si="9"/>
        <v>5</v>
      </c>
      <c r="AA68" s="5">
        <f>Data!C75*Z68</f>
        <v>70</v>
      </c>
      <c r="AB68" s="5">
        <f t="shared" si="10"/>
        <v>31</v>
      </c>
      <c r="AC68" s="5">
        <f>Data!C75*AB68</f>
        <v>434</v>
      </c>
      <c r="AD68" s="70">
        <f>(100-S68)/100*Data!B75</f>
        <v>75.198825459399046</v>
      </c>
      <c r="AE68" s="47">
        <f>AD68*Data!D75/Data!B75</f>
        <v>2.2322471379413447</v>
      </c>
      <c r="AF68" s="70">
        <f>(Data!D75-AE68)/Data!D75*100</f>
        <v>95.349485129288865</v>
      </c>
      <c r="AG68" s="70">
        <f t="shared" si="11"/>
        <v>45.767752862058657</v>
      </c>
    </row>
    <row r="69" spans="1:33">
      <c r="A69" s="11">
        <v>64</v>
      </c>
      <c r="B69" s="22">
        <f t="shared" si="0"/>
        <v>2</v>
      </c>
      <c r="C69" s="16">
        <f t="shared" si="1"/>
        <v>0</v>
      </c>
      <c r="I69" s="23">
        <f>Data!B76*Data!C76</f>
        <v>2356</v>
      </c>
      <c r="J69" s="23">
        <f>IF(Data!C$7=1,Data!D76,IF(Data!C$7=2,I69,Data!B76))</f>
        <v>55</v>
      </c>
      <c r="K69" s="33">
        <f>Data!E76*SQRT(Data!F76/20)</f>
        <v>3.7539037116878582</v>
      </c>
      <c r="L69" s="33">
        <f>IF(Data!H76="A",Data!G$5,IF(Data!H76="B",Data!G$6,Data!G$7))</f>
        <v>53</v>
      </c>
      <c r="M69" s="33">
        <f>IF(Data!I76="A",Data!G$5,IF(Data!I76="B",Data!G$6,Data!G$7))</f>
        <v>53</v>
      </c>
      <c r="N69" s="33">
        <f>IF(Data!J76="A",Data!G$5,IF(Data!J76="B",Data!G$6,Data!G$7))</f>
        <v>53</v>
      </c>
      <c r="O69" s="45">
        <f>IF(Data!C$6=1,L69,IF(Data!C$6=2,M69,N69))</f>
        <v>53</v>
      </c>
      <c r="P69" s="47">
        <f t="shared" si="2"/>
        <v>7.5269862099829749E-2</v>
      </c>
      <c r="Q69">
        <f t="shared" si="3"/>
        <v>0.39781330029586265</v>
      </c>
      <c r="R69">
        <f t="shared" si="4"/>
        <v>0.36243646510894267</v>
      </c>
      <c r="S69" s="67">
        <f>(1-K69*R69/Data!G76)*100</f>
        <v>98.056354869109313</v>
      </c>
      <c r="T69" s="45">
        <f t="shared" si="5"/>
        <v>53.930995178010129</v>
      </c>
      <c r="U69" s="47">
        <f>MAX(0,NORMSINV(Data!J$5/100))</f>
        <v>0.50437198623838131</v>
      </c>
      <c r="V69">
        <f t="shared" si="6"/>
        <v>0.3512927868446884</v>
      </c>
      <c r="W69">
        <f t="shared" si="7"/>
        <v>0.1964505870695053</v>
      </c>
      <c r="X69" s="67">
        <f>(1-K69*W69/Data!G76)*100</f>
        <v>98.946490588623604</v>
      </c>
      <c r="Y69" s="45">
        <f t="shared" si="8"/>
        <v>54.42056982374298</v>
      </c>
      <c r="Z69" s="5">
        <f t="shared" si="9"/>
        <v>0</v>
      </c>
      <c r="AA69" s="5">
        <f>Data!C76*Z69</f>
        <v>0</v>
      </c>
      <c r="AB69" s="5">
        <f t="shared" si="10"/>
        <v>2</v>
      </c>
      <c r="AC69" s="5">
        <f>Data!C76*AB69</f>
        <v>62</v>
      </c>
      <c r="AD69" s="70">
        <f>(100-S69)/100*Data!B76</f>
        <v>1.477170299476922</v>
      </c>
      <c r="AE69" s="47">
        <f>AD69*Data!D76/Data!B76</f>
        <v>1.0690048219898778</v>
      </c>
      <c r="AF69" s="70">
        <f>(Data!D76-AE69)/Data!D76*100</f>
        <v>98.056354869109313</v>
      </c>
      <c r="AG69" s="70">
        <f t="shared" si="11"/>
        <v>53.930995178010129</v>
      </c>
    </row>
    <row r="70" spans="1:33">
      <c r="A70" s="11">
        <v>65</v>
      </c>
      <c r="B70" s="22">
        <f t="shared" si="0"/>
        <v>2</v>
      </c>
      <c r="C70" s="16">
        <f t="shared" si="1"/>
        <v>0</v>
      </c>
      <c r="I70" s="23">
        <f>Data!B77*Data!C77</f>
        <v>5175</v>
      </c>
      <c r="J70" s="23">
        <f>IF(Data!C$7=1,Data!D77,IF(Data!C$7=2,I70,Data!B77))</f>
        <v>34</v>
      </c>
      <c r="K70" s="33">
        <f>Data!E77*SQRT(Data!F77/20)</f>
        <v>3.8252700273048661</v>
      </c>
      <c r="L70" s="33">
        <f>IF(Data!H77="A",Data!G$5,IF(Data!H77="B",Data!G$6,Data!G$7))</f>
        <v>53</v>
      </c>
      <c r="M70" s="33">
        <f>IF(Data!I77="A",Data!G$5,IF(Data!I77="B",Data!G$6,Data!G$7))</f>
        <v>63</v>
      </c>
      <c r="N70" s="33">
        <f>IF(Data!J77="A",Data!G$5,IF(Data!J77="B",Data!G$6,Data!G$7))</f>
        <v>53</v>
      </c>
      <c r="O70" s="45">
        <f>IF(Data!C$6=1,L70,IF(Data!C$6=2,M70,N70))</f>
        <v>53</v>
      </c>
      <c r="P70" s="47">
        <f t="shared" si="2"/>
        <v>7.5269862099829749E-2</v>
      </c>
      <c r="Q70">
        <f t="shared" si="3"/>
        <v>0.39781330029586265</v>
      </c>
      <c r="R70">
        <f t="shared" si="4"/>
        <v>0.36243646510894267</v>
      </c>
      <c r="S70" s="67">
        <f>(1-K70*R70/Data!G77)*100</f>
        <v>97.050175857907305</v>
      </c>
      <c r="T70" s="45">
        <f t="shared" si="5"/>
        <v>32.997059791688486</v>
      </c>
      <c r="U70" s="47">
        <f>MAX(0,NORMSINV(Data!J$5/100))</f>
        <v>0.50437198623838131</v>
      </c>
      <c r="V70">
        <f t="shared" si="6"/>
        <v>0.3512927868446884</v>
      </c>
      <c r="W70">
        <f t="shared" si="7"/>
        <v>0.1964505870695053</v>
      </c>
      <c r="X70" s="67">
        <f>(1-K70*W70/Data!G77)*100</f>
        <v>98.401113739226759</v>
      </c>
      <c r="Y70" s="45">
        <f t="shared" si="8"/>
        <v>33.456378671337099</v>
      </c>
      <c r="Z70" s="5">
        <f t="shared" si="9"/>
        <v>0</v>
      </c>
      <c r="AA70" s="5">
        <f>Data!C77*Z70</f>
        <v>0</v>
      </c>
      <c r="AB70" s="5">
        <f t="shared" si="10"/>
        <v>2</v>
      </c>
      <c r="AC70" s="5">
        <f>Data!C77*AB70</f>
        <v>138</v>
      </c>
      <c r="AD70" s="70">
        <f>(100-S70)/100*Data!B77</f>
        <v>2.2123681065695209</v>
      </c>
      <c r="AE70" s="47">
        <f>AD70*Data!D77/Data!B77</f>
        <v>1.0029402083115162</v>
      </c>
      <c r="AF70" s="70">
        <f>(Data!D77-AE70)/Data!D77*100</f>
        <v>97.050175857907305</v>
      </c>
      <c r="AG70" s="70">
        <f t="shared" si="11"/>
        <v>32.997059791688486</v>
      </c>
    </row>
    <row r="71" spans="1:33">
      <c r="A71" s="11">
        <v>66</v>
      </c>
      <c r="B71" s="22">
        <f t="shared" ref="B71:B134" si="12">AB71</f>
        <v>6</v>
      </c>
      <c r="C71" s="16">
        <f t="shared" ref="C71:C134" si="13">Z71</f>
        <v>1</v>
      </c>
      <c r="I71" s="23">
        <f>Data!B78*Data!C78</f>
        <v>5265</v>
      </c>
      <c r="J71" s="23">
        <f>IF(Data!C$7=1,Data!D78,IF(Data!C$7=2,I71,Data!B78))</f>
        <v>43</v>
      </c>
      <c r="K71" s="33">
        <f>Data!E78*SQRT(Data!F78/20)</f>
        <v>12.046592383934863</v>
      </c>
      <c r="L71" s="33">
        <f>IF(Data!H78="A",Data!G$5,IF(Data!H78="B",Data!G$6,Data!G$7))</f>
        <v>53</v>
      </c>
      <c r="M71" s="33">
        <f>IF(Data!I78="A",Data!G$5,IF(Data!I78="B",Data!G$6,Data!G$7))</f>
        <v>53</v>
      </c>
      <c r="N71" s="33">
        <f>IF(Data!J78="A",Data!G$5,IF(Data!J78="B",Data!G$6,Data!G$7))</f>
        <v>53</v>
      </c>
      <c r="O71" s="45">
        <f>IF(Data!C$6=1,L71,IF(Data!C$6=2,M71,N71))</f>
        <v>53</v>
      </c>
      <c r="P71" s="47">
        <f t="shared" ref="P71:P134" si="14">MAX(0,NORMSINV(O71/100))</f>
        <v>7.5269862099829749E-2</v>
      </c>
      <c r="Q71">
        <f t="shared" ref="Q71:Q134" si="15">1/SQRT(2*3.1416)*EXP(-P71*P71/2)</f>
        <v>0.39781330029586265</v>
      </c>
      <c r="R71">
        <f t="shared" ref="R71:R134" si="16">MIN(4,(Q71-P71*(1-NORMSDIST(P71))))</f>
        <v>0.36243646510894267</v>
      </c>
      <c r="S71" s="67">
        <f>(1-K71*R71/Data!G78)*100</f>
        <v>96.361563033131944</v>
      </c>
      <c r="T71" s="45">
        <f t="shared" ref="T71:T134" si="17">J71*S71/100</f>
        <v>41.435472104246735</v>
      </c>
      <c r="U71" s="47">
        <f>MAX(0,NORMSINV(Data!J$5/100))</f>
        <v>0.50437198623838131</v>
      </c>
      <c r="V71">
        <f t="shared" ref="V71:V134" si="18">1/SQRT(2*3.1416)*EXP(-U71*U71/2)</f>
        <v>0.3512927868446884</v>
      </c>
      <c r="W71">
        <f t="shared" ref="W71:W134" si="19">MIN(4,(V71-U71*(1-NORMSDIST(U71))))</f>
        <v>0.1964505870695053</v>
      </c>
      <c r="X71" s="67">
        <f>(1-K71*W71/Data!G78)*100</f>
        <v>98.0278665449908</v>
      </c>
      <c r="Y71" s="45">
        <f t="shared" ref="Y71:Y134" si="20">J71*X71/100</f>
        <v>42.151982614346046</v>
      </c>
      <c r="Z71" s="5">
        <f t="shared" ref="Z71:Z134" si="21">MAX(INT(K71*P71+0.5),0)</f>
        <v>1</v>
      </c>
      <c r="AA71" s="5">
        <f>Data!C78*Z71</f>
        <v>27</v>
      </c>
      <c r="AB71" s="5">
        <f t="shared" ref="AB71:AB134" si="22">MAX(INT(K71*U71+0.5),0)</f>
        <v>6</v>
      </c>
      <c r="AC71" s="5">
        <f>Data!C78*AB71</f>
        <v>162</v>
      </c>
      <c r="AD71" s="70">
        <f>(100-S71)/100*Data!B78</f>
        <v>7.0949520853927099</v>
      </c>
      <c r="AE71" s="47">
        <f>AD71*Data!D78/Data!B78</f>
        <v>1.5645278957532645</v>
      </c>
      <c r="AF71" s="70">
        <f>(Data!D78-AE71)/Data!D78*100</f>
        <v>96.36156303313193</v>
      </c>
      <c r="AG71" s="70">
        <f t="shared" ref="AG71:AG134" si="23">J71*AF71/100</f>
        <v>41.435472104246728</v>
      </c>
    </row>
    <row r="72" spans="1:33">
      <c r="A72" s="11">
        <v>67</v>
      </c>
      <c r="B72" s="22">
        <f t="shared" si="12"/>
        <v>13</v>
      </c>
      <c r="C72" s="16">
        <f t="shared" si="13"/>
        <v>2</v>
      </c>
      <c r="I72" s="23">
        <f>Data!B79*Data!C79</f>
        <v>18386</v>
      </c>
      <c r="J72" s="23">
        <f>IF(Data!C$7=1,Data!D79,IF(Data!C$7=2,I72,Data!B79))</f>
        <v>42</v>
      </c>
      <c r="K72" s="33">
        <f>Data!E79*SQRT(Data!F79/20)</f>
        <v>25.462427729322634</v>
      </c>
      <c r="L72" s="33">
        <f>IF(Data!H79="A",Data!G$5,IF(Data!H79="B",Data!G$6,Data!G$7))</f>
        <v>53</v>
      </c>
      <c r="M72" s="33">
        <f>IF(Data!I79="A",Data!G$5,IF(Data!I79="B",Data!G$6,Data!G$7))</f>
        <v>53</v>
      </c>
      <c r="N72" s="33">
        <f>IF(Data!J79="A",Data!G$5,IF(Data!J79="B",Data!G$6,Data!G$7))</f>
        <v>53</v>
      </c>
      <c r="O72" s="45">
        <f>IF(Data!C$6=1,L72,IF(Data!C$6=2,M72,N72))</f>
        <v>53</v>
      </c>
      <c r="P72" s="47">
        <f t="shared" si="14"/>
        <v>7.5269862099829749E-2</v>
      </c>
      <c r="Q72">
        <f t="shared" si="15"/>
        <v>0.39781330029586265</v>
      </c>
      <c r="R72">
        <f t="shared" si="16"/>
        <v>0.36243646510894267</v>
      </c>
      <c r="S72" s="67">
        <f>(1-K72*R72/Data!G79)*100</f>
        <v>91.12643048143498</v>
      </c>
      <c r="T72" s="45">
        <f t="shared" si="17"/>
        <v>38.273100802202691</v>
      </c>
      <c r="U72" s="47">
        <f>MAX(0,NORMSINV(Data!J$5/100))</f>
        <v>0.50437198623838131</v>
      </c>
      <c r="V72">
        <f t="shared" si="18"/>
        <v>0.3512927868446884</v>
      </c>
      <c r="W72">
        <f t="shared" si="19"/>
        <v>0.1964505870695053</v>
      </c>
      <c r="X72" s="67">
        <f>(1-K72*W72/Data!G79)*100</f>
        <v>95.190279927268961</v>
      </c>
      <c r="Y72" s="45">
        <f t="shared" si="20"/>
        <v>39.979917569452965</v>
      </c>
      <c r="Z72" s="5">
        <f t="shared" si="21"/>
        <v>2</v>
      </c>
      <c r="AA72" s="5">
        <f>Data!C79*Z72</f>
        <v>116</v>
      </c>
      <c r="AB72" s="5">
        <f t="shared" si="22"/>
        <v>13</v>
      </c>
      <c r="AC72" s="5">
        <f>Data!C79*AB72</f>
        <v>754</v>
      </c>
      <c r="AD72" s="70">
        <f>(100-S72)/100*Data!B79</f>
        <v>28.129215373851114</v>
      </c>
      <c r="AE72" s="47">
        <f>AD72*Data!D79/Data!B79</f>
        <v>3.7268991977973083</v>
      </c>
      <c r="AF72" s="70">
        <f>(Data!D79-AE72)/Data!D79*100</f>
        <v>91.12643048143498</v>
      </c>
      <c r="AG72" s="70">
        <f t="shared" si="23"/>
        <v>38.273100802202691</v>
      </c>
    </row>
    <row r="73" spans="1:33">
      <c r="A73" s="11">
        <v>68</v>
      </c>
      <c r="B73" s="22">
        <f t="shared" si="12"/>
        <v>18</v>
      </c>
      <c r="C73" s="16">
        <f t="shared" si="13"/>
        <v>12</v>
      </c>
      <c r="I73" s="23">
        <f>Data!B80*Data!C80</f>
        <v>28272</v>
      </c>
      <c r="J73" s="23">
        <f>IF(Data!C$7=1,Data!D80,IF(Data!C$7=2,I73,Data!B80))</f>
        <v>96</v>
      </c>
      <c r="K73" s="33">
        <f>Data!E80*SQRT(Data!F80/20)</f>
        <v>34.734306349624987</v>
      </c>
      <c r="L73" s="33">
        <f>IF(Data!H80="A",Data!G$5,IF(Data!H80="B",Data!G$6,Data!G$7))</f>
        <v>63</v>
      </c>
      <c r="M73" s="33">
        <f>IF(Data!I80="A",Data!G$5,IF(Data!I80="B",Data!G$6,Data!G$7))</f>
        <v>53</v>
      </c>
      <c r="N73" s="33">
        <f>IF(Data!J80="A",Data!G$5,IF(Data!J80="B",Data!G$6,Data!G$7))</f>
        <v>63</v>
      </c>
      <c r="O73" s="45">
        <f>IF(Data!C$6=1,L73,IF(Data!C$6=2,M73,N73))</f>
        <v>63</v>
      </c>
      <c r="P73" s="47">
        <f t="shared" si="14"/>
        <v>0.33185334643681652</v>
      </c>
      <c r="Q73">
        <f t="shared" si="15"/>
        <v>0.37756859273433735</v>
      </c>
      <c r="R73">
        <f t="shared" si="16"/>
        <v>0.25478285455271521</v>
      </c>
      <c r="S73" s="67">
        <f>(1-K73*R73/Data!G80)*100</f>
        <v>96.358145793141574</v>
      </c>
      <c r="T73" s="45">
        <f t="shared" si="17"/>
        <v>92.5038199614159</v>
      </c>
      <c r="U73" s="47">
        <f>MAX(0,NORMSINV(Data!J$5/100))</f>
        <v>0.50437198623838131</v>
      </c>
      <c r="V73">
        <f t="shared" si="18"/>
        <v>0.3512927868446884</v>
      </c>
      <c r="W73">
        <f t="shared" si="19"/>
        <v>0.1964505870695053</v>
      </c>
      <c r="X73" s="67">
        <f>(1-K73*W73/Data!G80)*100</f>
        <v>97.191944496363831</v>
      </c>
      <c r="Y73" s="45">
        <f t="shared" si="20"/>
        <v>93.304266716509289</v>
      </c>
      <c r="Z73" s="5">
        <f t="shared" si="21"/>
        <v>12</v>
      </c>
      <c r="AA73" s="5">
        <f>Data!C80*Z73</f>
        <v>372</v>
      </c>
      <c r="AB73" s="5">
        <f t="shared" si="22"/>
        <v>18</v>
      </c>
      <c r="AC73" s="5">
        <f>Data!C80*AB73</f>
        <v>558</v>
      </c>
      <c r="AD73" s="70">
        <f>(100-S73)/100*Data!B80</f>
        <v>33.213710366548845</v>
      </c>
      <c r="AE73" s="47">
        <f>AD73*Data!D80/Data!B80</f>
        <v>3.4961800385840891</v>
      </c>
      <c r="AF73" s="70">
        <f>(Data!D80-AE73)/Data!D80*100</f>
        <v>96.358145793141574</v>
      </c>
      <c r="AG73" s="70">
        <f t="shared" si="23"/>
        <v>92.5038199614159</v>
      </c>
    </row>
    <row r="74" spans="1:33">
      <c r="A74" s="11">
        <v>69</v>
      </c>
      <c r="B74" s="22">
        <f t="shared" si="12"/>
        <v>1</v>
      </c>
      <c r="C74" s="16">
        <f t="shared" si="13"/>
        <v>0</v>
      </c>
      <c r="I74" s="23">
        <f>Data!B81*Data!C81</f>
        <v>1360</v>
      </c>
      <c r="J74" s="23">
        <f>IF(Data!C$7=1,Data!D81,IF(Data!C$7=2,I74,Data!B81))</f>
        <v>33</v>
      </c>
      <c r="K74" s="33">
        <f>Data!E81*SQRT(Data!F81/20)</f>
        <v>1.8876600709407143</v>
      </c>
      <c r="L74" s="33">
        <f>IF(Data!H81="A",Data!G$5,IF(Data!H81="B",Data!G$6,Data!G$7))</f>
        <v>53</v>
      </c>
      <c r="M74" s="33">
        <f>IF(Data!I81="A",Data!G$5,IF(Data!I81="B",Data!G$6,Data!G$7))</f>
        <v>53</v>
      </c>
      <c r="N74" s="33">
        <f>IF(Data!J81="A",Data!G$5,IF(Data!J81="B",Data!G$6,Data!G$7))</f>
        <v>53</v>
      </c>
      <c r="O74" s="45">
        <f>IF(Data!C$6=1,L74,IF(Data!C$6=2,M74,N74))</f>
        <v>53</v>
      </c>
      <c r="P74" s="47">
        <f t="shared" si="14"/>
        <v>7.5269862099829749E-2</v>
      </c>
      <c r="Q74">
        <f t="shared" si="15"/>
        <v>0.39781330029586265</v>
      </c>
      <c r="R74">
        <f t="shared" si="16"/>
        <v>0.36243646510894267</v>
      </c>
      <c r="S74" s="67">
        <f>(1-K74*R74/Data!G81)*100</f>
        <v>98.289607891402369</v>
      </c>
      <c r="T74" s="45">
        <f t="shared" si="17"/>
        <v>32.435570604162784</v>
      </c>
      <c r="U74" s="47">
        <f>MAX(0,NORMSINV(Data!J$5/100))</f>
        <v>0.50437198623838131</v>
      </c>
      <c r="V74">
        <f t="shared" si="18"/>
        <v>0.3512927868446884</v>
      </c>
      <c r="W74">
        <f t="shared" si="19"/>
        <v>0.1964505870695053</v>
      </c>
      <c r="X74" s="67">
        <f>(1-K74*W74/Data!G81)*100</f>
        <v>99.072920177190085</v>
      </c>
      <c r="Y74" s="45">
        <f t="shared" si="20"/>
        <v>32.694063658472729</v>
      </c>
      <c r="Z74" s="5">
        <f t="shared" si="21"/>
        <v>0</v>
      </c>
      <c r="AA74" s="5">
        <f>Data!C81*Z74</f>
        <v>0</v>
      </c>
      <c r="AB74" s="5">
        <f t="shared" si="22"/>
        <v>1</v>
      </c>
      <c r="AC74" s="5">
        <f>Data!C81*AB74</f>
        <v>34</v>
      </c>
      <c r="AD74" s="70">
        <f>(100-S74)/100*Data!B81</f>
        <v>0.68415684343905236</v>
      </c>
      <c r="AE74" s="47">
        <f>AD74*Data!D81/Data!B81</f>
        <v>0.56442939583721818</v>
      </c>
      <c r="AF74" s="70">
        <f>(Data!D81-AE74)/Data!D81*100</f>
        <v>98.289607891402369</v>
      </c>
      <c r="AG74" s="70">
        <f t="shared" si="23"/>
        <v>32.435570604162784</v>
      </c>
    </row>
    <row r="75" spans="1:33">
      <c r="A75" s="11">
        <v>70</v>
      </c>
      <c r="B75" s="22">
        <f t="shared" si="12"/>
        <v>6</v>
      </c>
      <c r="C75" s="16">
        <f t="shared" si="13"/>
        <v>4</v>
      </c>
      <c r="I75" s="23">
        <f>Data!B82*Data!C82</f>
        <v>21840</v>
      </c>
      <c r="J75" s="23">
        <f>IF(Data!C$7=1,Data!D82,IF(Data!C$7=2,I75,Data!B82))</f>
        <v>75</v>
      </c>
      <c r="K75" s="33">
        <f>Data!E82*SQRT(Data!F82/20)</f>
        <v>11.04908778165877</v>
      </c>
      <c r="L75" s="33">
        <f>IF(Data!H82="A",Data!G$5,IF(Data!H82="B",Data!G$6,Data!G$7))</f>
        <v>53</v>
      </c>
      <c r="M75" s="33">
        <f>IF(Data!I82="A",Data!G$5,IF(Data!I82="B",Data!G$6,Data!G$7))</f>
        <v>53</v>
      </c>
      <c r="N75" s="33">
        <f>IF(Data!J82="A",Data!G$5,IF(Data!J82="B",Data!G$6,Data!G$7))</f>
        <v>63</v>
      </c>
      <c r="O75" s="45">
        <f>IF(Data!C$6=1,L75,IF(Data!C$6=2,M75,N75))</f>
        <v>63</v>
      </c>
      <c r="P75" s="47">
        <f t="shared" si="14"/>
        <v>0.33185334643681652</v>
      </c>
      <c r="Q75">
        <f t="shared" si="15"/>
        <v>0.37756859273433735</v>
      </c>
      <c r="R75">
        <f t="shared" si="16"/>
        <v>0.25478285455271521</v>
      </c>
      <c r="S75" s="67">
        <f>(1-K75*R75/Data!G82)*100</f>
        <v>98.206931130436587</v>
      </c>
      <c r="T75" s="45">
        <f t="shared" si="17"/>
        <v>73.655198347827437</v>
      </c>
      <c r="U75" s="47">
        <f>MAX(0,NORMSINV(Data!J$5/100))</f>
        <v>0.50437198623838131</v>
      </c>
      <c r="V75">
        <f t="shared" si="18"/>
        <v>0.3512927868446884</v>
      </c>
      <c r="W75">
        <f t="shared" si="19"/>
        <v>0.1964505870695053</v>
      </c>
      <c r="X75" s="67">
        <f>(1-K75*W75/Data!G82)*100</f>
        <v>98.617452368605498</v>
      </c>
      <c r="Y75" s="45">
        <f t="shared" si="20"/>
        <v>73.963089276454127</v>
      </c>
      <c r="Z75" s="5">
        <f t="shared" si="21"/>
        <v>4</v>
      </c>
      <c r="AA75" s="5">
        <f>Data!C82*Z75</f>
        <v>168</v>
      </c>
      <c r="AB75" s="5">
        <f t="shared" si="22"/>
        <v>6</v>
      </c>
      <c r="AC75" s="5">
        <f>Data!C82*AB75</f>
        <v>252</v>
      </c>
      <c r="AD75" s="70">
        <f>(100-S75)/100*Data!B82</f>
        <v>9.3239581217297474</v>
      </c>
      <c r="AE75" s="47">
        <f>AD75*Data!D82/Data!B82</f>
        <v>1.3448016521725596</v>
      </c>
      <c r="AF75" s="70">
        <f>(Data!D82-AE75)/Data!D82*100</f>
        <v>98.206931130436587</v>
      </c>
      <c r="AG75" s="70">
        <f t="shared" si="23"/>
        <v>73.655198347827437</v>
      </c>
    </row>
    <row r="76" spans="1:33">
      <c r="A76" s="11">
        <v>71</v>
      </c>
      <c r="B76" s="22">
        <f t="shared" si="12"/>
        <v>1</v>
      </c>
      <c r="C76" s="16">
        <f t="shared" si="13"/>
        <v>0</v>
      </c>
      <c r="I76" s="23">
        <f>Data!B83*Data!C83</f>
        <v>1300</v>
      </c>
      <c r="J76" s="23">
        <f>IF(Data!C$7=1,Data!D83,IF(Data!C$7=2,I76,Data!B83))</f>
        <v>30</v>
      </c>
      <c r="K76" s="33">
        <f>Data!E83*SQRT(Data!F83/20)</f>
        <v>2.6316162303795996</v>
      </c>
      <c r="L76" s="33">
        <f>IF(Data!H83="A",Data!G$5,IF(Data!H83="B",Data!G$6,Data!G$7))</f>
        <v>53</v>
      </c>
      <c r="M76" s="33">
        <f>IF(Data!I83="A",Data!G$5,IF(Data!I83="B",Data!G$6,Data!G$7))</f>
        <v>53</v>
      </c>
      <c r="N76" s="33">
        <f>IF(Data!J83="A",Data!G$5,IF(Data!J83="B",Data!G$6,Data!G$7))</f>
        <v>53</v>
      </c>
      <c r="O76" s="45">
        <f>IF(Data!C$6=1,L76,IF(Data!C$6=2,M76,N76))</f>
        <v>53</v>
      </c>
      <c r="P76" s="47">
        <f t="shared" si="14"/>
        <v>7.5269862099829749E-2</v>
      </c>
      <c r="Q76">
        <f t="shared" si="15"/>
        <v>0.39781330029586265</v>
      </c>
      <c r="R76">
        <f t="shared" si="16"/>
        <v>0.36243646510894267</v>
      </c>
      <c r="S76" s="67">
        <f>(1-K76*R76/Data!G83)*100</f>
        <v>98.092412631875789</v>
      </c>
      <c r="T76" s="45">
        <f t="shared" si="17"/>
        <v>29.427723789562737</v>
      </c>
      <c r="U76" s="47">
        <f>MAX(0,NORMSINV(Data!J$5/100))</f>
        <v>0.50437198623838131</v>
      </c>
      <c r="V76">
        <f t="shared" si="18"/>
        <v>0.3512927868446884</v>
      </c>
      <c r="W76">
        <f t="shared" si="19"/>
        <v>0.1964505870695053</v>
      </c>
      <c r="X76" s="67">
        <f>(1-K76*W76/Data!G83)*100</f>
        <v>98.966034893200586</v>
      </c>
      <c r="Y76" s="45">
        <f t="shared" si="20"/>
        <v>29.689810467960175</v>
      </c>
      <c r="Z76" s="5">
        <f t="shared" si="21"/>
        <v>0</v>
      </c>
      <c r="AA76" s="5">
        <f>Data!C83*Z76</f>
        <v>0</v>
      </c>
      <c r="AB76" s="5">
        <f t="shared" si="22"/>
        <v>1</v>
      </c>
      <c r="AC76" s="5">
        <f>Data!C83*AB76</f>
        <v>26</v>
      </c>
      <c r="AD76" s="70">
        <f>(100-S76)/100*Data!B83</f>
        <v>0.95379368406210574</v>
      </c>
      <c r="AE76" s="47">
        <f>AD76*Data!D83/Data!B83</f>
        <v>0.5722762104372634</v>
      </c>
      <c r="AF76" s="70">
        <f>(Data!D83-AE76)/Data!D83*100</f>
        <v>98.092412631875789</v>
      </c>
      <c r="AG76" s="70">
        <f t="shared" si="23"/>
        <v>29.427723789562737</v>
      </c>
    </row>
    <row r="77" spans="1:33">
      <c r="A77" s="11">
        <v>72</v>
      </c>
      <c r="B77" s="22">
        <f t="shared" si="12"/>
        <v>11</v>
      </c>
      <c r="C77" s="16">
        <f t="shared" si="13"/>
        <v>2</v>
      </c>
      <c r="I77" s="23">
        <f>Data!B84*Data!C84</f>
        <v>10720</v>
      </c>
      <c r="J77" s="23">
        <f>IF(Data!C$7=1,Data!D84,IF(Data!C$7=2,I77,Data!B84))</f>
        <v>44</v>
      </c>
      <c r="K77" s="33">
        <f>Data!E84*SQRT(Data!F84/20)</f>
        <v>22.082441530636789</v>
      </c>
      <c r="L77" s="33">
        <f>IF(Data!H84="A",Data!G$5,IF(Data!H84="B",Data!G$6,Data!G$7))</f>
        <v>53</v>
      </c>
      <c r="M77" s="33">
        <f>IF(Data!I84="A",Data!G$5,IF(Data!I84="B",Data!G$6,Data!G$7))</f>
        <v>53</v>
      </c>
      <c r="N77" s="33">
        <f>IF(Data!J84="A",Data!G$5,IF(Data!J84="B",Data!G$6,Data!G$7))</f>
        <v>53</v>
      </c>
      <c r="O77" s="45">
        <f>IF(Data!C$6=1,L77,IF(Data!C$6=2,M77,N77))</f>
        <v>53</v>
      </c>
      <c r="P77" s="47">
        <f t="shared" si="14"/>
        <v>7.5269862099829749E-2</v>
      </c>
      <c r="Q77">
        <f t="shared" si="15"/>
        <v>0.39781330029586265</v>
      </c>
      <c r="R77">
        <f t="shared" si="16"/>
        <v>0.36243646510894267</v>
      </c>
      <c r="S77" s="67">
        <f>(1-K77*R77/Data!G84)*100</f>
        <v>94.480357207352469</v>
      </c>
      <c r="T77" s="45">
        <f t="shared" si="17"/>
        <v>41.571357171235086</v>
      </c>
      <c r="U77" s="47">
        <f>MAX(0,NORMSINV(Data!J$5/100))</f>
        <v>0.50437198623838131</v>
      </c>
      <c r="V77">
        <f t="shared" si="18"/>
        <v>0.3512927868446884</v>
      </c>
      <c r="W77">
        <f t="shared" si="19"/>
        <v>0.1964505870695053</v>
      </c>
      <c r="X77" s="67">
        <f>(1-K77*W77/Data!G84)*100</f>
        <v>97.008200963709228</v>
      </c>
      <c r="Y77" s="45">
        <f t="shared" si="20"/>
        <v>42.683608424032066</v>
      </c>
      <c r="Z77" s="5">
        <f t="shared" si="21"/>
        <v>2</v>
      </c>
      <c r="AA77" s="5">
        <f>Data!C84*Z77</f>
        <v>64</v>
      </c>
      <c r="AB77" s="5">
        <f t="shared" si="22"/>
        <v>11</v>
      </c>
      <c r="AC77" s="5">
        <f>Data!C84*AB77</f>
        <v>352</v>
      </c>
      <c r="AD77" s="70">
        <f>(100-S77)/100*Data!B84</f>
        <v>18.490803355369227</v>
      </c>
      <c r="AE77" s="47">
        <f>AD77*Data!D84/Data!B84</f>
        <v>2.4286428287649131</v>
      </c>
      <c r="AF77" s="70">
        <f>(Data!D84-AE77)/Data!D84*100</f>
        <v>94.480357207352469</v>
      </c>
      <c r="AG77" s="70">
        <f t="shared" si="23"/>
        <v>41.571357171235086</v>
      </c>
    </row>
    <row r="78" spans="1:33">
      <c r="A78" s="11">
        <v>73</v>
      </c>
      <c r="B78" s="22">
        <f t="shared" si="12"/>
        <v>28</v>
      </c>
      <c r="C78" s="16">
        <f t="shared" si="13"/>
        <v>18</v>
      </c>
      <c r="I78" s="23">
        <f>Data!B85*Data!C85</f>
        <v>32910</v>
      </c>
      <c r="J78" s="23">
        <f>IF(Data!C$7=1,Data!D85,IF(Data!C$7=2,I78,Data!B85))</f>
        <v>67</v>
      </c>
      <c r="K78" s="33">
        <f>Data!E85*SQRT(Data!F85/20)</f>
        <v>55.637115300997621</v>
      </c>
      <c r="L78" s="33">
        <f>IF(Data!H85="A",Data!G$5,IF(Data!H85="B",Data!G$6,Data!G$7))</f>
        <v>63</v>
      </c>
      <c r="M78" s="33">
        <f>IF(Data!I85="A",Data!G$5,IF(Data!I85="B",Data!G$6,Data!G$7))</f>
        <v>53</v>
      </c>
      <c r="N78" s="33">
        <f>IF(Data!J85="A",Data!G$5,IF(Data!J85="B",Data!G$6,Data!G$7))</f>
        <v>63</v>
      </c>
      <c r="O78" s="45">
        <f>IF(Data!C$6=1,L78,IF(Data!C$6=2,M78,N78))</f>
        <v>63</v>
      </c>
      <c r="P78" s="47">
        <f t="shared" si="14"/>
        <v>0.33185334643681652</v>
      </c>
      <c r="Q78">
        <f t="shared" si="15"/>
        <v>0.37756859273433735</v>
      </c>
      <c r="R78">
        <f t="shared" si="16"/>
        <v>0.25478285455271521</v>
      </c>
      <c r="S78" s="67">
        <f>(1-K78*R78/Data!G85)*100</f>
        <v>94.749858127604909</v>
      </c>
      <c r="T78" s="45">
        <f t="shared" si="17"/>
        <v>63.48240494549529</v>
      </c>
      <c r="U78" s="47">
        <f>MAX(0,NORMSINV(Data!J$5/100))</f>
        <v>0.50437198623838131</v>
      </c>
      <c r="V78">
        <f t="shared" si="18"/>
        <v>0.3512927868446884</v>
      </c>
      <c r="W78">
        <f t="shared" si="19"/>
        <v>0.1964505870695053</v>
      </c>
      <c r="X78" s="67">
        <f>(1-K78*W78/Data!G85)*100</f>
        <v>95.951872606024168</v>
      </c>
      <c r="Y78" s="45">
        <f t="shared" si="20"/>
        <v>64.287754646036191</v>
      </c>
      <c r="Z78" s="5">
        <f t="shared" si="21"/>
        <v>18</v>
      </c>
      <c r="AA78" s="5">
        <f>Data!C85*Z78</f>
        <v>540</v>
      </c>
      <c r="AB78" s="5">
        <f t="shared" si="22"/>
        <v>28</v>
      </c>
      <c r="AC78" s="5">
        <f>Data!C85*AB78</f>
        <v>840</v>
      </c>
      <c r="AD78" s="70">
        <f>(100-S78)/100*Data!B85</f>
        <v>57.594056340174149</v>
      </c>
      <c r="AE78" s="47">
        <f>AD78*Data!D85/Data!B85</f>
        <v>3.517595054504711</v>
      </c>
      <c r="AF78" s="70">
        <f>(Data!D85-AE78)/Data!D85*100</f>
        <v>94.749858127604909</v>
      </c>
      <c r="AG78" s="70">
        <f t="shared" si="23"/>
        <v>63.48240494549529</v>
      </c>
    </row>
    <row r="79" spans="1:33">
      <c r="A79" s="11">
        <v>74</v>
      </c>
      <c r="B79" s="22">
        <f t="shared" si="12"/>
        <v>3</v>
      </c>
      <c r="C79" s="16">
        <f t="shared" si="13"/>
        <v>0</v>
      </c>
      <c r="I79" s="23">
        <f>Data!B86*Data!C86</f>
        <v>8470</v>
      </c>
      <c r="J79" s="23">
        <f>IF(Data!C$7=1,Data!D86,IF(Data!C$7=2,I79,Data!B86))</f>
        <v>32</v>
      </c>
      <c r="K79" s="33">
        <f>Data!E86*SQRT(Data!F86/20)</f>
        <v>6.2678922002797677</v>
      </c>
      <c r="L79" s="33">
        <f>IF(Data!H86="A",Data!G$5,IF(Data!H86="B",Data!G$6,Data!G$7))</f>
        <v>53</v>
      </c>
      <c r="M79" s="33">
        <f>IF(Data!I86="A",Data!G$5,IF(Data!I86="B",Data!G$6,Data!G$7))</f>
        <v>63</v>
      </c>
      <c r="N79" s="33">
        <f>IF(Data!J86="A",Data!G$5,IF(Data!J86="B",Data!G$6,Data!G$7))</f>
        <v>53</v>
      </c>
      <c r="O79" s="45">
        <f>IF(Data!C$6=1,L79,IF(Data!C$6=2,M79,N79))</f>
        <v>53</v>
      </c>
      <c r="P79" s="47">
        <f t="shared" si="14"/>
        <v>7.5269862099829749E-2</v>
      </c>
      <c r="Q79">
        <f t="shared" si="15"/>
        <v>0.39781330029586265</v>
      </c>
      <c r="R79">
        <f t="shared" si="16"/>
        <v>0.36243646510894267</v>
      </c>
      <c r="S79" s="67">
        <f>(1-K79*R79/Data!G86)*100</f>
        <v>96.149639503807947</v>
      </c>
      <c r="T79" s="45">
        <f t="shared" si="17"/>
        <v>30.767884641218544</v>
      </c>
      <c r="U79" s="47">
        <f>MAX(0,NORMSINV(Data!J$5/100))</f>
        <v>0.50437198623838131</v>
      </c>
      <c r="V79">
        <f t="shared" si="18"/>
        <v>0.3512927868446884</v>
      </c>
      <c r="W79">
        <f t="shared" si="19"/>
        <v>0.1964505870695053</v>
      </c>
      <c r="X79" s="67">
        <f>(1-K79*W79/Data!G86)*100</f>
        <v>97.912998131468925</v>
      </c>
      <c r="Y79" s="45">
        <f t="shared" si="20"/>
        <v>31.332159402070054</v>
      </c>
      <c r="Z79" s="5">
        <f t="shared" si="21"/>
        <v>0</v>
      </c>
      <c r="AA79" s="5">
        <f>Data!C86*Z79</f>
        <v>0</v>
      </c>
      <c r="AB79" s="5">
        <f t="shared" si="22"/>
        <v>3</v>
      </c>
      <c r="AC79" s="5">
        <f>Data!C86*AB79</f>
        <v>210</v>
      </c>
      <c r="AD79" s="70">
        <f>(100-S79)/100*Data!B86</f>
        <v>4.6589362003923842</v>
      </c>
      <c r="AE79" s="47">
        <f>AD79*Data!D86/Data!B86</f>
        <v>1.2321153587814571</v>
      </c>
      <c r="AF79" s="70">
        <f>(Data!D86-AE79)/Data!D86*100</f>
        <v>96.149639503807947</v>
      </c>
      <c r="AG79" s="70">
        <f t="shared" si="23"/>
        <v>30.767884641218544</v>
      </c>
    </row>
    <row r="80" spans="1:33">
      <c r="A80" s="11">
        <v>75</v>
      </c>
      <c r="B80" s="22">
        <f t="shared" si="12"/>
        <v>11</v>
      </c>
      <c r="C80" s="16">
        <f t="shared" si="13"/>
        <v>2</v>
      </c>
      <c r="I80" s="23">
        <f>Data!B87*Data!C87</f>
        <v>28560</v>
      </c>
      <c r="J80" s="23">
        <f>IF(Data!C$7=1,Data!D87,IF(Data!C$7=2,I80,Data!B87))</f>
        <v>43</v>
      </c>
      <c r="K80" s="33">
        <f>Data!E87*SQRT(Data!F87/20)</f>
        <v>22.70718309868883</v>
      </c>
      <c r="L80" s="33">
        <f>IF(Data!H87="A",Data!G$5,IF(Data!H87="B",Data!G$6,Data!G$7))</f>
        <v>63</v>
      </c>
      <c r="M80" s="33">
        <f>IF(Data!I87="A",Data!G$5,IF(Data!I87="B",Data!G$6,Data!G$7))</f>
        <v>63</v>
      </c>
      <c r="N80" s="33">
        <f>IF(Data!J87="A",Data!G$5,IF(Data!J87="B",Data!G$6,Data!G$7))</f>
        <v>53</v>
      </c>
      <c r="O80" s="45">
        <f>IF(Data!C$6=1,L80,IF(Data!C$6=2,M80,N80))</f>
        <v>53</v>
      </c>
      <c r="P80" s="47">
        <f t="shared" si="14"/>
        <v>7.5269862099829749E-2</v>
      </c>
      <c r="Q80">
        <f t="shared" si="15"/>
        <v>0.39781330029586265</v>
      </c>
      <c r="R80">
        <f t="shared" si="16"/>
        <v>0.36243646510894267</v>
      </c>
      <c r="S80" s="67">
        <f>(1-K80*R80/Data!G87)*100</f>
        <v>90.855654250144099</v>
      </c>
      <c r="T80" s="45">
        <f t="shared" si="17"/>
        <v>39.067931327561965</v>
      </c>
      <c r="U80" s="47">
        <f>MAX(0,NORMSINV(Data!J$5/100))</f>
        <v>0.50437198623838131</v>
      </c>
      <c r="V80">
        <f t="shared" si="18"/>
        <v>0.3512927868446884</v>
      </c>
      <c r="W80">
        <f t="shared" si="19"/>
        <v>0.1964505870695053</v>
      </c>
      <c r="X80" s="67">
        <f>(1-K80*W80/Data!G87)*100</f>
        <v>95.043511721742036</v>
      </c>
      <c r="Y80" s="45">
        <f t="shared" si="20"/>
        <v>40.868710040349072</v>
      </c>
      <c r="Z80" s="5">
        <f t="shared" si="21"/>
        <v>2</v>
      </c>
      <c r="AA80" s="5">
        <f>Data!C87*Z80</f>
        <v>168</v>
      </c>
      <c r="AB80" s="5">
        <f t="shared" si="22"/>
        <v>11</v>
      </c>
      <c r="AC80" s="5">
        <f>Data!C87*AB80</f>
        <v>924</v>
      </c>
      <c r="AD80" s="70">
        <f>(100-S80)/100*Data!B87</f>
        <v>31.090775549510067</v>
      </c>
      <c r="AE80" s="47">
        <f>AD80*Data!D87/Data!B87</f>
        <v>3.9320686724380378</v>
      </c>
      <c r="AF80" s="70">
        <f>(Data!D87-AE80)/Data!D87*100</f>
        <v>90.855654250144099</v>
      </c>
      <c r="AG80" s="70">
        <f t="shared" si="23"/>
        <v>39.067931327561965</v>
      </c>
    </row>
    <row r="81" spans="1:33">
      <c r="A81" s="11">
        <v>76</v>
      </c>
      <c r="B81" s="22">
        <f t="shared" si="12"/>
        <v>3</v>
      </c>
      <c r="C81" s="16">
        <f t="shared" si="13"/>
        <v>0</v>
      </c>
      <c r="I81" s="23">
        <f>Data!B88*Data!C88</f>
        <v>4560</v>
      </c>
      <c r="J81" s="23">
        <f>IF(Data!C$7=1,Data!D88,IF(Data!C$7=2,I81,Data!B88))</f>
        <v>37</v>
      </c>
      <c r="K81" s="33">
        <f>Data!E88*SQRT(Data!F88/20)</f>
        <v>5.5570785358533739</v>
      </c>
      <c r="L81" s="33">
        <f>IF(Data!H88="A",Data!G$5,IF(Data!H88="B",Data!G$6,Data!G$7))</f>
        <v>53</v>
      </c>
      <c r="M81" s="33">
        <f>IF(Data!I88="A",Data!G$5,IF(Data!I88="B",Data!G$6,Data!G$7))</f>
        <v>53</v>
      </c>
      <c r="N81" s="33">
        <f>IF(Data!J88="A",Data!G$5,IF(Data!J88="B",Data!G$6,Data!G$7))</f>
        <v>53</v>
      </c>
      <c r="O81" s="45">
        <f>IF(Data!C$6=1,L81,IF(Data!C$6=2,M81,N81))</f>
        <v>53</v>
      </c>
      <c r="P81" s="47">
        <f t="shared" si="14"/>
        <v>7.5269862099829749E-2</v>
      </c>
      <c r="Q81">
        <f t="shared" si="15"/>
        <v>0.39781330029586265</v>
      </c>
      <c r="R81">
        <f t="shared" si="16"/>
        <v>0.36243646510894267</v>
      </c>
      <c r="S81" s="67">
        <f>(1-K81*R81/Data!G88)*100</f>
        <v>97.48239012391565</v>
      </c>
      <c r="T81" s="45">
        <f t="shared" si="17"/>
        <v>36.068484345848795</v>
      </c>
      <c r="U81" s="47">
        <f>MAX(0,NORMSINV(Data!J$5/100))</f>
        <v>0.50437198623838131</v>
      </c>
      <c r="V81">
        <f t="shared" si="18"/>
        <v>0.3512927868446884</v>
      </c>
      <c r="W81">
        <f t="shared" si="19"/>
        <v>0.1964505870695053</v>
      </c>
      <c r="X81" s="67">
        <f>(1-K81*W81/Data!G88)*100</f>
        <v>98.635385824050331</v>
      </c>
      <c r="Y81" s="45">
        <f t="shared" si="20"/>
        <v>36.495092754898621</v>
      </c>
      <c r="Z81" s="5">
        <f t="shared" si="21"/>
        <v>0</v>
      </c>
      <c r="AA81" s="5">
        <f>Data!C88*Z81</f>
        <v>0</v>
      </c>
      <c r="AB81" s="5">
        <f t="shared" si="22"/>
        <v>3</v>
      </c>
      <c r="AC81" s="5">
        <f>Data!C88*AB81</f>
        <v>114</v>
      </c>
      <c r="AD81" s="70">
        <f>(100-S81)/100*Data!B88</f>
        <v>3.0211318513012202</v>
      </c>
      <c r="AE81" s="47">
        <f>AD81*Data!D88/Data!B88</f>
        <v>0.93151565415120952</v>
      </c>
      <c r="AF81" s="70">
        <f>(Data!D88-AE81)/Data!D88*100</f>
        <v>97.482390123915636</v>
      </c>
      <c r="AG81" s="70">
        <f t="shared" si="23"/>
        <v>36.06848434584878</v>
      </c>
    </row>
    <row r="82" spans="1:33">
      <c r="A82" s="11">
        <v>77</v>
      </c>
      <c r="B82" s="22">
        <f t="shared" si="12"/>
        <v>7</v>
      </c>
      <c r="C82" s="16">
        <f t="shared" si="13"/>
        <v>1</v>
      </c>
      <c r="I82" s="23">
        <f>Data!B89*Data!C89</f>
        <v>10800</v>
      </c>
      <c r="J82" s="23">
        <f>IF(Data!C$7=1,Data!D89,IF(Data!C$7=2,I82,Data!B89))</f>
        <v>41</v>
      </c>
      <c r="K82" s="33">
        <f>Data!E89*SQRT(Data!F89/20)</f>
        <v>13.689578695924983</v>
      </c>
      <c r="L82" s="33">
        <f>IF(Data!H89="A",Data!G$5,IF(Data!H89="B",Data!G$6,Data!G$7))</f>
        <v>53</v>
      </c>
      <c r="M82" s="33">
        <f>IF(Data!I89="A",Data!G$5,IF(Data!I89="B",Data!G$6,Data!G$7))</f>
        <v>53</v>
      </c>
      <c r="N82" s="33">
        <f>IF(Data!J89="A",Data!G$5,IF(Data!J89="B",Data!G$6,Data!G$7))</f>
        <v>53</v>
      </c>
      <c r="O82" s="45">
        <f>IF(Data!C$6=1,L82,IF(Data!C$6=2,M82,N82))</f>
        <v>53</v>
      </c>
      <c r="P82" s="47">
        <f t="shared" si="14"/>
        <v>7.5269862099829749E-2</v>
      </c>
      <c r="Q82">
        <f t="shared" si="15"/>
        <v>0.39781330029586265</v>
      </c>
      <c r="R82">
        <f t="shared" si="16"/>
        <v>0.36243646510894267</v>
      </c>
      <c r="S82" s="67">
        <f>(1-K82*R82/Data!G89)*100</f>
        <v>95.18291018312452</v>
      </c>
      <c r="T82" s="45">
        <f t="shared" si="17"/>
        <v>39.02499317508105</v>
      </c>
      <c r="U82" s="47">
        <f>MAX(0,NORMSINV(Data!J$5/100))</f>
        <v>0.50437198623838131</v>
      </c>
      <c r="V82">
        <f t="shared" si="18"/>
        <v>0.3512927868446884</v>
      </c>
      <c r="W82">
        <f t="shared" si="19"/>
        <v>0.1964505870695053</v>
      </c>
      <c r="X82" s="67">
        <f>(1-K82*W82/Data!G89)*100</f>
        <v>97.389004105292571</v>
      </c>
      <c r="Y82" s="45">
        <f t="shared" si="20"/>
        <v>39.929491683169957</v>
      </c>
      <c r="Z82" s="5">
        <f t="shared" si="21"/>
        <v>1</v>
      </c>
      <c r="AA82" s="5">
        <f>Data!C89*Z82</f>
        <v>45</v>
      </c>
      <c r="AB82" s="5">
        <f t="shared" si="22"/>
        <v>7</v>
      </c>
      <c r="AC82" s="5">
        <f>Data!C89*AB82</f>
        <v>315</v>
      </c>
      <c r="AD82" s="70">
        <f>(100-S82)/100*Data!B89</f>
        <v>11.561015560501154</v>
      </c>
      <c r="AE82" s="47">
        <f>AD82*Data!D89/Data!B89</f>
        <v>1.9750068249189472</v>
      </c>
      <c r="AF82" s="70">
        <f>(Data!D89-AE82)/Data!D89*100</f>
        <v>95.18291018312452</v>
      </c>
      <c r="AG82" s="70">
        <f t="shared" si="23"/>
        <v>39.02499317508105</v>
      </c>
    </row>
    <row r="83" spans="1:33">
      <c r="A83" s="11">
        <v>78</v>
      </c>
      <c r="B83" s="22">
        <f t="shared" si="12"/>
        <v>2</v>
      </c>
      <c r="C83" s="16">
        <f t="shared" si="13"/>
        <v>0</v>
      </c>
      <c r="I83" s="23">
        <f>Data!B90*Data!C90</f>
        <v>3300</v>
      </c>
      <c r="J83" s="23">
        <f>IF(Data!C$7=1,Data!D90,IF(Data!C$7=2,I83,Data!B90))</f>
        <v>40</v>
      </c>
      <c r="K83" s="33">
        <f>Data!E90*SQRT(Data!F90/20)</f>
        <v>4.1247952259406357</v>
      </c>
      <c r="L83" s="33">
        <f>IF(Data!H90="A",Data!G$5,IF(Data!H90="B",Data!G$6,Data!G$7))</f>
        <v>53</v>
      </c>
      <c r="M83" s="33">
        <f>IF(Data!I90="A",Data!G$5,IF(Data!I90="B",Data!G$6,Data!G$7))</f>
        <v>53</v>
      </c>
      <c r="N83" s="33">
        <f>IF(Data!J90="A",Data!G$5,IF(Data!J90="B",Data!G$6,Data!G$7))</f>
        <v>53</v>
      </c>
      <c r="O83" s="45">
        <f>IF(Data!C$6=1,L83,IF(Data!C$6=2,M83,N83))</f>
        <v>53</v>
      </c>
      <c r="P83" s="47">
        <f t="shared" si="14"/>
        <v>7.5269862099829749E-2</v>
      </c>
      <c r="Q83">
        <f t="shared" si="15"/>
        <v>0.39781330029586265</v>
      </c>
      <c r="R83">
        <f t="shared" si="16"/>
        <v>0.36243646510894267</v>
      </c>
      <c r="S83" s="67">
        <f>(1-K83*R83/Data!G90)*100</f>
        <v>98.241204469425696</v>
      </c>
      <c r="T83" s="45">
        <f t="shared" si="17"/>
        <v>39.296481787770283</v>
      </c>
      <c r="U83" s="47">
        <f>MAX(0,NORMSINV(Data!J$5/100))</f>
        <v>0.50437198623838131</v>
      </c>
      <c r="V83">
        <f t="shared" si="18"/>
        <v>0.3512927868446884</v>
      </c>
      <c r="W83">
        <f t="shared" si="19"/>
        <v>0.1964505870695053</v>
      </c>
      <c r="X83" s="67">
        <f>(1-K83*W83/Data!G90)*100</f>
        <v>99.046684183908781</v>
      </c>
      <c r="Y83" s="45">
        <f t="shared" si="20"/>
        <v>39.618673673563514</v>
      </c>
      <c r="Z83" s="5">
        <f t="shared" si="21"/>
        <v>0</v>
      </c>
      <c r="AA83" s="5">
        <f>Data!C90*Z83</f>
        <v>0</v>
      </c>
      <c r="AB83" s="5">
        <f t="shared" si="22"/>
        <v>2</v>
      </c>
      <c r="AC83" s="5">
        <f>Data!C90*AB83</f>
        <v>60</v>
      </c>
      <c r="AD83" s="70">
        <f>(100-S83)/100*Data!B90</f>
        <v>1.9346750836317341</v>
      </c>
      <c r="AE83" s="47">
        <f>AD83*Data!D90/Data!B90</f>
        <v>0.70351821222972144</v>
      </c>
      <c r="AF83" s="70">
        <f>(Data!D90-AE83)/Data!D90*100</f>
        <v>98.241204469425696</v>
      </c>
      <c r="AG83" s="70">
        <f t="shared" si="23"/>
        <v>39.296481787770283</v>
      </c>
    </row>
    <row r="84" spans="1:33">
      <c r="A84" s="11">
        <v>79</v>
      </c>
      <c r="B84" s="22">
        <f t="shared" si="12"/>
        <v>2</v>
      </c>
      <c r="C84" s="16">
        <f t="shared" si="13"/>
        <v>0</v>
      </c>
      <c r="I84" s="23">
        <f>Data!B91*Data!C91</f>
        <v>3066</v>
      </c>
      <c r="J84" s="23">
        <f>IF(Data!C$7=1,Data!D91,IF(Data!C$7=2,I84,Data!B91))</f>
        <v>35</v>
      </c>
      <c r="K84" s="33">
        <f>Data!E91*SQRT(Data!F91/20)</f>
        <v>3.2005500227074131</v>
      </c>
      <c r="L84" s="33">
        <f>IF(Data!H91="A",Data!G$5,IF(Data!H91="B",Data!G$6,Data!G$7))</f>
        <v>53</v>
      </c>
      <c r="M84" s="33">
        <f>IF(Data!I91="A",Data!G$5,IF(Data!I91="B",Data!G$6,Data!G$7))</f>
        <v>63</v>
      </c>
      <c r="N84" s="33">
        <f>IF(Data!J91="A",Data!G$5,IF(Data!J91="B",Data!G$6,Data!G$7))</f>
        <v>53</v>
      </c>
      <c r="O84" s="45">
        <f>IF(Data!C$6=1,L84,IF(Data!C$6=2,M84,N84))</f>
        <v>53</v>
      </c>
      <c r="P84" s="47">
        <f t="shared" si="14"/>
        <v>7.5269862099829749E-2</v>
      </c>
      <c r="Q84">
        <f t="shared" si="15"/>
        <v>0.39781330029586265</v>
      </c>
      <c r="R84">
        <f t="shared" si="16"/>
        <v>0.36243646510894267</v>
      </c>
      <c r="S84" s="67">
        <f>(1-K84*R84/Data!G91)*100</f>
        <v>96.588246951075234</v>
      </c>
      <c r="T84" s="45">
        <f t="shared" si="17"/>
        <v>33.805886432876335</v>
      </c>
      <c r="U84" s="47">
        <f>MAX(0,NORMSINV(Data!J$5/100))</f>
        <v>0.50437198623838131</v>
      </c>
      <c r="V84">
        <f t="shared" si="18"/>
        <v>0.3512927868446884</v>
      </c>
      <c r="W84">
        <f t="shared" si="19"/>
        <v>0.1964505870695053</v>
      </c>
      <c r="X84" s="67">
        <f>(1-K84*W84/Data!G91)*100</f>
        <v>98.150735497334736</v>
      </c>
      <c r="Y84" s="45">
        <f t="shared" si="20"/>
        <v>34.352757424067157</v>
      </c>
      <c r="Z84" s="5">
        <f t="shared" si="21"/>
        <v>0</v>
      </c>
      <c r="AA84" s="5">
        <f>Data!C91*Z84</f>
        <v>0</v>
      </c>
      <c r="AB84" s="5">
        <f t="shared" si="22"/>
        <v>2</v>
      </c>
      <c r="AC84" s="5">
        <f>Data!C91*AB84</f>
        <v>146</v>
      </c>
      <c r="AD84" s="70">
        <f>(100-S84)/100*Data!B91</f>
        <v>1.4329362805484016</v>
      </c>
      <c r="AE84" s="47">
        <f>AD84*Data!D91/Data!B91</f>
        <v>1.194113567123668</v>
      </c>
      <c r="AF84" s="70">
        <f>(Data!D91-AE84)/Data!D91*100</f>
        <v>96.588246951075234</v>
      </c>
      <c r="AG84" s="70">
        <f t="shared" si="23"/>
        <v>33.805886432876335</v>
      </c>
    </row>
    <row r="85" spans="1:33">
      <c r="A85" s="11">
        <v>80</v>
      </c>
      <c r="B85" s="22">
        <f t="shared" si="12"/>
        <v>7</v>
      </c>
      <c r="C85" s="16">
        <f t="shared" si="13"/>
        <v>5</v>
      </c>
      <c r="I85" s="23">
        <f>Data!B92*Data!C92</f>
        <v>9170</v>
      </c>
      <c r="J85" s="23">
        <f>IF(Data!C$7=1,Data!D92,IF(Data!C$7=2,I85,Data!B92))</f>
        <v>92</v>
      </c>
      <c r="K85" s="33">
        <f>Data!E92*SQRT(Data!F92/20)</f>
        <v>14.013842765215211</v>
      </c>
      <c r="L85" s="33">
        <f>IF(Data!H92="A",Data!G$5,IF(Data!H92="B",Data!G$6,Data!G$7))</f>
        <v>53</v>
      </c>
      <c r="M85" s="33">
        <f>IF(Data!I92="A",Data!G$5,IF(Data!I92="B",Data!G$6,Data!G$7))</f>
        <v>53</v>
      </c>
      <c r="N85" s="33">
        <f>IF(Data!J92="A",Data!G$5,IF(Data!J92="B",Data!G$6,Data!G$7))</f>
        <v>63</v>
      </c>
      <c r="O85" s="45">
        <f>IF(Data!C$6=1,L85,IF(Data!C$6=2,M85,N85))</f>
        <v>63</v>
      </c>
      <c r="P85" s="47">
        <f t="shared" si="14"/>
        <v>0.33185334643681652</v>
      </c>
      <c r="Q85">
        <f t="shared" si="15"/>
        <v>0.37756859273433735</v>
      </c>
      <c r="R85">
        <f t="shared" si="16"/>
        <v>0.25478285455271521</v>
      </c>
      <c r="S85" s="67">
        <f>(1-K85*R85/Data!G92)*100</f>
        <v>98.833174227786131</v>
      </c>
      <c r="T85" s="45">
        <f t="shared" si="17"/>
        <v>90.926520289563229</v>
      </c>
      <c r="U85" s="47">
        <f>MAX(0,NORMSINV(Data!J$5/100))</f>
        <v>0.50437198623838131</v>
      </c>
      <c r="V85">
        <f t="shared" si="18"/>
        <v>0.3512927868446884</v>
      </c>
      <c r="W85">
        <f t="shared" si="19"/>
        <v>0.1964505870695053</v>
      </c>
      <c r="X85" s="67">
        <f>(1-K85*W85/Data!G92)*100</f>
        <v>99.100317765252854</v>
      </c>
      <c r="Y85" s="45">
        <f t="shared" si="20"/>
        <v>91.172292344032627</v>
      </c>
      <c r="Z85" s="5">
        <f t="shared" si="21"/>
        <v>5</v>
      </c>
      <c r="AA85" s="5">
        <f>Data!C92*Z85</f>
        <v>70</v>
      </c>
      <c r="AB85" s="5">
        <f t="shared" si="22"/>
        <v>7</v>
      </c>
      <c r="AC85" s="5">
        <f>Data!C92*AB85</f>
        <v>98</v>
      </c>
      <c r="AD85" s="70">
        <f>(100-S85)/100*Data!B92</f>
        <v>7.6427088080008421</v>
      </c>
      <c r="AE85" s="47">
        <f>AD85*Data!D92/Data!B92</f>
        <v>1.0734797104367595</v>
      </c>
      <c r="AF85" s="70">
        <f>(Data!D92-AE85)/Data!D92*100</f>
        <v>98.833174227786131</v>
      </c>
      <c r="AG85" s="70">
        <f t="shared" si="23"/>
        <v>90.926520289563229</v>
      </c>
    </row>
    <row r="86" spans="1:33">
      <c r="A86" s="11">
        <v>81</v>
      </c>
      <c r="B86" s="22">
        <f t="shared" si="12"/>
        <v>2</v>
      </c>
      <c r="C86" s="16">
        <f t="shared" si="13"/>
        <v>0</v>
      </c>
      <c r="I86" s="23">
        <f>Data!B93*Data!C93</f>
        <v>10647</v>
      </c>
      <c r="J86" s="23">
        <f>IF(Data!C$7=1,Data!D93,IF(Data!C$7=2,I86,Data!B93))</f>
        <v>53</v>
      </c>
      <c r="K86" s="33">
        <f>Data!E93*SQRT(Data!F93/20)</f>
        <v>4.9023477286101098</v>
      </c>
      <c r="L86" s="33">
        <f>IF(Data!H93="A",Data!G$5,IF(Data!H93="B",Data!G$6,Data!G$7))</f>
        <v>53</v>
      </c>
      <c r="M86" s="33">
        <f>IF(Data!I93="A",Data!G$5,IF(Data!I93="B",Data!G$6,Data!G$7))</f>
        <v>63</v>
      </c>
      <c r="N86" s="33">
        <f>IF(Data!J93="A",Data!G$5,IF(Data!J93="B",Data!G$6,Data!G$7))</f>
        <v>53</v>
      </c>
      <c r="O86" s="45">
        <f>IF(Data!C$6=1,L86,IF(Data!C$6=2,M86,N86))</f>
        <v>53</v>
      </c>
      <c r="P86" s="47">
        <f t="shared" si="14"/>
        <v>7.5269862099829749E-2</v>
      </c>
      <c r="Q86">
        <f t="shared" si="15"/>
        <v>0.39781330029586265</v>
      </c>
      <c r="R86">
        <f t="shared" si="16"/>
        <v>0.36243646510894267</v>
      </c>
      <c r="S86" s="67">
        <f>(1-K86*R86/Data!G93)*100</f>
        <v>96.51609885981901</v>
      </c>
      <c r="T86" s="45">
        <f t="shared" si="17"/>
        <v>51.153532395704076</v>
      </c>
      <c r="U86" s="47">
        <f>MAX(0,NORMSINV(Data!J$5/100))</f>
        <v>0.50437198623838131</v>
      </c>
      <c r="V86">
        <f t="shared" si="18"/>
        <v>0.3512927868446884</v>
      </c>
      <c r="W86">
        <f t="shared" si="19"/>
        <v>0.1964505870695053</v>
      </c>
      <c r="X86" s="67">
        <f>(1-K86*W86/Data!G93)*100</f>
        <v>98.111629236658217</v>
      </c>
      <c r="Y86" s="45">
        <f t="shared" si="20"/>
        <v>51.99916349542886</v>
      </c>
      <c r="Z86" s="5">
        <f t="shared" si="21"/>
        <v>0</v>
      </c>
      <c r="AA86" s="5">
        <f>Data!C93*Z86</f>
        <v>0</v>
      </c>
      <c r="AB86" s="5">
        <f t="shared" si="22"/>
        <v>2</v>
      </c>
      <c r="AC86" s="5">
        <f>Data!C93*AB86</f>
        <v>182</v>
      </c>
      <c r="AD86" s="70">
        <f>(100-S86)/100*Data!B93</f>
        <v>4.0761643340117582</v>
      </c>
      <c r="AE86" s="47">
        <f>AD86*Data!D93/Data!B93</f>
        <v>1.8464676042959245</v>
      </c>
      <c r="AF86" s="70">
        <f>(Data!D93-AE86)/Data!D93*100</f>
        <v>96.51609885981901</v>
      </c>
      <c r="AG86" s="70">
        <f t="shared" si="23"/>
        <v>51.153532395704076</v>
      </c>
    </row>
    <row r="87" spans="1:33">
      <c r="A87" s="11">
        <v>82</v>
      </c>
      <c r="B87" s="22">
        <f t="shared" si="12"/>
        <v>20</v>
      </c>
      <c r="C87" s="16">
        <f t="shared" si="13"/>
        <v>3</v>
      </c>
      <c r="I87" s="23">
        <f>Data!B94*Data!C94</f>
        <v>21675</v>
      </c>
      <c r="J87" s="23">
        <f>IF(Data!C$7=1,Data!D94,IF(Data!C$7=2,I87,Data!B94))</f>
        <v>44</v>
      </c>
      <c r="K87" s="33">
        <f>Data!E94*SQRT(Data!F94/20)</f>
        <v>40.345875327161693</v>
      </c>
      <c r="L87" s="33">
        <f>IF(Data!H94="A",Data!G$5,IF(Data!H94="B",Data!G$6,Data!G$7))</f>
        <v>53</v>
      </c>
      <c r="M87" s="33">
        <f>IF(Data!I94="A",Data!G$5,IF(Data!I94="B",Data!G$6,Data!G$7))</f>
        <v>53</v>
      </c>
      <c r="N87" s="33">
        <f>IF(Data!J94="A",Data!G$5,IF(Data!J94="B",Data!G$6,Data!G$7))</f>
        <v>53</v>
      </c>
      <c r="O87" s="45">
        <f>IF(Data!C$6=1,L87,IF(Data!C$6=2,M87,N87))</f>
        <v>53</v>
      </c>
      <c r="P87" s="47">
        <f t="shared" si="14"/>
        <v>7.5269862099829749E-2</v>
      </c>
      <c r="Q87">
        <f t="shared" si="15"/>
        <v>0.39781330029586265</v>
      </c>
      <c r="R87">
        <f t="shared" si="16"/>
        <v>0.36243646510894267</v>
      </c>
      <c r="S87" s="67">
        <f>(1-K87*R87/Data!G94)*100</f>
        <v>88.664483383486356</v>
      </c>
      <c r="T87" s="45">
        <f t="shared" si="17"/>
        <v>39.012372688733997</v>
      </c>
      <c r="U87" s="47">
        <f>MAX(0,NORMSINV(Data!J$5/100))</f>
        <v>0.50437198623838131</v>
      </c>
      <c r="V87">
        <f t="shared" si="18"/>
        <v>0.3512927868446884</v>
      </c>
      <c r="W87">
        <f t="shared" si="19"/>
        <v>0.1964505870695053</v>
      </c>
      <c r="X87" s="67">
        <f>(1-K87*W87/Data!G94)*100</f>
        <v>93.855836516392259</v>
      </c>
      <c r="Y87" s="45">
        <f t="shared" si="20"/>
        <v>41.29656806721259</v>
      </c>
      <c r="Z87" s="5">
        <f t="shared" si="21"/>
        <v>3</v>
      </c>
      <c r="AA87" s="5">
        <f>Data!C94*Z87</f>
        <v>153</v>
      </c>
      <c r="AB87" s="5">
        <f t="shared" si="22"/>
        <v>20</v>
      </c>
      <c r="AC87" s="5">
        <f>Data!C94*AB87</f>
        <v>1020</v>
      </c>
      <c r="AD87" s="70">
        <f>(100-S87)/100*Data!B94</f>
        <v>48.175945620182986</v>
      </c>
      <c r="AE87" s="47">
        <f>AD87*Data!D94/Data!B94</f>
        <v>4.987627311266003</v>
      </c>
      <c r="AF87" s="70">
        <f>(Data!D94-AE87)/Data!D94*100</f>
        <v>88.664483383486356</v>
      </c>
      <c r="AG87" s="70">
        <f t="shared" si="23"/>
        <v>39.012372688733997</v>
      </c>
    </row>
    <row r="88" spans="1:33">
      <c r="A88" s="11">
        <v>83</v>
      </c>
      <c r="B88" s="22">
        <f t="shared" si="12"/>
        <v>6</v>
      </c>
      <c r="C88" s="16">
        <f t="shared" si="13"/>
        <v>4</v>
      </c>
      <c r="I88" s="23">
        <f>Data!B95*Data!C95</f>
        <v>8555</v>
      </c>
      <c r="J88" s="23">
        <f>IF(Data!C$7=1,Data!D95,IF(Data!C$7=2,I88,Data!B95))</f>
        <v>91</v>
      </c>
      <c r="K88" s="33">
        <f>Data!E95*SQRT(Data!F95/20)</f>
        <v>11.197949917152597</v>
      </c>
      <c r="L88" s="33">
        <f>IF(Data!H95="A",Data!G$5,IF(Data!H95="B",Data!G$6,Data!G$7))</f>
        <v>53</v>
      </c>
      <c r="M88" s="33">
        <f>IF(Data!I95="A",Data!G$5,IF(Data!I95="B",Data!G$6,Data!G$7))</f>
        <v>53</v>
      </c>
      <c r="N88" s="33">
        <f>IF(Data!J95="A",Data!G$5,IF(Data!J95="B",Data!G$6,Data!G$7))</f>
        <v>63</v>
      </c>
      <c r="O88" s="45">
        <f>IF(Data!C$6=1,L88,IF(Data!C$6=2,M88,N88))</f>
        <v>63</v>
      </c>
      <c r="P88" s="47">
        <f t="shared" si="14"/>
        <v>0.33185334643681652</v>
      </c>
      <c r="Q88">
        <f t="shared" si="15"/>
        <v>0.37756859273433735</v>
      </c>
      <c r="R88">
        <f t="shared" si="16"/>
        <v>0.25478285455271521</v>
      </c>
      <c r="S88" s="67">
        <f>(1-K88*R88/Data!G95)*100</f>
        <v>98.004863185293374</v>
      </c>
      <c r="T88" s="45">
        <f t="shared" si="17"/>
        <v>89.18442549861696</v>
      </c>
      <c r="U88" s="47">
        <f>MAX(0,NORMSINV(Data!J$5/100))</f>
        <v>0.50437198623838131</v>
      </c>
      <c r="V88">
        <f t="shared" si="18"/>
        <v>0.3512927868446884</v>
      </c>
      <c r="W88">
        <f t="shared" si="19"/>
        <v>0.1964505870695053</v>
      </c>
      <c r="X88" s="67">
        <f>(1-K88*W88/Data!G95)*100</f>
        <v>98.461647667692617</v>
      </c>
      <c r="Y88" s="45">
        <f t="shared" si="20"/>
        <v>89.600099377600273</v>
      </c>
      <c r="Z88" s="5">
        <f t="shared" si="21"/>
        <v>4</v>
      </c>
      <c r="AA88" s="5">
        <f>Data!C95*Z88</f>
        <v>116</v>
      </c>
      <c r="AB88" s="5">
        <f t="shared" si="22"/>
        <v>6</v>
      </c>
      <c r="AC88" s="5">
        <f>Data!C95*AB88</f>
        <v>174</v>
      </c>
      <c r="AD88" s="70">
        <f>(100-S88)/100*Data!B95</f>
        <v>5.8856536033845472</v>
      </c>
      <c r="AE88" s="47">
        <f>AD88*Data!D95/Data!B95</f>
        <v>1.8155745013830298</v>
      </c>
      <c r="AF88" s="70">
        <f>(Data!D95-AE88)/Data!D95*100</f>
        <v>98.004863185293374</v>
      </c>
      <c r="AG88" s="70">
        <f t="shared" si="23"/>
        <v>89.18442549861696</v>
      </c>
    </row>
    <row r="89" spans="1:33">
      <c r="A89" s="11">
        <v>84</v>
      </c>
      <c r="B89" s="22">
        <f t="shared" si="12"/>
        <v>24</v>
      </c>
      <c r="C89" s="16">
        <f t="shared" si="13"/>
        <v>4</v>
      </c>
      <c r="I89" s="23">
        <f>Data!B96*Data!C96</f>
        <v>26543</v>
      </c>
      <c r="J89" s="23">
        <f>IF(Data!C$7=1,Data!D96,IF(Data!C$7=2,I89,Data!B96))</f>
        <v>35</v>
      </c>
      <c r="K89" s="33">
        <f>Data!E96*SQRT(Data!F96/20)</f>
        <v>48.110665890399247</v>
      </c>
      <c r="L89" s="33">
        <f>IF(Data!H96="A",Data!G$5,IF(Data!H96="B",Data!G$6,Data!G$7))</f>
        <v>63</v>
      </c>
      <c r="M89" s="33">
        <f>IF(Data!I96="A",Data!G$5,IF(Data!I96="B",Data!G$6,Data!G$7))</f>
        <v>53</v>
      </c>
      <c r="N89" s="33">
        <f>IF(Data!J96="A",Data!G$5,IF(Data!J96="B",Data!G$6,Data!G$7))</f>
        <v>53</v>
      </c>
      <c r="O89" s="45">
        <f>IF(Data!C$6=1,L89,IF(Data!C$6=2,M89,N89))</f>
        <v>53</v>
      </c>
      <c r="P89" s="47">
        <f t="shared" si="14"/>
        <v>7.5269862099829749E-2</v>
      </c>
      <c r="Q89">
        <f t="shared" si="15"/>
        <v>0.39781330029586265</v>
      </c>
      <c r="R89">
        <f t="shared" si="16"/>
        <v>0.36243646510894267</v>
      </c>
      <c r="S89" s="67">
        <f>(1-K89*R89/Data!G96)*100</f>
        <v>95.447242903563009</v>
      </c>
      <c r="T89" s="45">
        <f t="shared" si="17"/>
        <v>33.406535016247055</v>
      </c>
      <c r="U89" s="47">
        <f>MAX(0,NORMSINV(Data!J$5/100))</f>
        <v>0.50437198623838131</v>
      </c>
      <c r="V89">
        <f t="shared" si="18"/>
        <v>0.3512927868446884</v>
      </c>
      <c r="W89">
        <f t="shared" si="19"/>
        <v>0.1964505870695053</v>
      </c>
      <c r="X89" s="67">
        <f>(1-K89*W89/Data!G96)*100</f>
        <v>97.532279749745754</v>
      </c>
      <c r="Y89" s="45">
        <f t="shared" si="20"/>
        <v>34.136297912411017</v>
      </c>
      <c r="Z89" s="5">
        <f t="shared" si="21"/>
        <v>4</v>
      </c>
      <c r="AA89" s="5">
        <f>Data!C96*Z89</f>
        <v>76</v>
      </c>
      <c r="AB89" s="5">
        <f t="shared" si="22"/>
        <v>24</v>
      </c>
      <c r="AC89" s="5">
        <f>Data!C96*AB89</f>
        <v>456</v>
      </c>
      <c r="AD89" s="70">
        <f>(100-S89)/100*Data!B96</f>
        <v>63.602016637224772</v>
      </c>
      <c r="AE89" s="47">
        <f>AD89*Data!D96/Data!B96</f>
        <v>1.5934649837529471</v>
      </c>
      <c r="AF89" s="70">
        <f>(Data!D96-AE89)/Data!D96*100</f>
        <v>95.447242903563009</v>
      </c>
      <c r="AG89" s="70">
        <f t="shared" si="23"/>
        <v>33.406535016247055</v>
      </c>
    </row>
    <row r="90" spans="1:33">
      <c r="A90" s="11">
        <v>85</v>
      </c>
      <c r="B90" s="22">
        <f t="shared" si="12"/>
        <v>3</v>
      </c>
      <c r="C90" s="16">
        <f t="shared" si="13"/>
        <v>0</v>
      </c>
      <c r="I90" s="23">
        <f>Data!B97*Data!C97</f>
        <v>1484</v>
      </c>
      <c r="J90" s="23">
        <f>IF(Data!C$7=1,Data!D97,IF(Data!C$7=2,I90,Data!B97))</f>
        <v>38</v>
      </c>
      <c r="K90" s="33">
        <f>Data!E97*SQRT(Data!F97/20)</f>
        <v>6.5864198620250134</v>
      </c>
      <c r="L90" s="33">
        <f>IF(Data!H97="A",Data!G$5,IF(Data!H97="B",Data!G$6,Data!G$7))</f>
        <v>53</v>
      </c>
      <c r="M90" s="33">
        <f>IF(Data!I97="A",Data!G$5,IF(Data!I97="B",Data!G$6,Data!G$7))</f>
        <v>53</v>
      </c>
      <c r="N90" s="33">
        <f>IF(Data!J97="A",Data!G$5,IF(Data!J97="B",Data!G$6,Data!G$7))</f>
        <v>53</v>
      </c>
      <c r="O90" s="45">
        <f>IF(Data!C$6=1,L90,IF(Data!C$6=2,M90,N90))</f>
        <v>53</v>
      </c>
      <c r="P90" s="47">
        <f t="shared" si="14"/>
        <v>7.5269862099829749E-2</v>
      </c>
      <c r="Q90">
        <f t="shared" si="15"/>
        <v>0.39781330029586265</v>
      </c>
      <c r="R90">
        <f t="shared" si="16"/>
        <v>0.36243646510894267</v>
      </c>
      <c r="S90" s="67">
        <f>(1-K90*R90/Data!G97)*100</f>
        <v>97.747963459890869</v>
      </c>
      <c r="T90" s="45">
        <f t="shared" si="17"/>
        <v>37.144226114758531</v>
      </c>
      <c r="U90" s="47">
        <f>MAX(0,NORMSINV(Data!J$5/100))</f>
        <v>0.50437198623838131</v>
      </c>
      <c r="V90">
        <f t="shared" si="18"/>
        <v>0.3512927868446884</v>
      </c>
      <c r="W90">
        <f t="shared" si="19"/>
        <v>0.1964505870695053</v>
      </c>
      <c r="X90" s="67">
        <f>(1-K90*W90/Data!G97)*100</f>
        <v>98.779333916432961</v>
      </c>
      <c r="Y90" s="45">
        <f t="shared" si="20"/>
        <v>37.536146888244524</v>
      </c>
      <c r="Z90" s="5">
        <f t="shared" si="21"/>
        <v>0</v>
      </c>
      <c r="AA90" s="5">
        <f>Data!C97*Z90</f>
        <v>0</v>
      </c>
      <c r="AB90" s="5">
        <f t="shared" si="22"/>
        <v>3</v>
      </c>
      <c r="AC90" s="5">
        <f>Data!C97*AB90</f>
        <v>42</v>
      </c>
      <c r="AD90" s="70">
        <f>(100-S90)/100*Data!B97</f>
        <v>2.3871587325156787</v>
      </c>
      <c r="AE90" s="47">
        <f>AD90*Data!D97/Data!B97</f>
        <v>0.8557738852414698</v>
      </c>
      <c r="AF90" s="70">
        <f>(Data!D97-AE90)/Data!D97*100</f>
        <v>97.747963459890869</v>
      </c>
      <c r="AG90" s="70">
        <f t="shared" si="23"/>
        <v>37.144226114758531</v>
      </c>
    </row>
    <row r="91" spans="1:33">
      <c r="A91" s="11">
        <v>86</v>
      </c>
      <c r="B91" s="22">
        <f t="shared" si="12"/>
        <v>17</v>
      </c>
      <c r="C91" s="16">
        <f t="shared" si="13"/>
        <v>3</v>
      </c>
      <c r="I91" s="23">
        <f>Data!B98*Data!C98</f>
        <v>24660</v>
      </c>
      <c r="J91" s="23">
        <f>IF(Data!C$7=1,Data!D98,IF(Data!C$7=2,I91,Data!B98))</f>
        <v>30</v>
      </c>
      <c r="K91" s="33">
        <f>Data!E98*SQRT(Data!F98/20)</f>
        <v>34.502575563412272</v>
      </c>
      <c r="L91" s="33">
        <f>IF(Data!H98="A",Data!G$5,IF(Data!H98="B",Data!G$6,Data!G$7))</f>
        <v>63</v>
      </c>
      <c r="M91" s="33">
        <f>IF(Data!I98="A",Data!G$5,IF(Data!I98="B",Data!G$6,Data!G$7))</f>
        <v>63</v>
      </c>
      <c r="N91" s="33">
        <f>IF(Data!J98="A",Data!G$5,IF(Data!J98="B",Data!G$6,Data!G$7))</f>
        <v>53</v>
      </c>
      <c r="O91" s="45">
        <f>IF(Data!C$6=1,L91,IF(Data!C$6=2,M91,N91))</f>
        <v>53</v>
      </c>
      <c r="P91" s="47">
        <f t="shared" si="14"/>
        <v>7.5269862099829749E-2</v>
      </c>
      <c r="Q91">
        <f t="shared" si="15"/>
        <v>0.39781330029586265</v>
      </c>
      <c r="R91">
        <f t="shared" si="16"/>
        <v>0.36243646510894267</v>
      </c>
      <c r="S91" s="67">
        <f>(1-K91*R91/Data!G98)*100</f>
        <v>83.967959584157271</v>
      </c>
      <c r="T91" s="45">
        <f t="shared" si="17"/>
        <v>25.190387875247179</v>
      </c>
      <c r="U91" s="47">
        <f>MAX(0,NORMSINV(Data!J$5/100))</f>
        <v>0.50437198623838131</v>
      </c>
      <c r="V91">
        <f t="shared" si="18"/>
        <v>0.3512927868446884</v>
      </c>
      <c r="W91">
        <f t="shared" si="19"/>
        <v>0.1964505870695053</v>
      </c>
      <c r="X91" s="67">
        <f>(1-K91*W91/Data!G98)*100</f>
        <v>91.31019073738166</v>
      </c>
      <c r="Y91" s="45">
        <f t="shared" si="20"/>
        <v>27.393057221214498</v>
      </c>
      <c r="Z91" s="5">
        <f t="shared" si="21"/>
        <v>3</v>
      </c>
      <c r="AA91" s="5">
        <f>Data!C98*Z91</f>
        <v>270</v>
      </c>
      <c r="AB91" s="5">
        <f t="shared" si="22"/>
        <v>17</v>
      </c>
      <c r="AC91" s="5">
        <f>Data!C98*AB91</f>
        <v>1530</v>
      </c>
      <c r="AD91" s="70">
        <f>(100-S91)/100*Data!B98</f>
        <v>43.927790739409083</v>
      </c>
      <c r="AE91" s="47">
        <f>AD91*Data!D98/Data!B98</f>
        <v>4.8096121247528201</v>
      </c>
      <c r="AF91" s="70">
        <f>(Data!D98-AE91)/Data!D98*100</f>
        <v>83.967959584157256</v>
      </c>
      <c r="AG91" s="70">
        <f t="shared" si="23"/>
        <v>25.190387875247179</v>
      </c>
    </row>
    <row r="92" spans="1:33">
      <c r="A92" s="11">
        <v>87</v>
      </c>
      <c r="B92" s="22">
        <f t="shared" si="12"/>
        <v>33</v>
      </c>
      <c r="C92" s="16">
        <f t="shared" si="13"/>
        <v>22</v>
      </c>
      <c r="I92" s="23">
        <f>Data!B99*Data!C99</f>
        <v>54940</v>
      </c>
      <c r="J92" s="23">
        <f>IF(Data!C$7=1,Data!D99,IF(Data!C$7=2,I92,Data!B99))</f>
        <v>76</v>
      </c>
      <c r="K92" s="33">
        <f>Data!E99*SQRT(Data!F99/20)</f>
        <v>65.926641308563006</v>
      </c>
      <c r="L92" s="33">
        <f>IF(Data!H99="A",Data!G$5,IF(Data!H99="B",Data!G$6,Data!G$7))</f>
        <v>63</v>
      </c>
      <c r="M92" s="33">
        <f>IF(Data!I99="A",Data!G$5,IF(Data!I99="B",Data!G$6,Data!G$7))</f>
        <v>53</v>
      </c>
      <c r="N92" s="33">
        <f>IF(Data!J99="A",Data!G$5,IF(Data!J99="B",Data!G$6,Data!G$7))</f>
        <v>63</v>
      </c>
      <c r="O92" s="45">
        <f>IF(Data!C$6=1,L92,IF(Data!C$6=2,M92,N92))</f>
        <v>63</v>
      </c>
      <c r="P92" s="47">
        <f t="shared" si="14"/>
        <v>0.33185334643681652</v>
      </c>
      <c r="Q92">
        <f t="shared" si="15"/>
        <v>0.37756859273433735</v>
      </c>
      <c r="R92">
        <f t="shared" si="16"/>
        <v>0.25478285455271521</v>
      </c>
      <c r="S92" s="67">
        <f>(1-K92*R92/Data!G99)*100</f>
        <v>93.438680522004432</v>
      </c>
      <c r="T92" s="45">
        <f t="shared" si="17"/>
        <v>71.013397196723375</v>
      </c>
      <c r="U92" s="47">
        <f>MAX(0,NORMSINV(Data!J$5/100))</f>
        <v>0.50437198623838131</v>
      </c>
      <c r="V92">
        <f t="shared" si="18"/>
        <v>0.3512927868446884</v>
      </c>
      <c r="W92">
        <f t="shared" si="19"/>
        <v>0.1964505870695053</v>
      </c>
      <c r="X92" s="67">
        <f>(1-K92*W92/Data!G99)*100</f>
        <v>94.940887738832842</v>
      </c>
      <c r="Y92" s="45">
        <f t="shared" si="20"/>
        <v>72.155074681512957</v>
      </c>
      <c r="Z92" s="5">
        <f t="shared" si="21"/>
        <v>22</v>
      </c>
      <c r="AA92" s="5">
        <f>Data!C99*Z92</f>
        <v>902</v>
      </c>
      <c r="AB92" s="5">
        <f t="shared" si="22"/>
        <v>33</v>
      </c>
      <c r="AC92" s="5">
        <f>Data!C99*AB92</f>
        <v>1353</v>
      </c>
      <c r="AD92" s="70">
        <f>(100-S92)/100*Data!B99</f>
        <v>87.921681005140613</v>
      </c>
      <c r="AE92" s="47">
        <f>AD92*Data!D99/Data!B99</f>
        <v>4.9866028032766314</v>
      </c>
      <c r="AF92" s="70">
        <f>(Data!D99-AE92)/Data!D99*100</f>
        <v>93.438680522004432</v>
      </c>
      <c r="AG92" s="70">
        <f t="shared" si="23"/>
        <v>71.013397196723375</v>
      </c>
    </row>
    <row r="93" spans="1:33">
      <c r="A93" s="11">
        <v>88</v>
      </c>
      <c r="B93" s="22">
        <f t="shared" si="12"/>
        <v>9</v>
      </c>
      <c r="C93" s="16">
        <f t="shared" si="13"/>
        <v>1</v>
      </c>
      <c r="I93" s="23">
        <f>Data!B100*Data!C100</f>
        <v>3520</v>
      </c>
      <c r="J93" s="23">
        <f>IF(Data!C$7=1,Data!D100,IF(Data!C$7=2,I93,Data!B100))</f>
        <v>30</v>
      </c>
      <c r="K93" s="33">
        <f>Data!E100*SQRT(Data!F100/20)</f>
        <v>17.362667790083357</v>
      </c>
      <c r="L93" s="33">
        <f>IF(Data!H100="A",Data!G$5,IF(Data!H100="B",Data!G$6,Data!G$7))</f>
        <v>53</v>
      </c>
      <c r="M93" s="33">
        <f>IF(Data!I100="A",Data!G$5,IF(Data!I100="B",Data!G$6,Data!G$7))</f>
        <v>53</v>
      </c>
      <c r="N93" s="33">
        <f>IF(Data!J100="A",Data!G$5,IF(Data!J100="B",Data!G$6,Data!G$7))</f>
        <v>53</v>
      </c>
      <c r="O93" s="45">
        <f>IF(Data!C$6=1,L93,IF(Data!C$6=2,M93,N93))</f>
        <v>53</v>
      </c>
      <c r="P93" s="47">
        <f t="shared" si="14"/>
        <v>7.5269862099829749E-2</v>
      </c>
      <c r="Q93">
        <f t="shared" si="15"/>
        <v>0.39781330029586265</v>
      </c>
      <c r="R93">
        <f t="shared" si="16"/>
        <v>0.36243646510894267</v>
      </c>
      <c r="S93" s="67">
        <f>(1-K93*R93/Data!G100)*100</f>
        <v>95.268523354361861</v>
      </c>
      <c r="T93" s="45">
        <f t="shared" si="17"/>
        <v>28.58055700630856</v>
      </c>
      <c r="U93" s="47">
        <f>MAX(0,NORMSINV(Data!J$5/100))</f>
        <v>0.50437198623838131</v>
      </c>
      <c r="V93">
        <f t="shared" si="18"/>
        <v>0.3512927868446884</v>
      </c>
      <c r="W93">
        <f t="shared" si="19"/>
        <v>0.1964505870695053</v>
      </c>
      <c r="X93" s="67">
        <f>(1-K93*W93/Data!G100)*100</f>
        <v>97.43540881168822</v>
      </c>
      <c r="Y93" s="45">
        <f t="shared" si="20"/>
        <v>29.230622643506468</v>
      </c>
      <c r="Z93" s="5">
        <f t="shared" si="21"/>
        <v>1</v>
      </c>
      <c r="AA93" s="5">
        <f>Data!C100*Z93</f>
        <v>20</v>
      </c>
      <c r="AB93" s="5">
        <f t="shared" si="22"/>
        <v>9</v>
      </c>
      <c r="AC93" s="5">
        <f>Data!C100*AB93</f>
        <v>180</v>
      </c>
      <c r="AD93" s="70">
        <f>(100-S93)/100*Data!B100</f>
        <v>8.3273988963231247</v>
      </c>
      <c r="AE93" s="47">
        <f>AD93*Data!D100/Data!B100</f>
        <v>1.4194429936914417</v>
      </c>
      <c r="AF93" s="70">
        <f>(Data!D100-AE93)/Data!D100*100</f>
        <v>95.268523354361861</v>
      </c>
      <c r="AG93" s="70">
        <f t="shared" si="23"/>
        <v>28.58055700630856</v>
      </c>
    </row>
    <row r="94" spans="1:33">
      <c r="A94" s="11">
        <v>89</v>
      </c>
      <c r="B94" s="22">
        <f t="shared" si="12"/>
        <v>4</v>
      </c>
      <c r="C94" s="16">
        <f t="shared" si="13"/>
        <v>3</v>
      </c>
      <c r="I94" s="23">
        <f>Data!B101*Data!C101</f>
        <v>20412</v>
      </c>
      <c r="J94" s="23">
        <f>IF(Data!C$7=1,Data!D101,IF(Data!C$7=2,I94,Data!B101))</f>
        <v>82</v>
      </c>
      <c r="K94" s="33">
        <f>Data!E101*SQRT(Data!F101/20)</f>
        <v>7.9458906623880337</v>
      </c>
      <c r="L94" s="33">
        <f>IF(Data!H101="A",Data!G$5,IF(Data!H101="B",Data!G$6,Data!G$7))</f>
        <v>53</v>
      </c>
      <c r="M94" s="33">
        <f>IF(Data!I101="A",Data!G$5,IF(Data!I101="B",Data!G$6,Data!G$7))</f>
        <v>63</v>
      </c>
      <c r="N94" s="33">
        <f>IF(Data!J101="A",Data!G$5,IF(Data!J101="B",Data!G$6,Data!G$7))</f>
        <v>63</v>
      </c>
      <c r="O94" s="45">
        <f>IF(Data!C$6=1,L94,IF(Data!C$6=2,M94,N94))</f>
        <v>63</v>
      </c>
      <c r="P94" s="47">
        <f t="shared" si="14"/>
        <v>0.33185334643681652</v>
      </c>
      <c r="Q94">
        <f t="shared" si="15"/>
        <v>0.37756859273433735</v>
      </c>
      <c r="R94">
        <f t="shared" si="16"/>
        <v>0.25478285455271521</v>
      </c>
      <c r="S94" s="67">
        <f>(1-K94*R94/Data!G101)*100</f>
        <v>97.437371259586087</v>
      </c>
      <c r="T94" s="45">
        <f t="shared" si="17"/>
        <v>79.898644432860593</v>
      </c>
      <c r="U94" s="47">
        <f>MAX(0,NORMSINV(Data!J$5/100))</f>
        <v>0.50437198623838131</v>
      </c>
      <c r="V94">
        <f t="shared" si="18"/>
        <v>0.3512927868446884</v>
      </c>
      <c r="W94">
        <f t="shared" si="19"/>
        <v>0.1964505870695053</v>
      </c>
      <c r="X94" s="67">
        <f>(1-K94*W94/Data!G101)*100</f>
        <v>98.024082423523765</v>
      </c>
      <c r="Y94" s="45">
        <f t="shared" si="20"/>
        <v>80.379747587289486</v>
      </c>
      <c r="Z94" s="5">
        <f t="shared" si="21"/>
        <v>3</v>
      </c>
      <c r="AA94" s="5">
        <f>Data!C101*Z94</f>
        <v>243</v>
      </c>
      <c r="AB94" s="5">
        <f t="shared" si="22"/>
        <v>4</v>
      </c>
      <c r="AC94" s="5">
        <f>Data!C101*AB94</f>
        <v>324</v>
      </c>
      <c r="AD94" s="70">
        <f>(100-S94)/100*Data!B101</f>
        <v>6.4578244258430617</v>
      </c>
      <c r="AE94" s="47">
        <f>AD94*Data!D101/Data!B101</f>
        <v>2.1013555671394091</v>
      </c>
      <c r="AF94" s="70">
        <f>(Data!D101-AE94)/Data!D101*100</f>
        <v>97.437371259586087</v>
      </c>
      <c r="AG94" s="70">
        <f t="shared" si="23"/>
        <v>79.898644432860593</v>
      </c>
    </row>
    <row r="95" spans="1:33">
      <c r="A95" s="11">
        <v>90</v>
      </c>
      <c r="B95" s="22">
        <f t="shared" si="12"/>
        <v>1</v>
      </c>
      <c r="C95" s="16">
        <f t="shared" si="13"/>
        <v>1</v>
      </c>
      <c r="I95" s="23">
        <f>Data!B102*Data!C102</f>
        <v>5963</v>
      </c>
      <c r="J95" s="23">
        <f>IF(Data!C$7=1,Data!D102,IF(Data!C$7=2,I95,Data!B102))</f>
        <v>77</v>
      </c>
      <c r="K95" s="33">
        <f>Data!E102*SQRT(Data!F102/20)</f>
        <v>2.4103668416623294</v>
      </c>
      <c r="L95" s="33">
        <f>IF(Data!H102="A",Data!G$5,IF(Data!H102="B",Data!G$6,Data!G$7))</f>
        <v>53</v>
      </c>
      <c r="M95" s="33">
        <f>IF(Data!I102="A",Data!G$5,IF(Data!I102="B",Data!G$6,Data!G$7))</f>
        <v>53</v>
      </c>
      <c r="N95" s="33">
        <f>IF(Data!J102="A",Data!G$5,IF(Data!J102="B",Data!G$6,Data!G$7))</f>
        <v>63</v>
      </c>
      <c r="O95" s="45">
        <f>IF(Data!C$6=1,L95,IF(Data!C$6=2,M95,N95))</f>
        <v>63</v>
      </c>
      <c r="P95" s="47">
        <f t="shared" si="14"/>
        <v>0.33185334643681652</v>
      </c>
      <c r="Q95">
        <f t="shared" si="15"/>
        <v>0.37756859273433735</v>
      </c>
      <c r="R95">
        <f t="shared" si="16"/>
        <v>0.25478285455271521</v>
      </c>
      <c r="S95" s="67">
        <f>(1-K95*R95/Data!G102)*100</f>
        <v>98.795842854043258</v>
      </c>
      <c r="T95" s="45">
        <f t="shared" si="17"/>
        <v>76.072798997613305</v>
      </c>
      <c r="U95" s="47">
        <f>MAX(0,NORMSINV(Data!J$5/100))</f>
        <v>0.50437198623838131</v>
      </c>
      <c r="V95">
        <f t="shared" si="18"/>
        <v>0.3512927868446884</v>
      </c>
      <c r="W95">
        <f t="shared" si="19"/>
        <v>0.1964505870695053</v>
      </c>
      <c r="X95" s="67">
        <f>(1-K95*W95/Data!G102)*100</f>
        <v>99.071533370397191</v>
      </c>
      <c r="Y95" s="45">
        <f t="shared" si="20"/>
        <v>76.285080695205835</v>
      </c>
      <c r="Z95" s="5">
        <f t="shared" si="21"/>
        <v>1</v>
      </c>
      <c r="AA95" s="5">
        <f>Data!C102*Z95</f>
        <v>67</v>
      </c>
      <c r="AB95" s="5">
        <f t="shared" si="22"/>
        <v>1</v>
      </c>
      <c r="AC95" s="5">
        <f>Data!C102*AB95</f>
        <v>67</v>
      </c>
      <c r="AD95" s="70">
        <f>(100-S95)/100*Data!B102</f>
        <v>1.0716998599015004</v>
      </c>
      <c r="AE95" s="47">
        <f>AD95*Data!D102/Data!B102</f>
        <v>0.92720100238669134</v>
      </c>
      <c r="AF95" s="70">
        <f>(Data!D102-AE95)/Data!D102*100</f>
        <v>98.795842854043244</v>
      </c>
      <c r="AG95" s="70">
        <f t="shared" si="23"/>
        <v>76.072798997613305</v>
      </c>
    </row>
    <row r="96" spans="1:33">
      <c r="A96" s="11">
        <v>91</v>
      </c>
      <c r="B96" s="22">
        <f t="shared" si="12"/>
        <v>3</v>
      </c>
      <c r="C96" s="16">
        <f t="shared" si="13"/>
        <v>0</v>
      </c>
      <c r="I96" s="23">
        <f>Data!B103*Data!C103</f>
        <v>2350</v>
      </c>
      <c r="J96" s="23">
        <f>IF(Data!C$7=1,Data!D103,IF(Data!C$7=2,I96,Data!B103))</f>
        <v>37</v>
      </c>
      <c r="K96" s="33">
        <f>Data!E103*SQRT(Data!F103/20)</f>
        <v>6.4539970140490466</v>
      </c>
      <c r="L96" s="33">
        <f>IF(Data!H103="A",Data!G$5,IF(Data!H103="B",Data!G$6,Data!G$7))</f>
        <v>53</v>
      </c>
      <c r="M96" s="33">
        <f>IF(Data!I103="A",Data!G$5,IF(Data!I103="B",Data!G$6,Data!G$7))</f>
        <v>53</v>
      </c>
      <c r="N96" s="33">
        <f>IF(Data!J103="A",Data!G$5,IF(Data!J103="B",Data!G$6,Data!G$7))</f>
        <v>53</v>
      </c>
      <c r="O96" s="45">
        <f>IF(Data!C$6=1,L96,IF(Data!C$6=2,M96,N96))</f>
        <v>53</v>
      </c>
      <c r="P96" s="47">
        <f t="shared" si="14"/>
        <v>7.5269862099829749E-2</v>
      </c>
      <c r="Q96">
        <f t="shared" si="15"/>
        <v>0.39781330029586265</v>
      </c>
      <c r="R96">
        <f t="shared" si="16"/>
        <v>0.36243646510894267</v>
      </c>
      <c r="S96" s="67">
        <f>(1-K96*R96/Data!G103)*100</f>
        <v>97.311305903913095</v>
      </c>
      <c r="T96" s="45">
        <f t="shared" si="17"/>
        <v>36.005183184447844</v>
      </c>
      <c r="U96" s="47">
        <f>MAX(0,NORMSINV(Data!J$5/100))</f>
        <v>0.50437198623838131</v>
      </c>
      <c r="V96">
        <f t="shared" si="18"/>
        <v>0.3512927868446884</v>
      </c>
      <c r="W96">
        <f t="shared" si="19"/>
        <v>0.1964505870695053</v>
      </c>
      <c r="X96" s="67">
        <f>(1-K96*W96/Data!G103)*100</f>
        <v>98.542653445569229</v>
      </c>
      <c r="Y96" s="45">
        <f t="shared" si="20"/>
        <v>36.460781774860614</v>
      </c>
      <c r="Z96" s="5">
        <f t="shared" si="21"/>
        <v>0</v>
      </c>
      <c r="AA96" s="5">
        <f>Data!C103*Z96</f>
        <v>0</v>
      </c>
      <c r="AB96" s="5">
        <f t="shared" si="22"/>
        <v>3</v>
      </c>
      <c r="AC96" s="5">
        <f>Data!C103*AB96</f>
        <v>75</v>
      </c>
      <c r="AD96" s="70">
        <f>(100-S96)/100*Data!B103</f>
        <v>2.5273724503216912</v>
      </c>
      <c r="AE96" s="47">
        <f>AD96*Data!D103/Data!B103</f>
        <v>0.99481681555215518</v>
      </c>
      <c r="AF96" s="70">
        <f>(Data!D103-AE96)/Data!D103*100</f>
        <v>97.311305903913095</v>
      </c>
      <c r="AG96" s="70">
        <f t="shared" si="23"/>
        <v>36.005183184447844</v>
      </c>
    </row>
    <row r="97" spans="1:33">
      <c r="A97" s="11">
        <v>92</v>
      </c>
      <c r="B97" s="22">
        <f t="shared" si="12"/>
        <v>6</v>
      </c>
      <c r="C97" s="16">
        <f t="shared" si="13"/>
        <v>1</v>
      </c>
      <c r="I97" s="23">
        <f>Data!B104*Data!C104</f>
        <v>8280</v>
      </c>
      <c r="J97" s="23">
        <f>IF(Data!C$7=1,Data!D104,IF(Data!C$7=2,I97,Data!B104))</f>
        <v>31</v>
      </c>
      <c r="K97" s="33">
        <f>Data!E104*SQRT(Data!F104/20)</f>
        <v>11.832573171273069</v>
      </c>
      <c r="L97" s="33">
        <f>IF(Data!H104="A",Data!G$5,IF(Data!H104="B",Data!G$6,Data!G$7))</f>
        <v>53</v>
      </c>
      <c r="M97" s="33">
        <f>IF(Data!I104="A",Data!G$5,IF(Data!I104="B",Data!G$6,Data!G$7))</f>
        <v>53</v>
      </c>
      <c r="N97" s="33">
        <f>IF(Data!J104="A",Data!G$5,IF(Data!J104="B",Data!G$6,Data!G$7))</f>
        <v>53</v>
      </c>
      <c r="O97" s="45">
        <f>IF(Data!C$6=1,L97,IF(Data!C$6=2,M97,N97))</f>
        <v>53</v>
      </c>
      <c r="P97" s="47">
        <f t="shared" si="14"/>
        <v>7.5269862099829749E-2</v>
      </c>
      <c r="Q97">
        <f t="shared" si="15"/>
        <v>0.39781330029586265</v>
      </c>
      <c r="R97">
        <f t="shared" si="16"/>
        <v>0.36243646510894267</v>
      </c>
      <c r="S97" s="67">
        <f>(1-K97*R97/Data!G104)*100</f>
        <v>97.462392903349638</v>
      </c>
      <c r="T97" s="45">
        <f t="shared" si="17"/>
        <v>30.213341800038389</v>
      </c>
      <c r="U97" s="47">
        <f>MAX(0,NORMSINV(Data!J$5/100))</f>
        <v>0.50437198623838131</v>
      </c>
      <c r="V97">
        <f t="shared" si="18"/>
        <v>0.3512927868446884</v>
      </c>
      <c r="W97">
        <f t="shared" si="19"/>
        <v>0.1964505870695053</v>
      </c>
      <c r="X97" s="67">
        <f>(1-K97*W97/Data!G104)*100</f>
        <v>98.624546777491446</v>
      </c>
      <c r="Y97" s="45">
        <f t="shared" si="20"/>
        <v>30.573609501022347</v>
      </c>
      <c r="Z97" s="5">
        <f t="shared" si="21"/>
        <v>1</v>
      </c>
      <c r="AA97" s="5">
        <f>Data!C104*Z97</f>
        <v>24</v>
      </c>
      <c r="AB97" s="5">
        <f t="shared" si="22"/>
        <v>6</v>
      </c>
      <c r="AC97" s="5">
        <f>Data!C104*AB97</f>
        <v>144</v>
      </c>
      <c r="AD97" s="70">
        <f>(100-S97)/100*Data!B104</f>
        <v>8.7547444834437478</v>
      </c>
      <c r="AE97" s="47">
        <f>AD97*Data!D104/Data!B104</f>
        <v>0.78665819996161213</v>
      </c>
      <c r="AF97" s="70">
        <f>(Data!D104-AE97)/Data!D104*100</f>
        <v>97.462392903349638</v>
      </c>
      <c r="AG97" s="70">
        <f t="shared" si="23"/>
        <v>30.213341800038389</v>
      </c>
    </row>
    <row r="98" spans="1:33">
      <c r="A98" s="11">
        <v>93</v>
      </c>
      <c r="B98" s="22">
        <f t="shared" si="12"/>
        <v>2</v>
      </c>
      <c r="C98" s="16">
        <f t="shared" si="13"/>
        <v>1</v>
      </c>
      <c r="I98" s="23">
        <f>Data!B105*Data!C105</f>
        <v>52358</v>
      </c>
      <c r="J98" s="23">
        <f>IF(Data!C$7=1,Data!D105,IF(Data!C$7=2,I98,Data!B105))</f>
        <v>83</v>
      </c>
      <c r="K98" s="33">
        <f>Data!E105*SQRT(Data!F105/20)</f>
        <v>3.4798577894849632</v>
      </c>
      <c r="L98" s="33">
        <f>IF(Data!H105="A",Data!G$5,IF(Data!H105="B",Data!G$6,Data!G$7))</f>
        <v>63</v>
      </c>
      <c r="M98" s="33">
        <f>IF(Data!I105="A",Data!G$5,IF(Data!I105="B",Data!G$6,Data!G$7))</f>
        <v>76</v>
      </c>
      <c r="N98" s="33">
        <f>IF(Data!J105="A",Data!G$5,IF(Data!J105="B",Data!G$6,Data!G$7))</f>
        <v>63</v>
      </c>
      <c r="O98" s="45">
        <f>IF(Data!C$6=1,L98,IF(Data!C$6=2,M98,N98))</f>
        <v>63</v>
      </c>
      <c r="P98" s="47">
        <f t="shared" si="14"/>
        <v>0.33185334643681652</v>
      </c>
      <c r="Q98">
        <f t="shared" si="15"/>
        <v>0.37756859273433735</v>
      </c>
      <c r="R98">
        <f t="shared" si="16"/>
        <v>0.25478285455271521</v>
      </c>
      <c r="S98" s="67">
        <f>(1-K98*R98/Data!G105)*100</f>
        <v>95.07439943865289</v>
      </c>
      <c r="T98" s="45">
        <f t="shared" si="17"/>
        <v>78.911751534081901</v>
      </c>
      <c r="U98" s="47">
        <f>MAX(0,NORMSINV(Data!J$5/100))</f>
        <v>0.50437198623838131</v>
      </c>
      <c r="V98">
        <f t="shared" si="18"/>
        <v>0.3512927868446884</v>
      </c>
      <c r="W98">
        <f t="shared" si="19"/>
        <v>0.1964505870695053</v>
      </c>
      <c r="X98" s="67">
        <f>(1-K98*W98/Data!G105)*100</f>
        <v>96.202110524096042</v>
      </c>
      <c r="Y98" s="45">
        <f t="shared" si="20"/>
        <v>79.847751734999704</v>
      </c>
      <c r="Z98" s="5">
        <f t="shared" si="21"/>
        <v>1</v>
      </c>
      <c r="AA98" s="5">
        <f>Data!C105*Z98</f>
        <v>557</v>
      </c>
      <c r="AB98" s="5">
        <f t="shared" si="22"/>
        <v>2</v>
      </c>
      <c r="AC98" s="5">
        <f>Data!C105*AB98</f>
        <v>1114</v>
      </c>
      <c r="AD98" s="70">
        <f>(100-S98)/100*Data!B105</f>
        <v>4.630064527666284</v>
      </c>
      <c r="AE98" s="47">
        <f>AD98*Data!D105/Data!B105</f>
        <v>4.0882484659181015</v>
      </c>
      <c r="AF98" s="70">
        <f>(Data!D105-AE98)/Data!D105*100</f>
        <v>95.07439943865289</v>
      </c>
      <c r="AG98" s="70">
        <f t="shared" si="23"/>
        <v>78.911751534081901</v>
      </c>
    </row>
    <row r="99" spans="1:33">
      <c r="A99" s="11">
        <v>94</v>
      </c>
      <c r="B99" s="22">
        <f t="shared" si="12"/>
        <v>4</v>
      </c>
      <c r="C99" s="16">
        <f t="shared" si="13"/>
        <v>2</v>
      </c>
      <c r="I99" s="23">
        <f>Data!B106*Data!C106</f>
        <v>81716</v>
      </c>
      <c r="J99" s="23">
        <f>IF(Data!C$7=1,Data!D106,IF(Data!C$7=2,I99,Data!B106))</f>
        <v>59</v>
      </c>
      <c r="K99" s="33">
        <f>Data!E106*SQRT(Data!F106/20)</f>
        <v>7.4910064652873691</v>
      </c>
      <c r="L99" s="33">
        <f>IF(Data!H106="A",Data!G$5,IF(Data!H106="B",Data!G$6,Data!G$7))</f>
        <v>63</v>
      </c>
      <c r="M99" s="33">
        <f>IF(Data!I106="A",Data!G$5,IF(Data!I106="B",Data!G$6,Data!G$7))</f>
        <v>76</v>
      </c>
      <c r="N99" s="33">
        <f>IF(Data!J106="A",Data!G$5,IF(Data!J106="B",Data!G$6,Data!G$7))</f>
        <v>63</v>
      </c>
      <c r="O99" s="45">
        <f>IF(Data!C$6=1,L99,IF(Data!C$6=2,M99,N99))</f>
        <v>63</v>
      </c>
      <c r="P99" s="47">
        <f t="shared" si="14"/>
        <v>0.33185334643681652</v>
      </c>
      <c r="Q99">
        <f t="shared" si="15"/>
        <v>0.37756859273433735</v>
      </c>
      <c r="R99">
        <f t="shared" si="16"/>
        <v>0.25478285455271521</v>
      </c>
      <c r="S99" s="67">
        <f>(1-K99*R99/Data!G106)*100</f>
        <v>90.45709994650619</v>
      </c>
      <c r="T99" s="45">
        <f t="shared" si="17"/>
        <v>53.369688968438652</v>
      </c>
      <c r="U99" s="47">
        <f>MAX(0,NORMSINV(Data!J$5/100))</f>
        <v>0.50437198623838131</v>
      </c>
      <c r="V99">
        <f t="shared" si="18"/>
        <v>0.3512927868446884</v>
      </c>
      <c r="W99">
        <f t="shared" si="19"/>
        <v>0.1964505870695053</v>
      </c>
      <c r="X99" s="67">
        <f>(1-K99*W99/Data!G106)*100</f>
        <v>92.641936910764187</v>
      </c>
      <c r="Y99" s="45">
        <f t="shared" si="20"/>
        <v>54.658742777350874</v>
      </c>
      <c r="Z99" s="5">
        <f t="shared" si="21"/>
        <v>2</v>
      </c>
      <c r="AA99" s="5">
        <f>Data!C106*Z99</f>
        <v>1318</v>
      </c>
      <c r="AB99" s="5">
        <f t="shared" si="22"/>
        <v>4</v>
      </c>
      <c r="AC99" s="5">
        <f>Data!C106*AB99</f>
        <v>2636</v>
      </c>
      <c r="AD99" s="70">
        <f>(100-S99)/100*Data!B106</f>
        <v>11.833196066332324</v>
      </c>
      <c r="AE99" s="47">
        <f>AD99*Data!D106/Data!B106</f>
        <v>5.6303110315613472</v>
      </c>
      <c r="AF99" s="70">
        <f>(Data!D106-AE99)/Data!D106*100</f>
        <v>90.45709994650619</v>
      </c>
      <c r="AG99" s="70">
        <f t="shared" si="23"/>
        <v>53.369688968438652</v>
      </c>
    </row>
    <row r="100" spans="1:33">
      <c r="A100" s="11">
        <v>95</v>
      </c>
      <c r="B100" s="22">
        <f t="shared" si="12"/>
        <v>11</v>
      </c>
      <c r="C100" s="16">
        <f t="shared" si="13"/>
        <v>2</v>
      </c>
      <c r="I100" s="23">
        <f>Data!B107*Data!C107</f>
        <v>110880</v>
      </c>
      <c r="J100" s="23">
        <f>IF(Data!C$7=1,Data!D107,IF(Data!C$7=2,I100,Data!B107))</f>
        <v>42</v>
      </c>
      <c r="K100" s="33">
        <f>Data!E107*SQRT(Data!F107/20)</f>
        <v>22.13725751107588</v>
      </c>
      <c r="L100" s="33">
        <f>IF(Data!H107="A",Data!G$5,IF(Data!H107="B",Data!G$6,Data!G$7))</f>
        <v>76</v>
      </c>
      <c r="M100" s="33">
        <f>IF(Data!I107="A",Data!G$5,IF(Data!I107="B",Data!G$6,Data!G$7))</f>
        <v>63</v>
      </c>
      <c r="N100" s="33">
        <f>IF(Data!J107="A",Data!G$5,IF(Data!J107="B",Data!G$6,Data!G$7))</f>
        <v>53</v>
      </c>
      <c r="O100" s="45">
        <f>IF(Data!C$6=1,L100,IF(Data!C$6=2,M100,N100))</f>
        <v>53</v>
      </c>
      <c r="P100" s="47">
        <f t="shared" si="14"/>
        <v>7.5269862099829749E-2</v>
      </c>
      <c r="Q100">
        <f t="shared" si="15"/>
        <v>0.39781330029586265</v>
      </c>
      <c r="R100">
        <f t="shared" si="16"/>
        <v>0.36243646510894267</v>
      </c>
      <c r="S100" s="67">
        <f>(1-K100*R100/Data!G107)*100</f>
        <v>90.560765459387369</v>
      </c>
      <c r="T100" s="45">
        <f t="shared" si="17"/>
        <v>38.035521492942692</v>
      </c>
      <c r="U100" s="47">
        <f>MAX(0,NORMSINV(Data!J$5/100))</f>
        <v>0.50437198623838131</v>
      </c>
      <c r="V100">
        <f t="shared" si="18"/>
        <v>0.3512927868446884</v>
      </c>
      <c r="W100">
        <f t="shared" si="19"/>
        <v>0.1964505870695053</v>
      </c>
      <c r="X100" s="67">
        <f>(1-K100*W100/Data!G107)*100</f>
        <v>94.883673842165095</v>
      </c>
      <c r="Y100" s="45">
        <f t="shared" si="20"/>
        <v>39.85114301370934</v>
      </c>
      <c r="Z100" s="5">
        <f t="shared" si="21"/>
        <v>2</v>
      </c>
      <c r="AA100" s="5">
        <f>Data!C107*Z100</f>
        <v>352</v>
      </c>
      <c r="AB100" s="5">
        <f t="shared" si="22"/>
        <v>11</v>
      </c>
      <c r="AC100" s="5">
        <f>Data!C107*AB100</f>
        <v>1936</v>
      </c>
      <c r="AD100" s="70">
        <f>(100-S100)/100*Data!B107</f>
        <v>59.467177605859575</v>
      </c>
      <c r="AE100" s="47">
        <f>AD100*Data!D107/Data!B107</f>
        <v>3.9644785070573048</v>
      </c>
      <c r="AF100" s="70">
        <f>(Data!D107-AE100)/Data!D107*100</f>
        <v>90.560765459387355</v>
      </c>
      <c r="AG100" s="70">
        <f t="shared" si="23"/>
        <v>38.035521492942692</v>
      </c>
    </row>
    <row r="101" spans="1:33">
      <c r="A101" s="11">
        <v>96</v>
      </c>
      <c r="B101" s="22">
        <f t="shared" si="12"/>
        <v>6</v>
      </c>
      <c r="C101" s="16">
        <f t="shared" si="13"/>
        <v>1</v>
      </c>
      <c r="I101" s="23">
        <f>Data!B108*Data!C108</f>
        <v>101727</v>
      </c>
      <c r="J101" s="23">
        <f>IF(Data!C$7=1,Data!D108,IF(Data!C$7=2,I101,Data!B108))</f>
        <v>45</v>
      </c>
      <c r="K101" s="33">
        <f>Data!E108*SQRT(Data!F108/20)</f>
        <v>11.782053975544633</v>
      </c>
      <c r="L101" s="33">
        <f>IF(Data!H108="A",Data!G$5,IF(Data!H108="B",Data!G$6,Data!G$7))</f>
        <v>76</v>
      </c>
      <c r="M101" s="33">
        <f>IF(Data!I108="A",Data!G$5,IF(Data!I108="B",Data!G$6,Data!G$7))</f>
        <v>76</v>
      </c>
      <c r="N101" s="33">
        <f>IF(Data!J108="A",Data!G$5,IF(Data!J108="B",Data!G$6,Data!G$7))</f>
        <v>53</v>
      </c>
      <c r="O101" s="45">
        <f>IF(Data!C$6=1,L101,IF(Data!C$6=2,M101,N101))</f>
        <v>53</v>
      </c>
      <c r="P101" s="47">
        <f t="shared" si="14"/>
        <v>7.5269862099829749E-2</v>
      </c>
      <c r="Q101">
        <f t="shared" si="15"/>
        <v>0.39781330029586265</v>
      </c>
      <c r="R101">
        <f t="shared" si="16"/>
        <v>0.36243646510894267</v>
      </c>
      <c r="S101" s="67">
        <f>(1-K101*R101/Data!G108)*100</f>
        <v>91.942932085624236</v>
      </c>
      <c r="T101" s="45">
        <f t="shared" si="17"/>
        <v>41.374319438530904</v>
      </c>
      <c r="U101" s="47">
        <f>MAX(0,NORMSINV(Data!J$5/100))</f>
        <v>0.50437198623838131</v>
      </c>
      <c r="V101">
        <f t="shared" si="18"/>
        <v>0.3512927868446884</v>
      </c>
      <c r="W101">
        <f t="shared" si="19"/>
        <v>0.1964505870695053</v>
      </c>
      <c r="X101" s="67">
        <f>(1-K101*W101/Data!G108)*100</f>
        <v>95.63284637664087</v>
      </c>
      <c r="Y101" s="45">
        <f t="shared" si="20"/>
        <v>43.034780869488394</v>
      </c>
      <c r="Z101" s="5">
        <f t="shared" si="21"/>
        <v>1</v>
      </c>
      <c r="AA101" s="5">
        <f>Data!C108*Z101</f>
        <v>267</v>
      </c>
      <c r="AB101" s="5">
        <f t="shared" si="22"/>
        <v>6</v>
      </c>
      <c r="AC101" s="5">
        <f>Data!C108*AB101</f>
        <v>1602</v>
      </c>
      <c r="AD101" s="70">
        <f>(100-S101)/100*Data!B108</f>
        <v>30.697428753771664</v>
      </c>
      <c r="AE101" s="47">
        <f>AD101*Data!D108/Data!B108</f>
        <v>3.6256805614690943</v>
      </c>
      <c r="AF101" s="70">
        <f>(Data!D108-AE101)/Data!D108*100</f>
        <v>91.942932085624236</v>
      </c>
      <c r="AG101" s="70">
        <f t="shared" si="23"/>
        <v>41.374319438530904</v>
      </c>
    </row>
    <row r="102" spans="1:33">
      <c r="A102" s="11">
        <v>97</v>
      </c>
      <c r="B102" s="22">
        <f t="shared" si="12"/>
        <v>3</v>
      </c>
      <c r="C102" s="16">
        <f t="shared" si="13"/>
        <v>0</v>
      </c>
      <c r="I102" s="23">
        <f>Data!B109*Data!C109</f>
        <v>62775</v>
      </c>
      <c r="J102" s="23">
        <f>IF(Data!C$7=1,Data!D109,IF(Data!C$7=2,I102,Data!B109))</f>
        <v>35</v>
      </c>
      <c r="K102" s="33">
        <f>Data!E109*SQRT(Data!F109/20)</f>
        <v>6.4163370051320747</v>
      </c>
      <c r="L102" s="33">
        <f>IF(Data!H109="A",Data!G$5,IF(Data!H109="B",Data!G$6,Data!G$7))</f>
        <v>63</v>
      </c>
      <c r="M102" s="33">
        <f>IF(Data!I109="A",Data!G$5,IF(Data!I109="B",Data!G$6,Data!G$7))</f>
        <v>76</v>
      </c>
      <c r="N102" s="33">
        <f>IF(Data!J109="A",Data!G$5,IF(Data!J109="B",Data!G$6,Data!G$7))</f>
        <v>53</v>
      </c>
      <c r="O102" s="45">
        <f>IF(Data!C$6=1,L102,IF(Data!C$6=2,M102,N102))</f>
        <v>53</v>
      </c>
      <c r="P102" s="47">
        <f t="shared" si="14"/>
        <v>7.5269862099829749E-2</v>
      </c>
      <c r="Q102">
        <f t="shared" si="15"/>
        <v>0.39781330029586265</v>
      </c>
      <c r="R102">
        <f t="shared" si="16"/>
        <v>0.36243646510894267</v>
      </c>
      <c r="S102" s="67">
        <f>(1-K102*R102/Data!G109)*100</f>
        <v>90.310356237134286</v>
      </c>
      <c r="T102" s="45">
        <f t="shared" si="17"/>
        <v>31.608624682997</v>
      </c>
      <c r="U102" s="47">
        <f>MAX(0,NORMSINV(Data!J$5/100))</f>
        <v>0.50437198623838131</v>
      </c>
      <c r="V102">
        <f t="shared" si="18"/>
        <v>0.3512927868446884</v>
      </c>
      <c r="W102">
        <f t="shared" si="19"/>
        <v>0.1964505870695053</v>
      </c>
      <c r="X102" s="67">
        <f>(1-K102*W102/Data!G109)*100</f>
        <v>94.74794511877505</v>
      </c>
      <c r="Y102" s="45">
        <f t="shared" si="20"/>
        <v>33.161780791571267</v>
      </c>
      <c r="Z102" s="5">
        <f t="shared" si="21"/>
        <v>0</v>
      </c>
      <c r="AA102" s="5">
        <f>Data!C109*Z102</f>
        <v>0</v>
      </c>
      <c r="AB102" s="5">
        <f t="shared" si="22"/>
        <v>3</v>
      </c>
      <c r="AC102" s="5">
        <f>Data!C109*AB102</f>
        <v>1395</v>
      </c>
      <c r="AD102" s="70">
        <f>(100-S102)/100*Data!B109</f>
        <v>13.081019079868714</v>
      </c>
      <c r="AE102" s="47">
        <f>AD102*Data!D109/Data!B109</f>
        <v>3.3913753170029999</v>
      </c>
      <c r="AF102" s="70">
        <f>(Data!D109-AE102)/Data!D109*100</f>
        <v>90.310356237134286</v>
      </c>
      <c r="AG102" s="70">
        <f t="shared" si="23"/>
        <v>31.608624682997</v>
      </c>
    </row>
    <row r="103" spans="1:33">
      <c r="A103" s="11">
        <v>98</v>
      </c>
      <c r="B103" s="22">
        <f t="shared" si="12"/>
        <v>7</v>
      </c>
      <c r="C103" s="16">
        <f t="shared" si="13"/>
        <v>5</v>
      </c>
      <c r="I103" s="23">
        <f>Data!B110*Data!C110</f>
        <v>158220</v>
      </c>
      <c r="J103" s="23">
        <f>IF(Data!C$7=1,Data!D110,IF(Data!C$7=2,I103,Data!B110))</f>
        <v>62</v>
      </c>
      <c r="K103" s="33">
        <f>Data!E110*SQRT(Data!F110/20)</f>
        <v>13.885598824890041</v>
      </c>
      <c r="L103" s="33">
        <f>IF(Data!H110="A",Data!G$5,IF(Data!H110="B",Data!G$6,Data!G$7))</f>
        <v>76</v>
      </c>
      <c r="M103" s="33">
        <f>IF(Data!I110="A",Data!G$5,IF(Data!I110="B",Data!G$6,Data!G$7))</f>
        <v>76</v>
      </c>
      <c r="N103" s="33">
        <f>IF(Data!J110="A",Data!G$5,IF(Data!J110="B",Data!G$6,Data!G$7))</f>
        <v>63</v>
      </c>
      <c r="O103" s="45">
        <f>IF(Data!C$6=1,L103,IF(Data!C$6=2,M103,N103))</f>
        <v>63</v>
      </c>
      <c r="P103" s="47">
        <f t="shared" si="14"/>
        <v>0.33185334643681652</v>
      </c>
      <c r="Q103">
        <f t="shared" si="15"/>
        <v>0.37756859273433735</v>
      </c>
      <c r="R103">
        <f t="shared" si="16"/>
        <v>0.25478285455271521</v>
      </c>
      <c r="S103" s="67">
        <f>(1-K103*R103/Data!G110)*100</f>
        <v>94.200307367574894</v>
      </c>
      <c r="T103" s="45">
        <f t="shared" si="17"/>
        <v>58.404190567896428</v>
      </c>
      <c r="U103" s="47">
        <f>MAX(0,NORMSINV(Data!J$5/100))</f>
        <v>0.50437198623838131</v>
      </c>
      <c r="V103">
        <f t="shared" si="18"/>
        <v>0.3512927868446884</v>
      </c>
      <c r="W103">
        <f t="shared" si="19"/>
        <v>0.1964505870695053</v>
      </c>
      <c r="X103" s="67">
        <f>(1-K103*W103/Data!G110)*100</f>
        <v>95.52814091645692</v>
      </c>
      <c r="Y103" s="45">
        <f t="shared" si="20"/>
        <v>59.227447368203293</v>
      </c>
      <c r="Z103" s="5">
        <f t="shared" si="21"/>
        <v>5</v>
      </c>
      <c r="AA103" s="5">
        <f>Data!C110*Z103</f>
        <v>1465</v>
      </c>
      <c r="AB103" s="5">
        <f t="shared" si="22"/>
        <v>7</v>
      </c>
      <c r="AC103" s="5">
        <f>Data!C110*AB103</f>
        <v>2051</v>
      </c>
      <c r="AD103" s="70">
        <f>(100-S103)/100*Data!B110</f>
        <v>31.318340215095574</v>
      </c>
      <c r="AE103" s="47">
        <f>AD103*Data!D110/Data!B110</f>
        <v>3.5958094321035663</v>
      </c>
      <c r="AF103" s="70">
        <f>(Data!D110-AE103)/Data!D110*100</f>
        <v>94.200307367574894</v>
      </c>
      <c r="AG103" s="70">
        <f t="shared" si="23"/>
        <v>58.404190567896428</v>
      </c>
    </row>
    <row r="104" spans="1:33">
      <c r="A104" s="11">
        <v>99</v>
      </c>
      <c r="B104" s="22">
        <f t="shared" si="12"/>
        <v>11</v>
      </c>
      <c r="C104" s="16">
        <f t="shared" si="13"/>
        <v>7</v>
      </c>
      <c r="I104" s="23">
        <f>Data!B111*Data!C111</f>
        <v>81928</v>
      </c>
      <c r="J104" s="23">
        <f>IF(Data!C$7=1,Data!D111,IF(Data!C$7=2,I104,Data!B111))</f>
        <v>91</v>
      </c>
      <c r="K104" s="33">
        <f>Data!E111*SQRT(Data!F111/20)</f>
        <v>22.448123389434684</v>
      </c>
      <c r="L104" s="33">
        <f>IF(Data!H111="A",Data!G$5,IF(Data!H111="B",Data!G$6,Data!G$7))</f>
        <v>63</v>
      </c>
      <c r="M104" s="33">
        <f>IF(Data!I111="A",Data!G$5,IF(Data!I111="B",Data!G$6,Data!G$7))</f>
        <v>63</v>
      </c>
      <c r="N104" s="33">
        <f>IF(Data!J111="A",Data!G$5,IF(Data!J111="B",Data!G$6,Data!G$7))</f>
        <v>63</v>
      </c>
      <c r="O104" s="45">
        <f>IF(Data!C$6=1,L104,IF(Data!C$6=2,M104,N104))</f>
        <v>63</v>
      </c>
      <c r="P104" s="47">
        <f t="shared" si="14"/>
        <v>0.33185334643681652</v>
      </c>
      <c r="Q104">
        <f t="shared" si="15"/>
        <v>0.37756859273433735</v>
      </c>
      <c r="R104">
        <f t="shared" si="16"/>
        <v>0.25478285455271521</v>
      </c>
      <c r="S104" s="67">
        <f>(1-K104*R104/Data!G111)*100</f>
        <v>94.042294836966931</v>
      </c>
      <c r="T104" s="45">
        <f t="shared" si="17"/>
        <v>85.578488301639894</v>
      </c>
      <c r="U104" s="47">
        <f>MAX(0,NORMSINV(Data!J$5/100))</f>
        <v>0.50437198623838131</v>
      </c>
      <c r="V104">
        <f t="shared" si="18"/>
        <v>0.3512927868446884</v>
      </c>
      <c r="W104">
        <f t="shared" si="19"/>
        <v>0.1964505870695053</v>
      </c>
      <c r="X104" s="67">
        <f>(1-K104*W104/Data!G111)*100</f>
        <v>95.406305189100905</v>
      </c>
      <c r="Y104" s="45">
        <f t="shared" si="20"/>
        <v>86.819737722081825</v>
      </c>
      <c r="Z104" s="5">
        <f t="shared" si="21"/>
        <v>7</v>
      </c>
      <c r="AA104" s="5">
        <f>Data!C111*Z104</f>
        <v>931</v>
      </c>
      <c r="AB104" s="5">
        <f t="shared" si="22"/>
        <v>11</v>
      </c>
      <c r="AC104" s="5">
        <f>Data!C111*AB104</f>
        <v>1463</v>
      </c>
      <c r="AD104" s="70">
        <f>(100-S104)/100*Data!B111</f>
        <v>36.699463804283702</v>
      </c>
      <c r="AE104" s="47">
        <f>AD104*Data!D111/Data!B111</f>
        <v>5.4215116983600922</v>
      </c>
      <c r="AF104" s="70">
        <f>(Data!D111-AE104)/Data!D111*100</f>
        <v>94.042294836966931</v>
      </c>
      <c r="AG104" s="70">
        <f t="shared" si="23"/>
        <v>85.578488301639894</v>
      </c>
    </row>
    <row r="105" spans="1:33">
      <c r="A105" s="11">
        <v>100</v>
      </c>
      <c r="B105" s="22">
        <f t="shared" si="12"/>
        <v>5</v>
      </c>
      <c r="C105" s="16">
        <f t="shared" si="13"/>
        <v>3</v>
      </c>
      <c r="I105" s="23">
        <f>Data!B112*Data!C112</f>
        <v>167440</v>
      </c>
      <c r="J105" s="23">
        <f>IF(Data!C$7=1,Data!D112,IF(Data!C$7=2,I105,Data!B112))</f>
        <v>61</v>
      </c>
      <c r="K105" s="33">
        <f>Data!E112*SQRT(Data!F112/20)</f>
        <v>10.346442229633105</v>
      </c>
      <c r="L105" s="33">
        <f>IF(Data!H112="A",Data!G$5,IF(Data!H112="B",Data!G$6,Data!G$7))</f>
        <v>76</v>
      </c>
      <c r="M105" s="33">
        <f>IF(Data!I112="A",Data!G$5,IF(Data!I112="B",Data!G$6,Data!G$7))</f>
        <v>76</v>
      </c>
      <c r="N105" s="33">
        <f>IF(Data!J112="A",Data!G$5,IF(Data!J112="B",Data!G$6,Data!G$7))</f>
        <v>63</v>
      </c>
      <c r="O105" s="45">
        <f>IF(Data!C$6=1,L105,IF(Data!C$6=2,M105,N105))</f>
        <v>63</v>
      </c>
      <c r="P105" s="47">
        <f t="shared" si="14"/>
        <v>0.33185334643681652</v>
      </c>
      <c r="Q105">
        <f t="shared" si="15"/>
        <v>0.37756859273433735</v>
      </c>
      <c r="R105">
        <f t="shared" si="16"/>
        <v>0.25478285455271521</v>
      </c>
      <c r="S105" s="67">
        <f>(1-K105*R105/Data!G112)*100</f>
        <v>90.585371122390427</v>
      </c>
      <c r="T105" s="45">
        <f t="shared" si="17"/>
        <v>55.257076384658156</v>
      </c>
      <c r="U105" s="47">
        <f>MAX(0,NORMSINV(Data!J$5/100))</f>
        <v>0.50437198623838131</v>
      </c>
      <c r="V105">
        <f t="shared" si="18"/>
        <v>0.3512927868446884</v>
      </c>
      <c r="W105">
        <f t="shared" si="19"/>
        <v>0.1964505870695053</v>
      </c>
      <c r="X105" s="67">
        <f>(1-K105*W105/Data!G112)*100</f>
        <v>92.740840535385189</v>
      </c>
      <c r="Y105" s="45">
        <f t="shared" si="20"/>
        <v>56.571912726584969</v>
      </c>
      <c r="Z105" s="5">
        <f t="shared" si="21"/>
        <v>3</v>
      </c>
      <c r="AA105" s="5">
        <f>Data!C112*Z105</f>
        <v>1932</v>
      </c>
      <c r="AB105" s="5">
        <f t="shared" si="22"/>
        <v>5</v>
      </c>
      <c r="AC105" s="5">
        <f>Data!C112*AB105</f>
        <v>3220</v>
      </c>
      <c r="AD105" s="70">
        <f>(100-S105)/100*Data!B112</f>
        <v>24.478035081784888</v>
      </c>
      <c r="AE105" s="47">
        <f>AD105*Data!D112/Data!B112</f>
        <v>5.742923615341839</v>
      </c>
      <c r="AF105" s="70">
        <f>(Data!D112-AE105)/Data!D112*100</f>
        <v>90.585371122390441</v>
      </c>
      <c r="AG105" s="70">
        <f t="shared" si="23"/>
        <v>55.25707638465817</v>
      </c>
    </row>
    <row r="106" spans="1:33">
      <c r="A106" s="11">
        <v>101</v>
      </c>
      <c r="B106" s="22">
        <f t="shared" si="12"/>
        <v>4</v>
      </c>
      <c r="C106" s="16">
        <f t="shared" si="13"/>
        <v>1</v>
      </c>
      <c r="I106" s="23">
        <f>Data!B113*Data!C113</f>
        <v>58960</v>
      </c>
      <c r="J106" s="23">
        <f>IF(Data!C$7=1,Data!D113,IF(Data!C$7=2,I106,Data!B113))</f>
        <v>42</v>
      </c>
      <c r="K106" s="33">
        <f>Data!E113*SQRT(Data!F113/20)</f>
        <v>8.6815331309001618</v>
      </c>
      <c r="L106" s="33">
        <f>IF(Data!H113="A",Data!G$5,IF(Data!H113="B",Data!G$6,Data!G$7))</f>
        <v>63</v>
      </c>
      <c r="M106" s="33">
        <f>IF(Data!I113="A",Data!G$5,IF(Data!I113="B",Data!G$6,Data!G$7))</f>
        <v>76</v>
      </c>
      <c r="N106" s="33">
        <f>IF(Data!J113="A",Data!G$5,IF(Data!J113="B",Data!G$6,Data!G$7))</f>
        <v>53</v>
      </c>
      <c r="O106" s="45">
        <f>IF(Data!C$6=1,L106,IF(Data!C$6=2,M106,N106))</f>
        <v>53</v>
      </c>
      <c r="P106" s="47">
        <f t="shared" si="14"/>
        <v>7.5269862099829749E-2</v>
      </c>
      <c r="Q106">
        <f t="shared" si="15"/>
        <v>0.39781330029586265</v>
      </c>
      <c r="R106">
        <f t="shared" si="16"/>
        <v>0.36243646510894267</v>
      </c>
      <c r="S106" s="67">
        <f>(1-K106*R106/Data!G113)*100</f>
        <v>87.413983281241485</v>
      </c>
      <c r="T106" s="45">
        <f t="shared" si="17"/>
        <v>36.713872978121429</v>
      </c>
      <c r="U106" s="47">
        <f>MAX(0,NORMSINV(Data!J$5/100))</f>
        <v>0.50437198623838131</v>
      </c>
      <c r="V106">
        <f t="shared" si="18"/>
        <v>0.3512927868446884</v>
      </c>
      <c r="W106">
        <f t="shared" si="19"/>
        <v>0.1964505870695053</v>
      </c>
      <c r="X106" s="67">
        <f>(1-K106*W106/Data!G113)*100</f>
        <v>93.178030879085199</v>
      </c>
      <c r="Y106" s="45">
        <f t="shared" si="20"/>
        <v>39.134772969215781</v>
      </c>
      <c r="Z106" s="5">
        <f t="shared" si="21"/>
        <v>1</v>
      </c>
      <c r="AA106" s="5">
        <f>Data!C113*Z106</f>
        <v>440</v>
      </c>
      <c r="AB106" s="5">
        <f t="shared" si="22"/>
        <v>4</v>
      </c>
      <c r="AC106" s="5">
        <f>Data!C113*AB106</f>
        <v>1760</v>
      </c>
      <c r="AD106" s="70">
        <f>(100-S106)/100*Data!B113</f>
        <v>16.865262403136409</v>
      </c>
      <c r="AE106" s="47">
        <f>AD106*Data!D113/Data!B113</f>
        <v>5.2861270218785759</v>
      </c>
      <c r="AF106" s="70">
        <f>(Data!D113-AE106)/Data!D113*100</f>
        <v>87.413983281241485</v>
      </c>
      <c r="AG106" s="70">
        <f t="shared" si="23"/>
        <v>36.713872978121429</v>
      </c>
    </row>
    <row r="107" spans="1:33">
      <c r="A107" s="11">
        <v>102</v>
      </c>
      <c r="B107" s="22">
        <f t="shared" si="12"/>
        <v>3</v>
      </c>
      <c r="C107" s="16">
        <f t="shared" si="13"/>
        <v>2</v>
      </c>
      <c r="I107" s="23">
        <f>Data!B114*Data!C114</f>
        <v>63143</v>
      </c>
      <c r="J107" s="23">
        <f>IF(Data!C$7=1,Data!D114,IF(Data!C$7=2,I107,Data!B114))</f>
        <v>76</v>
      </c>
      <c r="K107" s="33">
        <f>Data!E114*SQRT(Data!F114/20)</f>
        <v>6.1865829081266108</v>
      </c>
      <c r="L107" s="33">
        <f>IF(Data!H114="A",Data!G$5,IF(Data!H114="B",Data!G$6,Data!G$7))</f>
        <v>63</v>
      </c>
      <c r="M107" s="33">
        <f>IF(Data!I114="A",Data!G$5,IF(Data!I114="B",Data!G$6,Data!G$7))</f>
        <v>76</v>
      </c>
      <c r="N107" s="33">
        <f>IF(Data!J114="A",Data!G$5,IF(Data!J114="B",Data!G$6,Data!G$7))</f>
        <v>63</v>
      </c>
      <c r="O107" s="45">
        <f>IF(Data!C$6=1,L107,IF(Data!C$6=2,M107,N107))</f>
        <v>63</v>
      </c>
      <c r="P107" s="47">
        <f t="shared" si="14"/>
        <v>0.33185334643681652</v>
      </c>
      <c r="Q107">
        <f t="shared" si="15"/>
        <v>0.37756859273433735</v>
      </c>
      <c r="R107">
        <f t="shared" si="16"/>
        <v>0.25478285455271521</v>
      </c>
      <c r="S107" s="67">
        <f>(1-K107*R107/Data!G114)*100</f>
        <v>96.24705892081063</v>
      </c>
      <c r="T107" s="45">
        <f t="shared" si="17"/>
        <v>73.147764779816086</v>
      </c>
      <c r="U107" s="47">
        <f>MAX(0,NORMSINV(Data!J$5/100))</f>
        <v>0.50437198623838131</v>
      </c>
      <c r="V107">
        <f t="shared" si="18"/>
        <v>0.3512927868446884</v>
      </c>
      <c r="W107">
        <f t="shared" si="19"/>
        <v>0.1964505870695053</v>
      </c>
      <c r="X107" s="67">
        <f>(1-K107*W107/Data!G114)*100</f>
        <v>97.106290847010385</v>
      </c>
      <c r="Y107" s="45">
        <f t="shared" si="20"/>
        <v>73.800781043727895</v>
      </c>
      <c r="Z107" s="5">
        <f t="shared" si="21"/>
        <v>2</v>
      </c>
      <c r="AA107" s="5">
        <f>Data!C114*Z107</f>
        <v>542</v>
      </c>
      <c r="AB107" s="5">
        <f t="shared" si="22"/>
        <v>3</v>
      </c>
      <c r="AC107" s="5">
        <f>Data!C114*AB107</f>
        <v>813</v>
      </c>
      <c r="AD107" s="70">
        <f>(100-S107)/100*Data!B114</f>
        <v>8.7443527145112316</v>
      </c>
      <c r="AE107" s="47">
        <f>AD107*Data!D114/Data!B114</f>
        <v>2.8522352201839212</v>
      </c>
      <c r="AF107" s="70">
        <f>(Data!D114-AE107)/Data!D114*100</f>
        <v>96.24705892081063</v>
      </c>
      <c r="AG107" s="70">
        <f t="shared" si="23"/>
        <v>73.147764779816086</v>
      </c>
    </row>
    <row r="108" spans="1:33">
      <c r="A108" s="11">
        <v>103</v>
      </c>
      <c r="B108" s="22">
        <f t="shared" si="12"/>
        <v>10</v>
      </c>
      <c r="C108" s="16">
        <f t="shared" si="13"/>
        <v>1</v>
      </c>
      <c r="I108" s="23">
        <f>Data!B115*Data!C115</f>
        <v>71622</v>
      </c>
      <c r="J108" s="23">
        <f>IF(Data!C$7=1,Data!D115,IF(Data!C$7=2,I108,Data!B115))</f>
        <v>32</v>
      </c>
      <c r="K108" s="33">
        <f>Data!E115*SQRT(Data!F115/20)</f>
        <v>19.090888105798307</v>
      </c>
      <c r="L108" s="33">
        <f>IF(Data!H115="A",Data!G$5,IF(Data!H115="B",Data!G$6,Data!G$7))</f>
        <v>63</v>
      </c>
      <c r="M108" s="33">
        <f>IF(Data!I115="A",Data!G$5,IF(Data!I115="B",Data!G$6,Data!G$7))</f>
        <v>63</v>
      </c>
      <c r="N108" s="33">
        <f>IF(Data!J115="A",Data!G$5,IF(Data!J115="B",Data!G$6,Data!G$7))</f>
        <v>53</v>
      </c>
      <c r="O108" s="45">
        <f>IF(Data!C$6=1,L108,IF(Data!C$6=2,M108,N108))</f>
        <v>53</v>
      </c>
      <c r="P108" s="47">
        <f t="shared" si="14"/>
        <v>7.5269862099829749E-2</v>
      </c>
      <c r="Q108">
        <f t="shared" si="15"/>
        <v>0.39781330029586265</v>
      </c>
      <c r="R108">
        <f t="shared" si="16"/>
        <v>0.36243646510894267</v>
      </c>
      <c r="S108" s="67">
        <f>(1-K108*R108/Data!G115)*100</f>
        <v>88.070286205420871</v>
      </c>
      <c r="T108" s="45">
        <f t="shared" si="17"/>
        <v>28.182491585734677</v>
      </c>
      <c r="U108" s="47">
        <f>MAX(0,NORMSINV(Data!J$5/100))</f>
        <v>0.50437198623838131</v>
      </c>
      <c r="V108">
        <f t="shared" si="18"/>
        <v>0.3512927868446884</v>
      </c>
      <c r="W108">
        <f t="shared" si="19"/>
        <v>0.1964505870695053</v>
      </c>
      <c r="X108" s="67">
        <f>(1-K108*W108/Data!G115)*100</f>
        <v>93.533765213685669</v>
      </c>
      <c r="Y108" s="45">
        <f t="shared" si="20"/>
        <v>29.930804868379415</v>
      </c>
      <c r="Z108" s="5">
        <f t="shared" si="21"/>
        <v>1</v>
      </c>
      <c r="AA108" s="5">
        <f>Data!C115*Z108</f>
        <v>207</v>
      </c>
      <c r="AB108" s="5">
        <f t="shared" si="22"/>
        <v>10</v>
      </c>
      <c r="AC108" s="5">
        <f>Data!C115*AB108</f>
        <v>2070</v>
      </c>
      <c r="AD108" s="70">
        <f>(100-S108)/100*Data!B115</f>
        <v>41.276809729243787</v>
      </c>
      <c r="AE108" s="47">
        <f>AD108*Data!D115/Data!B115</f>
        <v>3.8175084142653213</v>
      </c>
      <c r="AF108" s="70">
        <f>(Data!D115-AE108)/Data!D115*100</f>
        <v>88.070286205420871</v>
      </c>
      <c r="AG108" s="70">
        <f t="shared" si="23"/>
        <v>28.182491585734677</v>
      </c>
    </row>
    <row r="109" spans="1:33">
      <c r="A109" s="11">
        <v>104</v>
      </c>
      <c r="B109" s="22">
        <f t="shared" si="12"/>
        <v>6</v>
      </c>
      <c r="C109" s="16">
        <f t="shared" si="13"/>
        <v>4</v>
      </c>
      <c r="I109" s="23">
        <f>Data!B116*Data!C116</f>
        <v>226848</v>
      </c>
      <c r="J109" s="23">
        <f>IF(Data!C$7=1,Data!D116,IF(Data!C$7=2,I109,Data!B116))</f>
        <v>82</v>
      </c>
      <c r="K109" s="33">
        <f>Data!E116*SQRT(Data!F116/20)</f>
        <v>11.014058794895359</v>
      </c>
      <c r="L109" s="33">
        <f>IF(Data!H116="A",Data!G$5,IF(Data!H116="B",Data!G$6,Data!G$7))</f>
        <v>76</v>
      </c>
      <c r="M109" s="33">
        <f>IF(Data!I116="A",Data!G$5,IF(Data!I116="B",Data!G$6,Data!G$7))</f>
        <v>76</v>
      </c>
      <c r="N109" s="33">
        <f>IF(Data!J116="A",Data!G$5,IF(Data!J116="B",Data!G$6,Data!G$7))</f>
        <v>63</v>
      </c>
      <c r="O109" s="45">
        <f>IF(Data!C$6=1,L109,IF(Data!C$6=2,M109,N109))</f>
        <v>63</v>
      </c>
      <c r="P109" s="47">
        <f t="shared" si="14"/>
        <v>0.33185334643681652</v>
      </c>
      <c r="Q109">
        <f t="shared" si="15"/>
        <v>0.37756859273433735</v>
      </c>
      <c r="R109">
        <f t="shared" si="16"/>
        <v>0.25478285455271521</v>
      </c>
      <c r="S109" s="67">
        <f>(1-K109*R109/Data!G116)*100</f>
        <v>94.603474346202148</v>
      </c>
      <c r="T109" s="45">
        <f t="shared" si="17"/>
        <v>77.574848963885756</v>
      </c>
      <c r="U109" s="47">
        <f>MAX(0,NORMSINV(Data!J$5/100))</f>
        <v>0.50437198623838131</v>
      </c>
      <c r="V109">
        <f t="shared" si="18"/>
        <v>0.3512927868446884</v>
      </c>
      <c r="W109">
        <f t="shared" si="19"/>
        <v>0.1964505870695053</v>
      </c>
      <c r="X109" s="67">
        <f>(1-K109*W109/Data!G116)*100</f>
        <v>95.839003237932232</v>
      </c>
      <c r="Y109" s="45">
        <f t="shared" si="20"/>
        <v>78.58798265510444</v>
      </c>
      <c r="Z109" s="5">
        <f t="shared" si="21"/>
        <v>4</v>
      </c>
      <c r="AA109" s="5">
        <f>Data!C116*Z109</f>
        <v>1632</v>
      </c>
      <c r="AB109" s="5">
        <f t="shared" si="22"/>
        <v>6</v>
      </c>
      <c r="AC109" s="5">
        <f>Data!C116*AB109</f>
        <v>2448</v>
      </c>
      <c r="AD109" s="70">
        <f>(100-S109)/100*Data!B116</f>
        <v>30.004682635116058</v>
      </c>
      <c r="AE109" s="47">
        <f>AD109*Data!D116/Data!B116</f>
        <v>4.4251510361142383</v>
      </c>
      <c r="AF109" s="70">
        <f>(Data!D116-AE109)/Data!D116*100</f>
        <v>94.603474346202148</v>
      </c>
      <c r="AG109" s="70">
        <f t="shared" si="23"/>
        <v>77.574848963885756</v>
      </c>
    </row>
    <row r="110" spans="1:33">
      <c r="A110" s="11">
        <v>105</v>
      </c>
      <c r="B110" s="22">
        <f t="shared" si="12"/>
        <v>3</v>
      </c>
      <c r="C110" s="16">
        <f t="shared" si="13"/>
        <v>1</v>
      </c>
      <c r="I110" s="23">
        <f>Data!B117*Data!C117</f>
        <v>127720</v>
      </c>
      <c r="J110" s="23">
        <f>IF(Data!C$7=1,Data!D117,IF(Data!C$7=2,I110,Data!B117))</f>
        <v>35</v>
      </c>
      <c r="K110" s="33">
        <f>Data!E117*SQRT(Data!F117/20)</f>
        <v>6.925626112454256</v>
      </c>
      <c r="L110" s="33">
        <f>IF(Data!H117="A",Data!G$5,IF(Data!H117="B",Data!G$6,Data!G$7))</f>
        <v>76</v>
      </c>
      <c r="M110" s="33">
        <f>IF(Data!I117="A",Data!G$5,IF(Data!I117="B",Data!G$6,Data!G$7))</f>
        <v>76</v>
      </c>
      <c r="N110" s="33">
        <f>IF(Data!J117="A",Data!G$5,IF(Data!J117="B",Data!G$6,Data!G$7))</f>
        <v>53</v>
      </c>
      <c r="O110" s="45">
        <f>IF(Data!C$6=1,L110,IF(Data!C$6=2,M110,N110))</f>
        <v>53</v>
      </c>
      <c r="P110" s="47">
        <f t="shared" si="14"/>
        <v>7.5269862099829749E-2</v>
      </c>
      <c r="Q110">
        <f t="shared" si="15"/>
        <v>0.39781330029586265</v>
      </c>
      <c r="R110">
        <f t="shared" si="16"/>
        <v>0.36243646510894267</v>
      </c>
      <c r="S110" s="67">
        <f>(1-K110*R110/Data!G117)*100</f>
        <v>88.047145491123288</v>
      </c>
      <c r="T110" s="45">
        <f t="shared" si="17"/>
        <v>30.816500921893152</v>
      </c>
      <c r="U110" s="47">
        <f>MAX(0,NORMSINV(Data!J$5/100))</f>
        <v>0.50437198623838131</v>
      </c>
      <c r="V110">
        <f t="shared" si="18"/>
        <v>0.3512927868446884</v>
      </c>
      <c r="W110">
        <f t="shared" si="19"/>
        <v>0.1964505870695053</v>
      </c>
      <c r="X110" s="67">
        <f>(1-K110*W110/Data!G117)*100</f>
        <v>93.521222306592705</v>
      </c>
      <c r="Y110" s="45">
        <f t="shared" si="20"/>
        <v>32.732427807307445</v>
      </c>
      <c r="Z110" s="5">
        <f t="shared" si="21"/>
        <v>1</v>
      </c>
      <c r="AA110" s="5">
        <f>Data!C117*Z110</f>
        <v>1240</v>
      </c>
      <c r="AB110" s="5">
        <f t="shared" si="22"/>
        <v>3</v>
      </c>
      <c r="AC110" s="5">
        <f>Data!C117*AB110</f>
        <v>3720</v>
      </c>
      <c r="AD110" s="70">
        <f>(100-S110)/100*Data!B117</f>
        <v>12.311440144143013</v>
      </c>
      <c r="AE110" s="47">
        <f>AD110*Data!D117/Data!B117</f>
        <v>4.1834990781068493</v>
      </c>
      <c r="AF110" s="70">
        <f>(Data!D117-AE110)/Data!D117*100</f>
        <v>88.047145491123288</v>
      </c>
      <c r="AG110" s="70">
        <f t="shared" si="23"/>
        <v>30.816500921893152</v>
      </c>
    </row>
    <row r="111" spans="1:33">
      <c r="A111" s="11">
        <v>106</v>
      </c>
      <c r="B111" s="22">
        <f t="shared" si="12"/>
        <v>5</v>
      </c>
      <c r="C111" s="16">
        <f t="shared" si="13"/>
        <v>3</v>
      </c>
      <c r="I111" s="23">
        <f>Data!B118*Data!C118</f>
        <v>435841</v>
      </c>
      <c r="J111" s="23">
        <f>IF(Data!C$7=1,Data!D118,IF(Data!C$7=2,I111,Data!B118))</f>
        <v>83</v>
      </c>
      <c r="K111" s="33">
        <f>Data!E118*SQRT(Data!F118/20)</f>
        <v>9.9209834070555551</v>
      </c>
      <c r="L111" s="33">
        <f>IF(Data!H118="A",Data!G$5,IF(Data!H118="B",Data!G$6,Data!G$7))</f>
        <v>76</v>
      </c>
      <c r="M111" s="33">
        <f>IF(Data!I118="A",Data!G$5,IF(Data!I118="B",Data!G$6,Data!G$7))</f>
        <v>76</v>
      </c>
      <c r="N111" s="33">
        <f>IF(Data!J118="A",Data!G$5,IF(Data!J118="B",Data!G$6,Data!G$7))</f>
        <v>63</v>
      </c>
      <c r="O111" s="45">
        <f>IF(Data!C$6=1,L111,IF(Data!C$6=2,M111,N111))</f>
        <v>63</v>
      </c>
      <c r="P111" s="47">
        <f t="shared" si="14"/>
        <v>0.33185334643681652</v>
      </c>
      <c r="Q111">
        <f t="shared" si="15"/>
        <v>0.37756859273433735</v>
      </c>
      <c r="R111">
        <f t="shared" si="16"/>
        <v>0.25478285455271521</v>
      </c>
      <c r="S111" s="67">
        <f>(1-K111*R111/Data!G118)*100</f>
        <v>87.963350131334579</v>
      </c>
      <c r="T111" s="45">
        <f t="shared" si="17"/>
        <v>73.009580609007699</v>
      </c>
      <c r="U111" s="47">
        <f>MAX(0,NORMSINV(Data!J$5/100))</f>
        <v>0.50437198623838131</v>
      </c>
      <c r="V111">
        <f t="shared" si="18"/>
        <v>0.3512927868446884</v>
      </c>
      <c r="W111">
        <f t="shared" si="19"/>
        <v>0.1964505870695053</v>
      </c>
      <c r="X111" s="67">
        <f>(1-K111*W111/Data!G118)*100</f>
        <v>90.719128501795794</v>
      </c>
      <c r="Y111" s="45">
        <f t="shared" si="20"/>
        <v>75.296876656490511</v>
      </c>
      <c r="Z111" s="5">
        <f t="shared" si="21"/>
        <v>3</v>
      </c>
      <c r="AA111" s="5">
        <f>Data!C118*Z111</f>
        <v>6441</v>
      </c>
      <c r="AB111" s="5">
        <f t="shared" si="22"/>
        <v>5</v>
      </c>
      <c r="AC111" s="5">
        <f>Data!C118*AB111</f>
        <v>10735</v>
      </c>
      <c r="AD111" s="70">
        <f>(100-S111)/100*Data!B118</f>
        <v>24.434399233390803</v>
      </c>
      <c r="AE111" s="47">
        <f>AD111*Data!D118/Data!B118</f>
        <v>9.9904193909922991</v>
      </c>
      <c r="AF111" s="70">
        <f>(Data!D118-AE111)/Data!D118*100</f>
        <v>87.963350131334579</v>
      </c>
      <c r="AG111" s="70">
        <f t="shared" si="23"/>
        <v>73.009580609007699</v>
      </c>
    </row>
    <row r="112" spans="1:33">
      <c r="A112" s="11">
        <v>107</v>
      </c>
      <c r="B112" s="22">
        <f t="shared" si="12"/>
        <v>3</v>
      </c>
      <c r="C112" s="16">
        <f t="shared" si="13"/>
        <v>0</v>
      </c>
      <c r="I112" s="23">
        <f>Data!B119*Data!C119</f>
        <v>67328</v>
      </c>
      <c r="J112" s="23">
        <f>IF(Data!C$7=1,Data!D119,IF(Data!C$7=2,I112,Data!B119))</f>
        <v>34</v>
      </c>
      <c r="K112" s="33">
        <f>Data!E119*SQRT(Data!F119/20)</f>
        <v>5.6134516442306612</v>
      </c>
      <c r="L112" s="33">
        <f>IF(Data!H119="A",Data!G$5,IF(Data!H119="B",Data!G$6,Data!G$7))</f>
        <v>63</v>
      </c>
      <c r="M112" s="33">
        <f>IF(Data!I119="A",Data!G$5,IF(Data!I119="B",Data!G$6,Data!G$7))</f>
        <v>76</v>
      </c>
      <c r="N112" s="33">
        <f>IF(Data!J119="A",Data!G$5,IF(Data!J119="B",Data!G$6,Data!G$7))</f>
        <v>53</v>
      </c>
      <c r="O112" s="45">
        <f>IF(Data!C$6=1,L112,IF(Data!C$6=2,M112,N112))</f>
        <v>53</v>
      </c>
      <c r="P112" s="47">
        <f t="shared" si="14"/>
        <v>7.5269862099829749E-2</v>
      </c>
      <c r="Q112">
        <f t="shared" si="15"/>
        <v>0.39781330029586265</v>
      </c>
      <c r="R112">
        <f t="shared" si="16"/>
        <v>0.36243646510894267</v>
      </c>
      <c r="S112" s="67">
        <f>(1-K112*R112/Data!G119)*100</f>
        <v>83.04567024170882</v>
      </c>
      <c r="T112" s="45">
        <f t="shared" si="17"/>
        <v>28.235527882181</v>
      </c>
      <c r="U112" s="47">
        <f>MAX(0,NORMSINV(Data!J$5/100))</f>
        <v>0.50437198623838131</v>
      </c>
      <c r="V112">
        <f t="shared" si="18"/>
        <v>0.3512927868446884</v>
      </c>
      <c r="W112">
        <f t="shared" si="19"/>
        <v>0.1964505870695053</v>
      </c>
      <c r="X112" s="67">
        <f>(1-K112*W112/Data!G119)*100</f>
        <v>90.810284408371729</v>
      </c>
      <c r="Y112" s="45">
        <f t="shared" si="20"/>
        <v>30.875496698846387</v>
      </c>
      <c r="Z112" s="5">
        <f t="shared" si="21"/>
        <v>0</v>
      </c>
      <c r="AA112" s="5">
        <f>Data!C119*Z112</f>
        <v>0</v>
      </c>
      <c r="AB112" s="5">
        <f t="shared" si="22"/>
        <v>3</v>
      </c>
      <c r="AC112" s="5">
        <f>Data!C119*AB112</f>
        <v>3156</v>
      </c>
      <c r="AD112" s="70">
        <f>(100-S112)/100*Data!B119</f>
        <v>10.850771045306356</v>
      </c>
      <c r="AE112" s="47">
        <f>AD112*Data!D119/Data!B119</f>
        <v>5.7644721178190013</v>
      </c>
      <c r="AF112" s="70">
        <f>(Data!D119-AE112)/Data!D119*100</f>
        <v>83.04567024170882</v>
      </c>
      <c r="AG112" s="70">
        <f t="shared" si="23"/>
        <v>28.235527882181</v>
      </c>
    </row>
    <row r="113" spans="1:33">
      <c r="A113" s="11">
        <v>108</v>
      </c>
      <c r="B113" s="22">
        <f t="shared" si="12"/>
        <v>40</v>
      </c>
      <c r="C113" s="16">
        <f t="shared" si="13"/>
        <v>27</v>
      </c>
      <c r="I113" s="23">
        <f>Data!B120*Data!C120</f>
        <v>89581</v>
      </c>
      <c r="J113" s="23">
        <f>IF(Data!C$7=1,Data!D120,IF(Data!C$7=2,I113,Data!B120))</f>
        <v>123</v>
      </c>
      <c r="K113" s="33">
        <f>Data!E120*SQRT(Data!F120/20)</f>
        <v>80.116928390857566</v>
      </c>
      <c r="L113" s="33">
        <f>IF(Data!H120="A",Data!G$5,IF(Data!H120="B",Data!G$6,Data!G$7))</f>
        <v>63</v>
      </c>
      <c r="M113" s="33">
        <f>IF(Data!I120="A",Data!G$5,IF(Data!I120="B",Data!G$6,Data!G$7))</f>
        <v>53</v>
      </c>
      <c r="N113" s="33">
        <f>IF(Data!J120="A",Data!G$5,IF(Data!J120="B",Data!G$6,Data!G$7))</f>
        <v>63</v>
      </c>
      <c r="O113" s="45">
        <f>IF(Data!C$6=1,L113,IF(Data!C$6=2,M113,N113))</f>
        <v>63</v>
      </c>
      <c r="P113" s="47">
        <f t="shared" si="14"/>
        <v>0.33185334643681652</v>
      </c>
      <c r="Q113">
        <f t="shared" si="15"/>
        <v>0.37756859273433735</v>
      </c>
      <c r="R113">
        <f t="shared" si="16"/>
        <v>0.25478285455271521</v>
      </c>
      <c r="S113" s="67">
        <f>(1-K113*R113/Data!G120)*100</f>
        <v>95.581727334757971</v>
      </c>
      <c r="T113" s="45">
        <f t="shared" si="17"/>
        <v>117.5655246217523</v>
      </c>
      <c r="U113" s="47">
        <f>MAX(0,NORMSINV(Data!J$5/100))</f>
        <v>0.50437198623838131</v>
      </c>
      <c r="V113">
        <f t="shared" si="18"/>
        <v>0.3512927868446884</v>
      </c>
      <c r="W113">
        <f t="shared" si="19"/>
        <v>0.1964505870695053</v>
      </c>
      <c r="X113" s="67">
        <f>(1-K113*W113/Data!G120)*100</f>
        <v>96.593286230175437</v>
      </c>
      <c r="Y113" s="45">
        <f t="shared" si="20"/>
        <v>118.80974206311579</v>
      </c>
      <c r="Z113" s="5">
        <f t="shared" si="21"/>
        <v>27</v>
      </c>
      <c r="AA113" s="5">
        <f>Data!C120*Z113</f>
        <v>783</v>
      </c>
      <c r="AB113" s="5">
        <f t="shared" si="22"/>
        <v>40</v>
      </c>
      <c r="AC113" s="5">
        <f>Data!C120*AB113</f>
        <v>1160</v>
      </c>
      <c r="AD113" s="70">
        <f>(100-S113)/100*Data!B120</f>
        <v>136.48044262932626</v>
      </c>
      <c r="AE113" s="47">
        <f>AD113*Data!D120/Data!B120</f>
        <v>5.4344753782476953</v>
      </c>
      <c r="AF113" s="70">
        <f>(Data!D120-AE113)/Data!D120*100</f>
        <v>95.581727334757971</v>
      </c>
      <c r="AG113" s="70">
        <f t="shared" si="23"/>
        <v>117.5655246217523</v>
      </c>
    </row>
    <row r="114" spans="1:33">
      <c r="A114" s="11">
        <v>109</v>
      </c>
      <c r="B114" s="22">
        <f t="shared" si="12"/>
        <v>16</v>
      </c>
      <c r="C114" s="16">
        <f t="shared" si="13"/>
        <v>22</v>
      </c>
      <c r="I114" s="23">
        <f>Data!B121*Data!C121</f>
        <v>42480</v>
      </c>
      <c r="J114" s="23">
        <f>IF(Data!C$7=1,Data!D121,IF(Data!C$7=2,I114,Data!B121))</f>
        <v>167</v>
      </c>
      <c r="K114" s="33">
        <f>Data!E121*SQRT(Data!F121/20)</f>
        <v>31.820095491363841</v>
      </c>
      <c r="L114" s="33">
        <f>IF(Data!H121="A",Data!G$5,IF(Data!H121="B",Data!G$6,Data!G$7))</f>
        <v>63</v>
      </c>
      <c r="M114" s="33">
        <f>IF(Data!I121="A",Data!G$5,IF(Data!I121="B",Data!G$6,Data!G$7))</f>
        <v>53</v>
      </c>
      <c r="N114" s="33">
        <f>IF(Data!J121="A",Data!G$5,IF(Data!J121="B",Data!G$6,Data!G$7))</f>
        <v>76</v>
      </c>
      <c r="O114" s="45">
        <f>IF(Data!C$6=1,L114,IF(Data!C$6=2,M114,N114))</f>
        <v>76</v>
      </c>
      <c r="P114" s="47">
        <f t="shared" si="14"/>
        <v>0.70630256284008719</v>
      </c>
      <c r="Q114">
        <f t="shared" si="15"/>
        <v>0.31087282988262566</v>
      </c>
      <c r="R114">
        <f t="shared" si="16"/>
        <v>0.14136021480100466</v>
      </c>
      <c r="S114" s="67">
        <f>(1-K114*R114/Data!G121)*100</f>
        <v>98.242931432168874</v>
      </c>
      <c r="T114" s="45">
        <f t="shared" si="17"/>
        <v>164.06569549172204</v>
      </c>
      <c r="U114" s="47">
        <f>MAX(0,NORMSINV(Data!J$5/100))</f>
        <v>0.50437198623838131</v>
      </c>
      <c r="V114">
        <f t="shared" si="18"/>
        <v>0.3512927868446884</v>
      </c>
      <c r="W114">
        <f t="shared" si="19"/>
        <v>0.1964505870695053</v>
      </c>
      <c r="X114" s="67">
        <f>(1-K114*W114/Data!G121)*100</f>
        <v>97.558173265669481</v>
      </c>
      <c r="Y114" s="45">
        <f t="shared" si="20"/>
        <v>162.92214935366803</v>
      </c>
      <c r="Z114" s="5">
        <f t="shared" si="21"/>
        <v>22</v>
      </c>
      <c r="AA114" s="5">
        <f>Data!C121*Z114</f>
        <v>792</v>
      </c>
      <c r="AB114" s="5">
        <f t="shared" si="22"/>
        <v>16</v>
      </c>
      <c r="AC114" s="5">
        <f>Data!C121*AB114</f>
        <v>576</v>
      </c>
      <c r="AD114" s="70">
        <f>(100-S114)/100*Data!B121</f>
        <v>20.733409100407293</v>
      </c>
      <c r="AE114" s="47">
        <f>AD114*Data!D121/Data!B121</f>
        <v>2.9343045082779811</v>
      </c>
      <c r="AF114" s="70">
        <f>(Data!D121-AE114)/Data!D121*100</f>
        <v>98.242931432168874</v>
      </c>
      <c r="AG114" s="70">
        <f t="shared" si="23"/>
        <v>164.06569549172204</v>
      </c>
    </row>
    <row r="115" spans="1:33">
      <c r="A115" s="11">
        <v>110</v>
      </c>
      <c r="B115" s="22">
        <f t="shared" si="12"/>
        <v>5</v>
      </c>
      <c r="C115" s="16">
        <f t="shared" si="13"/>
        <v>3</v>
      </c>
      <c r="I115" s="23">
        <f>Data!B122*Data!C122</f>
        <v>21571</v>
      </c>
      <c r="J115" s="23">
        <f>IF(Data!C$7=1,Data!D122,IF(Data!C$7=2,I115,Data!B122))</f>
        <v>136</v>
      </c>
      <c r="K115" s="33">
        <f>Data!E122*SQRT(Data!F122/20)</f>
        <v>10.148137627696173</v>
      </c>
      <c r="L115" s="33">
        <f>IF(Data!H122="A",Data!G$5,IF(Data!H122="B",Data!G$6,Data!G$7))</f>
        <v>53</v>
      </c>
      <c r="M115" s="33">
        <f>IF(Data!I122="A",Data!G$5,IF(Data!I122="B",Data!G$6,Data!G$7))</f>
        <v>53</v>
      </c>
      <c r="N115" s="33">
        <f>IF(Data!J122="A",Data!G$5,IF(Data!J122="B",Data!G$6,Data!G$7))</f>
        <v>63</v>
      </c>
      <c r="O115" s="45">
        <f>IF(Data!C$6=1,L115,IF(Data!C$6=2,M115,N115))</f>
        <v>63</v>
      </c>
      <c r="P115" s="47">
        <f t="shared" si="14"/>
        <v>0.33185334643681652</v>
      </c>
      <c r="Q115">
        <f t="shared" si="15"/>
        <v>0.37756859273433735</v>
      </c>
      <c r="R115">
        <f t="shared" si="16"/>
        <v>0.25478285455271521</v>
      </c>
      <c r="S115" s="67">
        <f>(1-K115*R115/Data!G122)*100</f>
        <v>98.539225156396469</v>
      </c>
      <c r="T115" s="45">
        <f t="shared" si="17"/>
        <v>134.01334621269919</v>
      </c>
      <c r="U115" s="47">
        <f>MAX(0,NORMSINV(Data!J$5/100))</f>
        <v>0.50437198623838131</v>
      </c>
      <c r="V115">
        <f t="shared" si="18"/>
        <v>0.3512927868446884</v>
      </c>
      <c r="W115">
        <f t="shared" si="19"/>
        <v>0.1964505870695053</v>
      </c>
      <c r="X115" s="67">
        <f>(1-K115*W115/Data!G122)*100</f>
        <v>98.87366802563669</v>
      </c>
      <c r="Y115" s="45">
        <f t="shared" si="20"/>
        <v>134.46818851486591</v>
      </c>
      <c r="Z115" s="5">
        <f t="shared" si="21"/>
        <v>3</v>
      </c>
      <c r="AA115" s="5">
        <f>Data!C122*Z115</f>
        <v>111</v>
      </c>
      <c r="AB115" s="5">
        <f t="shared" si="22"/>
        <v>5</v>
      </c>
      <c r="AC115" s="5">
        <f>Data!C122*AB115</f>
        <v>185</v>
      </c>
      <c r="AD115" s="70">
        <f>(100-S115)/100*Data!B122</f>
        <v>8.5163173382085855</v>
      </c>
      <c r="AE115" s="47">
        <f>AD115*Data!D122/Data!B122</f>
        <v>1.9866537873008021</v>
      </c>
      <c r="AF115" s="70">
        <f>(Data!D122-AE115)/Data!D122*100</f>
        <v>98.539225156396455</v>
      </c>
      <c r="AG115" s="70">
        <f t="shared" si="23"/>
        <v>134.01334621269919</v>
      </c>
    </row>
    <row r="116" spans="1:33">
      <c r="A116" s="11">
        <v>111</v>
      </c>
      <c r="B116" s="22">
        <f t="shared" si="12"/>
        <v>34</v>
      </c>
      <c r="C116" s="16">
        <f t="shared" si="13"/>
        <v>22</v>
      </c>
      <c r="I116" s="23">
        <f>Data!B123*Data!C123</f>
        <v>50597</v>
      </c>
      <c r="J116" s="23">
        <f>IF(Data!C$7=1,Data!D123,IF(Data!C$7=2,I116,Data!B123))</f>
        <v>108</v>
      </c>
      <c r="K116" s="33">
        <f>Data!E123*SQRT(Data!F123/20)</f>
        <v>66.482523358162922</v>
      </c>
      <c r="L116" s="33">
        <f>IF(Data!H123="A",Data!G$5,IF(Data!H123="B",Data!G$6,Data!G$7))</f>
        <v>63</v>
      </c>
      <c r="M116" s="33">
        <f>IF(Data!I123="A",Data!G$5,IF(Data!I123="B",Data!G$6,Data!G$7))</f>
        <v>53</v>
      </c>
      <c r="N116" s="33">
        <f>IF(Data!J123="A",Data!G$5,IF(Data!J123="B",Data!G$6,Data!G$7))</f>
        <v>63</v>
      </c>
      <c r="O116" s="45">
        <f>IF(Data!C$6=1,L116,IF(Data!C$6=2,M116,N116))</f>
        <v>63</v>
      </c>
      <c r="P116" s="47">
        <f t="shared" si="14"/>
        <v>0.33185334643681652</v>
      </c>
      <c r="Q116">
        <f t="shared" si="15"/>
        <v>0.37756859273433735</v>
      </c>
      <c r="R116">
        <f t="shared" si="16"/>
        <v>0.25478285455271521</v>
      </c>
      <c r="S116" s="67">
        <f>(1-K116*R116/Data!G123)*100</f>
        <v>96.797994881085003</v>
      </c>
      <c r="T116" s="45">
        <f t="shared" si="17"/>
        <v>104.5418344715718</v>
      </c>
      <c r="U116" s="47">
        <f>MAX(0,NORMSINV(Data!J$5/100))</f>
        <v>0.50437198623838131</v>
      </c>
      <c r="V116">
        <f t="shared" si="18"/>
        <v>0.3512927868446884</v>
      </c>
      <c r="W116">
        <f t="shared" si="19"/>
        <v>0.1964505870695053</v>
      </c>
      <c r="X116" s="67">
        <f>(1-K116*W116/Data!G123)*100</f>
        <v>97.531090596678041</v>
      </c>
      <c r="Y116" s="45">
        <f t="shared" si="20"/>
        <v>105.33357784441229</v>
      </c>
      <c r="Z116" s="5">
        <f t="shared" si="21"/>
        <v>22</v>
      </c>
      <c r="AA116" s="5">
        <f>Data!C123*Z116</f>
        <v>418</v>
      </c>
      <c r="AB116" s="5">
        <f t="shared" si="22"/>
        <v>34</v>
      </c>
      <c r="AC116" s="5">
        <f>Data!C123*AB116</f>
        <v>646</v>
      </c>
      <c r="AD116" s="70">
        <f>(100-S116)/100*Data!B123</f>
        <v>85.269396316706363</v>
      </c>
      <c r="AE116" s="47">
        <f>AD116*Data!D123/Data!B123</f>
        <v>3.4581655284281965</v>
      </c>
      <c r="AF116" s="70">
        <f>(Data!D123-AE116)/Data!D123*100</f>
        <v>96.797994881085003</v>
      </c>
      <c r="AG116" s="70">
        <f t="shared" si="23"/>
        <v>104.5418344715718</v>
      </c>
    </row>
    <row r="117" spans="1:33">
      <c r="A117" s="11">
        <v>112</v>
      </c>
      <c r="B117" s="22">
        <f t="shared" si="12"/>
        <v>31</v>
      </c>
      <c r="C117" s="16">
        <f t="shared" si="13"/>
        <v>20</v>
      </c>
      <c r="I117" s="23">
        <f>Data!B124*Data!C124</f>
        <v>144055</v>
      </c>
      <c r="J117" s="23">
        <f>IF(Data!C$7=1,Data!D124,IF(Data!C$7=2,I117,Data!B124))</f>
        <v>103</v>
      </c>
      <c r="K117" s="33">
        <f>Data!E124*SQRT(Data!F124/20)</f>
        <v>60.676671422230875</v>
      </c>
      <c r="L117" s="33">
        <f>IF(Data!H124="A",Data!G$5,IF(Data!H124="B",Data!G$6,Data!G$7))</f>
        <v>76</v>
      </c>
      <c r="M117" s="33">
        <f>IF(Data!I124="A",Data!G$5,IF(Data!I124="B",Data!G$6,Data!G$7))</f>
        <v>53</v>
      </c>
      <c r="N117" s="33">
        <f>IF(Data!J124="A",Data!G$5,IF(Data!J124="B",Data!G$6,Data!G$7))</f>
        <v>63</v>
      </c>
      <c r="O117" s="45">
        <f>IF(Data!C$6=1,L117,IF(Data!C$6=2,M117,N117))</f>
        <v>63</v>
      </c>
      <c r="P117" s="47">
        <f t="shared" si="14"/>
        <v>0.33185334643681652</v>
      </c>
      <c r="Q117">
        <f t="shared" si="15"/>
        <v>0.37756859273433735</v>
      </c>
      <c r="R117">
        <f t="shared" si="16"/>
        <v>0.25478285455271521</v>
      </c>
      <c r="S117" s="67">
        <f>(1-K117*R117/Data!G124)*100</f>
        <v>95.717624501464499</v>
      </c>
      <c r="T117" s="45">
        <f t="shared" si="17"/>
        <v>98.589153236508423</v>
      </c>
      <c r="U117" s="47">
        <f>MAX(0,NORMSINV(Data!J$5/100))</f>
        <v>0.50437198623838131</v>
      </c>
      <c r="V117">
        <f t="shared" si="18"/>
        <v>0.3512927868446884</v>
      </c>
      <c r="W117">
        <f t="shared" si="19"/>
        <v>0.1964505870695053</v>
      </c>
      <c r="X117" s="67">
        <f>(1-K117*W117/Data!G124)*100</f>
        <v>96.698069883013645</v>
      </c>
      <c r="Y117" s="45">
        <f t="shared" si="20"/>
        <v>99.599011979504041</v>
      </c>
      <c r="Z117" s="5">
        <f t="shared" si="21"/>
        <v>20</v>
      </c>
      <c r="AA117" s="5">
        <f>Data!C124*Z117</f>
        <v>940</v>
      </c>
      <c r="AB117" s="5">
        <f t="shared" si="22"/>
        <v>31</v>
      </c>
      <c r="AC117" s="5">
        <f>Data!C124*AB117</f>
        <v>1457</v>
      </c>
      <c r="AD117" s="70">
        <f>(100-S117)/100*Data!B124</f>
        <v>131.25480903011311</v>
      </c>
      <c r="AE117" s="47">
        <f>AD117*Data!D124/Data!B124</f>
        <v>4.4108467634915662</v>
      </c>
      <c r="AF117" s="70">
        <f>(Data!D124-AE117)/Data!D124*100</f>
        <v>95.717624501464499</v>
      </c>
      <c r="AG117" s="70">
        <f t="shared" si="23"/>
        <v>98.589153236508423</v>
      </c>
    </row>
    <row r="118" spans="1:33">
      <c r="A118" s="11">
        <v>113</v>
      </c>
      <c r="B118" s="22">
        <f t="shared" si="12"/>
        <v>70</v>
      </c>
      <c r="C118" s="16">
        <f t="shared" si="13"/>
        <v>98</v>
      </c>
      <c r="I118" s="23">
        <f>Data!B125*Data!C125</f>
        <v>108594</v>
      </c>
      <c r="J118" s="23">
        <f>IF(Data!C$7=1,Data!D125,IF(Data!C$7=2,I118,Data!B125))</f>
        <v>229</v>
      </c>
      <c r="K118" s="33">
        <f>Data!E125*SQRT(Data!F125/20)</f>
        <v>138.26536638474192</v>
      </c>
      <c r="L118" s="33">
        <f>IF(Data!H125="A",Data!G$5,IF(Data!H125="B",Data!G$6,Data!G$7))</f>
        <v>76</v>
      </c>
      <c r="M118" s="33">
        <f>IF(Data!I125="A",Data!G$5,IF(Data!I125="B",Data!G$6,Data!G$7))</f>
        <v>53</v>
      </c>
      <c r="N118" s="33">
        <f>IF(Data!J125="A",Data!G$5,IF(Data!J125="B",Data!G$6,Data!G$7))</f>
        <v>76</v>
      </c>
      <c r="O118" s="45">
        <f>IF(Data!C$6=1,L118,IF(Data!C$6=2,M118,N118))</f>
        <v>76</v>
      </c>
      <c r="P118" s="47">
        <f t="shared" si="14"/>
        <v>0.70630256284008719</v>
      </c>
      <c r="Q118">
        <f t="shared" si="15"/>
        <v>0.31087282988262566</v>
      </c>
      <c r="R118">
        <f t="shared" si="16"/>
        <v>0.14136021480100466</v>
      </c>
      <c r="S118" s="67">
        <f>(1-K118*R118/Data!G125)*100</f>
        <v>97.613526020551063</v>
      </c>
      <c r="T118" s="45">
        <f t="shared" si="17"/>
        <v>223.53497458706195</v>
      </c>
      <c r="U118" s="47">
        <f>MAX(0,NORMSINV(Data!J$5/100))</f>
        <v>0.50437198623838131</v>
      </c>
      <c r="V118">
        <f t="shared" si="18"/>
        <v>0.3512927868446884</v>
      </c>
      <c r="W118">
        <f t="shared" si="19"/>
        <v>0.1964505870695053</v>
      </c>
      <c r="X118" s="67">
        <f>(1-K118*W118/Data!G125)*100</f>
        <v>96.68347833972372</v>
      </c>
      <c r="Y118" s="45">
        <f t="shared" si="20"/>
        <v>221.40516539796732</v>
      </c>
      <c r="Z118" s="5">
        <f t="shared" si="21"/>
        <v>98</v>
      </c>
      <c r="AA118" s="5">
        <f>Data!C125*Z118</f>
        <v>1764</v>
      </c>
      <c r="AB118" s="5">
        <f t="shared" si="22"/>
        <v>70</v>
      </c>
      <c r="AC118" s="5">
        <f>Data!C125*AB118</f>
        <v>1260</v>
      </c>
      <c r="AD118" s="70">
        <f>(100-S118)/100*Data!B125</f>
        <v>143.97597518015434</v>
      </c>
      <c r="AE118" s="47">
        <f>AD118*Data!D125/Data!B125</f>
        <v>5.465025412938064</v>
      </c>
      <c r="AF118" s="70">
        <f>(Data!D125-AE118)/Data!D125*100</f>
        <v>97.613526020551049</v>
      </c>
      <c r="AG118" s="70">
        <f t="shared" si="23"/>
        <v>223.53497458706192</v>
      </c>
    </row>
    <row r="119" spans="1:33">
      <c r="A119" s="11">
        <v>114</v>
      </c>
      <c r="B119" s="22">
        <f t="shared" si="12"/>
        <v>7</v>
      </c>
      <c r="C119" s="16">
        <f t="shared" si="13"/>
        <v>9</v>
      </c>
      <c r="I119" s="23">
        <f>Data!B126*Data!C126</f>
        <v>41768</v>
      </c>
      <c r="J119" s="23">
        <f>IF(Data!C$7=1,Data!D126,IF(Data!C$7=2,I119,Data!B126))</f>
        <v>250</v>
      </c>
      <c r="K119" s="33">
        <f>Data!E126*SQRT(Data!F126/20)</f>
        <v>13.257159086490118</v>
      </c>
      <c r="L119" s="33">
        <f>IF(Data!H126="A",Data!G$5,IF(Data!H126="B",Data!G$6,Data!G$7))</f>
        <v>63</v>
      </c>
      <c r="M119" s="33">
        <f>IF(Data!I126="A",Data!G$5,IF(Data!I126="B",Data!G$6,Data!G$7))</f>
        <v>53</v>
      </c>
      <c r="N119" s="33">
        <f>IF(Data!J126="A",Data!G$5,IF(Data!J126="B",Data!G$6,Data!G$7))</f>
        <v>76</v>
      </c>
      <c r="O119" s="45">
        <f>IF(Data!C$6=1,L119,IF(Data!C$6=2,M119,N119))</f>
        <v>76</v>
      </c>
      <c r="P119" s="47">
        <f t="shared" si="14"/>
        <v>0.70630256284008719</v>
      </c>
      <c r="Q119">
        <f t="shared" si="15"/>
        <v>0.31087282988262566</v>
      </c>
      <c r="R119">
        <f t="shared" si="16"/>
        <v>0.14136021480100466</v>
      </c>
      <c r="S119" s="67">
        <f>(1-K119*R119/Data!G126)*100</f>
        <v>99.058273941649574</v>
      </c>
      <c r="T119" s="45">
        <f t="shared" si="17"/>
        <v>247.64568485412394</v>
      </c>
      <c r="U119" s="47">
        <f>MAX(0,NORMSINV(Data!J$5/100))</f>
        <v>0.50437198623838131</v>
      </c>
      <c r="V119">
        <f t="shared" si="18"/>
        <v>0.3512927868446884</v>
      </c>
      <c r="W119">
        <f t="shared" si="19"/>
        <v>0.1964505870695053</v>
      </c>
      <c r="X119" s="67">
        <f>(1-K119*W119/Data!G126)*100</f>
        <v>98.691267997278985</v>
      </c>
      <c r="Y119" s="45">
        <f t="shared" si="20"/>
        <v>246.72816999319744</v>
      </c>
      <c r="Z119" s="5">
        <f t="shared" si="21"/>
        <v>9</v>
      </c>
      <c r="AA119" s="5">
        <f>Data!C126*Z119</f>
        <v>414</v>
      </c>
      <c r="AB119" s="5">
        <f t="shared" si="22"/>
        <v>7</v>
      </c>
      <c r="AC119" s="5">
        <f>Data!C126*AB119</f>
        <v>322</v>
      </c>
      <c r="AD119" s="70">
        <f>(100-S119)/100*Data!B126</f>
        <v>8.5508726098218677</v>
      </c>
      <c r="AE119" s="47">
        <f>AD119*Data!D126/Data!B126</f>
        <v>2.3543151458760652</v>
      </c>
      <c r="AF119" s="70">
        <f>(Data!D126-AE119)/Data!D126*100</f>
        <v>99.058273941649574</v>
      </c>
      <c r="AG119" s="70">
        <f t="shared" si="23"/>
        <v>247.64568485412394</v>
      </c>
    </row>
    <row r="120" spans="1:33">
      <c r="A120" s="11">
        <v>115</v>
      </c>
      <c r="B120" s="22">
        <f t="shared" si="12"/>
        <v>41</v>
      </c>
      <c r="C120" s="16">
        <f t="shared" si="13"/>
        <v>27</v>
      </c>
      <c r="I120" s="23">
        <f>Data!B127*Data!C127</f>
        <v>87136</v>
      </c>
      <c r="J120" s="23">
        <f>IF(Data!C$7=1,Data!D127,IF(Data!C$7=2,I120,Data!B127))</f>
        <v>124</v>
      </c>
      <c r="K120" s="33">
        <f>Data!E127*SQRT(Data!F127/20)</f>
        <v>80.824749570333864</v>
      </c>
      <c r="L120" s="33">
        <f>IF(Data!H127="A",Data!G$5,IF(Data!H127="B",Data!G$6,Data!G$7))</f>
        <v>63</v>
      </c>
      <c r="M120" s="33">
        <f>IF(Data!I127="A",Data!G$5,IF(Data!I127="B",Data!G$6,Data!G$7))</f>
        <v>53</v>
      </c>
      <c r="N120" s="33">
        <f>IF(Data!J127="A",Data!G$5,IF(Data!J127="B",Data!G$6,Data!G$7))</f>
        <v>63</v>
      </c>
      <c r="O120" s="45">
        <f>IF(Data!C$6=1,L120,IF(Data!C$6=2,M120,N120))</f>
        <v>63</v>
      </c>
      <c r="P120" s="47">
        <f t="shared" si="14"/>
        <v>0.33185334643681652</v>
      </c>
      <c r="Q120">
        <f t="shared" si="15"/>
        <v>0.37756859273433735</v>
      </c>
      <c r="R120">
        <f t="shared" si="16"/>
        <v>0.25478285455271521</v>
      </c>
      <c r="S120" s="67">
        <f>(1-K120*R120/Data!G127)*100</f>
        <v>95.627864030989812</v>
      </c>
      <c r="T120" s="45">
        <f t="shared" si="17"/>
        <v>118.57855139842736</v>
      </c>
      <c r="U120" s="47">
        <f>MAX(0,NORMSINV(Data!J$5/100))</f>
        <v>0.50437198623838131</v>
      </c>
      <c r="V120">
        <f t="shared" si="18"/>
        <v>0.3512927868446884</v>
      </c>
      <c r="W120">
        <f t="shared" si="19"/>
        <v>0.1964505870695053</v>
      </c>
      <c r="X120" s="67">
        <f>(1-K120*W120/Data!G127)*100</f>
        <v>96.628859978166062</v>
      </c>
      <c r="Y120" s="45">
        <f t="shared" si="20"/>
        <v>119.81978637292592</v>
      </c>
      <c r="Z120" s="5">
        <f t="shared" si="21"/>
        <v>27</v>
      </c>
      <c r="AA120" s="5">
        <f>Data!C127*Z120</f>
        <v>756</v>
      </c>
      <c r="AB120" s="5">
        <f t="shared" si="22"/>
        <v>41</v>
      </c>
      <c r="AC120" s="5">
        <f>Data!C127*AB120</f>
        <v>1148</v>
      </c>
      <c r="AD120" s="70">
        <f>(100-S120)/100*Data!B127</f>
        <v>136.06087135559704</v>
      </c>
      <c r="AE120" s="47">
        <f>AD120*Data!D127/Data!B127</f>
        <v>5.4214486015726333</v>
      </c>
      <c r="AF120" s="70">
        <f>(Data!D127-AE120)/Data!D127*100</f>
        <v>95.627864030989812</v>
      </c>
      <c r="AG120" s="70">
        <f t="shared" si="23"/>
        <v>118.57855139842736</v>
      </c>
    </row>
    <row r="121" spans="1:33">
      <c r="A121" s="11">
        <v>116</v>
      </c>
      <c r="B121" s="22">
        <f t="shared" si="12"/>
        <v>20</v>
      </c>
      <c r="C121" s="16">
        <f t="shared" si="13"/>
        <v>13</v>
      </c>
      <c r="I121" s="23">
        <f>Data!B128*Data!C128</f>
        <v>47940</v>
      </c>
      <c r="J121" s="23">
        <f>IF(Data!C$7=1,Data!D128,IF(Data!C$7=2,I121,Data!B128))</f>
        <v>111</v>
      </c>
      <c r="K121" s="33">
        <f>Data!E128*SQRT(Data!F128/20)</f>
        <v>39.509328491378334</v>
      </c>
      <c r="L121" s="33">
        <f>IF(Data!H128="A",Data!G$5,IF(Data!H128="B",Data!G$6,Data!G$7))</f>
        <v>63</v>
      </c>
      <c r="M121" s="33">
        <f>IF(Data!I128="A",Data!G$5,IF(Data!I128="B",Data!G$6,Data!G$7))</f>
        <v>53</v>
      </c>
      <c r="N121" s="33">
        <f>IF(Data!J128="A",Data!G$5,IF(Data!J128="B",Data!G$6,Data!G$7))</f>
        <v>63</v>
      </c>
      <c r="O121" s="45">
        <f>IF(Data!C$6=1,L121,IF(Data!C$6=2,M121,N121))</f>
        <v>63</v>
      </c>
      <c r="P121" s="47">
        <f t="shared" si="14"/>
        <v>0.33185334643681652</v>
      </c>
      <c r="Q121">
        <f t="shared" si="15"/>
        <v>0.37756859273433735</v>
      </c>
      <c r="R121">
        <f t="shared" si="16"/>
        <v>0.25478285455271521</v>
      </c>
      <c r="S121" s="67">
        <f>(1-K121*R121/Data!G128)*100</f>
        <v>96.504757119967252</v>
      </c>
      <c r="T121" s="45">
        <f t="shared" si="17"/>
        <v>107.12028040316365</v>
      </c>
      <c r="U121" s="47">
        <f>MAX(0,NORMSINV(Data!J$5/100))</f>
        <v>0.50437198623838131</v>
      </c>
      <c r="V121">
        <f t="shared" si="18"/>
        <v>0.3512927868446884</v>
      </c>
      <c r="W121">
        <f t="shared" si="19"/>
        <v>0.1964505870695053</v>
      </c>
      <c r="X121" s="67">
        <f>(1-K121*W121/Data!G128)*100</f>
        <v>97.304989313592642</v>
      </c>
      <c r="Y121" s="45">
        <f t="shared" si="20"/>
        <v>108.00853813808783</v>
      </c>
      <c r="Z121" s="5">
        <f t="shared" si="21"/>
        <v>13</v>
      </c>
      <c r="AA121" s="5">
        <f>Data!C128*Z121</f>
        <v>442</v>
      </c>
      <c r="AB121" s="5">
        <f t="shared" si="22"/>
        <v>20</v>
      </c>
      <c r="AC121" s="5">
        <f>Data!C128*AB121</f>
        <v>680</v>
      </c>
      <c r="AD121" s="70">
        <f>(100-S121)/100*Data!B128</f>
        <v>49.282924608461748</v>
      </c>
      <c r="AE121" s="47">
        <f>AD121*Data!D128/Data!B128</f>
        <v>3.8797195968363507</v>
      </c>
      <c r="AF121" s="70">
        <f>(Data!D128-AE121)/Data!D128*100</f>
        <v>96.504757119967252</v>
      </c>
      <c r="AG121" s="70">
        <f t="shared" si="23"/>
        <v>107.12028040316365</v>
      </c>
    </row>
    <row r="122" spans="1:33">
      <c r="A122" s="11">
        <v>117</v>
      </c>
      <c r="B122" s="22">
        <f t="shared" si="12"/>
        <v>17</v>
      </c>
      <c r="C122" s="16">
        <f t="shared" si="13"/>
        <v>24</v>
      </c>
      <c r="I122" s="23">
        <f>Data!B129*Data!C129</f>
        <v>43848</v>
      </c>
      <c r="J122" s="23">
        <f>IF(Data!C$7=1,Data!D129,IF(Data!C$7=2,I122,Data!B129))</f>
        <v>228</v>
      </c>
      <c r="K122" s="33">
        <f>Data!E129*SQRT(Data!F129/20)</f>
        <v>34.657171608831369</v>
      </c>
      <c r="L122" s="33">
        <f>IF(Data!H129="A",Data!G$5,IF(Data!H129="B",Data!G$6,Data!G$7))</f>
        <v>63</v>
      </c>
      <c r="M122" s="33">
        <f>IF(Data!I129="A",Data!G$5,IF(Data!I129="B",Data!G$6,Data!G$7))</f>
        <v>53</v>
      </c>
      <c r="N122" s="33">
        <f>IF(Data!J129="A",Data!G$5,IF(Data!J129="B",Data!G$6,Data!G$7))</f>
        <v>76</v>
      </c>
      <c r="O122" s="45">
        <f>IF(Data!C$6=1,L122,IF(Data!C$6=2,M122,N122))</f>
        <v>76</v>
      </c>
      <c r="P122" s="47">
        <f t="shared" si="14"/>
        <v>0.70630256284008719</v>
      </c>
      <c r="Q122">
        <f t="shared" si="15"/>
        <v>0.31087282988262566</v>
      </c>
      <c r="R122">
        <f t="shared" si="16"/>
        <v>0.14136021480100466</v>
      </c>
      <c r="S122" s="67">
        <f>(1-K122*R122/Data!G129)*100</f>
        <v>98.533190052988118</v>
      </c>
      <c r="T122" s="45">
        <f t="shared" si="17"/>
        <v>224.65567332081289</v>
      </c>
      <c r="U122" s="47">
        <f>MAX(0,NORMSINV(Data!J$5/100))</f>
        <v>0.50437198623838131</v>
      </c>
      <c r="V122">
        <f t="shared" si="18"/>
        <v>0.3512927868446884</v>
      </c>
      <c r="W122">
        <f t="shared" si="19"/>
        <v>0.1964505870695053</v>
      </c>
      <c r="X122" s="67">
        <f>(1-K122*W122/Data!G129)*100</f>
        <v>97.96155038660973</v>
      </c>
      <c r="Y122" s="45">
        <f t="shared" si="20"/>
        <v>223.3523348814702</v>
      </c>
      <c r="Z122" s="5">
        <f t="shared" si="21"/>
        <v>24</v>
      </c>
      <c r="AA122" s="5">
        <f>Data!C129*Z122</f>
        <v>672</v>
      </c>
      <c r="AB122" s="5">
        <f t="shared" si="22"/>
        <v>17</v>
      </c>
      <c r="AC122" s="5">
        <f>Data!C129*AB122</f>
        <v>476</v>
      </c>
      <c r="AD122" s="70">
        <f>(100-S122)/100*Data!B129</f>
        <v>22.970243770206068</v>
      </c>
      <c r="AE122" s="47">
        <f>AD122*Data!D129/Data!B129</f>
        <v>3.3443266791870907</v>
      </c>
      <c r="AF122" s="70">
        <f>(Data!D129-AE122)/Data!D129*100</f>
        <v>98.533190052988132</v>
      </c>
      <c r="AG122" s="70">
        <f t="shared" si="23"/>
        <v>224.65567332081292</v>
      </c>
    </row>
    <row r="123" spans="1:33">
      <c r="A123" s="11">
        <v>118</v>
      </c>
      <c r="B123" s="22">
        <f t="shared" si="12"/>
        <v>10</v>
      </c>
      <c r="C123" s="16">
        <f t="shared" si="13"/>
        <v>6</v>
      </c>
      <c r="I123" s="23">
        <f>Data!B130*Data!C130</f>
        <v>31590</v>
      </c>
      <c r="J123" s="23">
        <f>IF(Data!C$7=1,Data!D130,IF(Data!C$7=2,I123,Data!B130))</f>
        <v>144</v>
      </c>
      <c r="K123" s="33">
        <f>Data!E130*SQRT(Data!F130/20)</f>
        <v>18.989604391796512</v>
      </c>
      <c r="L123" s="33">
        <f>IF(Data!H130="A",Data!G$5,IF(Data!H130="B",Data!G$6,Data!G$7))</f>
        <v>63</v>
      </c>
      <c r="M123" s="33">
        <f>IF(Data!I130="A",Data!G$5,IF(Data!I130="B",Data!G$6,Data!G$7))</f>
        <v>53</v>
      </c>
      <c r="N123" s="33">
        <f>IF(Data!J130="A",Data!G$5,IF(Data!J130="B",Data!G$6,Data!G$7))</f>
        <v>63</v>
      </c>
      <c r="O123" s="45">
        <f>IF(Data!C$6=1,L123,IF(Data!C$6=2,M123,N123))</f>
        <v>63</v>
      </c>
      <c r="P123" s="47">
        <f t="shared" si="14"/>
        <v>0.33185334643681652</v>
      </c>
      <c r="Q123">
        <f t="shared" si="15"/>
        <v>0.37756859273433735</v>
      </c>
      <c r="R123">
        <f t="shared" si="16"/>
        <v>0.25478285455271521</v>
      </c>
      <c r="S123" s="67">
        <f>(1-K123*R123/Data!G130)*100</f>
        <v>96.70869005866075</v>
      </c>
      <c r="T123" s="45">
        <f t="shared" si="17"/>
        <v>139.26051368447148</v>
      </c>
      <c r="U123" s="47">
        <f>MAX(0,NORMSINV(Data!J$5/100))</f>
        <v>0.50437198623838131</v>
      </c>
      <c r="V123">
        <f t="shared" si="18"/>
        <v>0.3512927868446884</v>
      </c>
      <c r="W123">
        <f t="shared" si="19"/>
        <v>0.1964505870695053</v>
      </c>
      <c r="X123" s="67">
        <f>(1-K123*W123/Data!G130)*100</f>
        <v>97.462232019737357</v>
      </c>
      <c r="Y123" s="45">
        <f t="shared" si="20"/>
        <v>140.34561410842178</v>
      </c>
      <c r="Z123" s="5">
        <f t="shared" si="21"/>
        <v>6</v>
      </c>
      <c r="AA123" s="5">
        <f>Data!C130*Z123</f>
        <v>324</v>
      </c>
      <c r="AB123" s="5">
        <f t="shared" si="22"/>
        <v>10</v>
      </c>
      <c r="AC123" s="5">
        <f>Data!C130*AB123</f>
        <v>540</v>
      </c>
      <c r="AD123" s="70">
        <f>(100-S123)/100*Data!B130</f>
        <v>19.254163156834615</v>
      </c>
      <c r="AE123" s="47">
        <f>AD123*Data!D130/Data!B130</f>
        <v>4.7394863155285201</v>
      </c>
      <c r="AF123" s="70">
        <f>(Data!D130-AE123)/Data!D130*100</f>
        <v>96.70869005866075</v>
      </c>
      <c r="AG123" s="70">
        <f t="shared" si="23"/>
        <v>139.26051368447148</v>
      </c>
    </row>
    <row r="124" spans="1:33">
      <c r="A124" s="11">
        <v>119</v>
      </c>
      <c r="B124" s="22">
        <f t="shared" si="12"/>
        <v>4</v>
      </c>
      <c r="C124" s="16">
        <f t="shared" si="13"/>
        <v>3</v>
      </c>
      <c r="I124" s="23">
        <f>Data!B131*Data!C131</f>
        <v>3696</v>
      </c>
      <c r="J124" s="23">
        <f>IF(Data!C$7=1,Data!D131,IF(Data!C$7=2,I124,Data!B131))</f>
        <v>109</v>
      </c>
      <c r="K124" s="33">
        <f>Data!E131*SQRT(Data!F131/20)</f>
        <v>7.8366170163561968</v>
      </c>
      <c r="L124" s="33">
        <f>IF(Data!H131="A",Data!G$5,IF(Data!H131="B",Data!G$6,Data!G$7))</f>
        <v>53</v>
      </c>
      <c r="M124" s="33">
        <f>IF(Data!I131="A",Data!G$5,IF(Data!I131="B",Data!G$6,Data!G$7))</f>
        <v>53</v>
      </c>
      <c r="N124" s="33">
        <f>IF(Data!J131="A",Data!G$5,IF(Data!J131="B",Data!G$6,Data!G$7))</f>
        <v>63</v>
      </c>
      <c r="O124" s="45">
        <f>IF(Data!C$6=1,L124,IF(Data!C$6=2,M124,N124))</f>
        <v>63</v>
      </c>
      <c r="P124" s="47">
        <f t="shared" si="14"/>
        <v>0.33185334643681652</v>
      </c>
      <c r="Q124">
        <f t="shared" si="15"/>
        <v>0.37756859273433735</v>
      </c>
      <c r="R124">
        <f t="shared" si="16"/>
        <v>0.25478285455271521</v>
      </c>
      <c r="S124" s="67">
        <f>(1-K124*R124/Data!G131)*100</f>
        <v>99.191645484427681</v>
      </c>
      <c r="T124" s="45">
        <f t="shared" si="17"/>
        <v>108.11889357802619</v>
      </c>
      <c r="U124" s="47">
        <f>MAX(0,NORMSINV(Data!J$5/100))</f>
        <v>0.50437198623838131</v>
      </c>
      <c r="V124">
        <f t="shared" si="18"/>
        <v>0.3512927868446884</v>
      </c>
      <c r="W124">
        <f t="shared" si="19"/>
        <v>0.1964505870695053</v>
      </c>
      <c r="X124" s="67">
        <f>(1-K124*W124/Data!G131)*100</f>
        <v>99.376717403440466</v>
      </c>
      <c r="Y124" s="45">
        <f t="shared" si="20"/>
        <v>108.32062196975011</v>
      </c>
      <c r="Z124" s="5">
        <f t="shared" si="21"/>
        <v>3</v>
      </c>
      <c r="AA124" s="5">
        <f>Data!C131*Z124</f>
        <v>33</v>
      </c>
      <c r="AB124" s="5">
        <f t="shared" si="22"/>
        <v>4</v>
      </c>
      <c r="AC124" s="5">
        <f>Data!C131*AB124</f>
        <v>44</v>
      </c>
      <c r="AD124" s="70">
        <f>(100-S124)/100*Data!B131</f>
        <v>2.7160711723229909</v>
      </c>
      <c r="AE124" s="47">
        <f>AD124*Data!D131/Data!B131</f>
        <v>0.88110642197382749</v>
      </c>
      <c r="AF124" s="70">
        <f>(Data!D131-AE124)/Data!D131*100</f>
        <v>99.191645484427681</v>
      </c>
      <c r="AG124" s="70">
        <f t="shared" si="23"/>
        <v>108.11889357802619</v>
      </c>
    </row>
    <row r="125" spans="1:33">
      <c r="A125" s="11">
        <v>120</v>
      </c>
      <c r="B125" s="22">
        <f t="shared" si="12"/>
        <v>5</v>
      </c>
      <c r="C125" s="16">
        <f t="shared" si="13"/>
        <v>3</v>
      </c>
      <c r="I125" s="23">
        <f>Data!B132*Data!C132</f>
        <v>22386</v>
      </c>
      <c r="J125" s="23">
        <f>IF(Data!C$7=1,Data!D132,IF(Data!C$7=2,I125,Data!B132))</f>
        <v>142</v>
      </c>
      <c r="K125" s="33">
        <f>Data!E132*SQRT(Data!F132/20)</f>
        <v>9.7432370904329826</v>
      </c>
      <c r="L125" s="33">
        <f>IF(Data!H132="A",Data!G$5,IF(Data!H132="B",Data!G$6,Data!G$7))</f>
        <v>53</v>
      </c>
      <c r="M125" s="33">
        <f>IF(Data!I132="A",Data!G$5,IF(Data!I132="B",Data!G$6,Data!G$7))</f>
        <v>53</v>
      </c>
      <c r="N125" s="33">
        <f>IF(Data!J132="A",Data!G$5,IF(Data!J132="B",Data!G$6,Data!G$7))</f>
        <v>63</v>
      </c>
      <c r="O125" s="45">
        <f>IF(Data!C$6=1,L125,IF(Data!C$6=2,M125,N125))</f>
        <v>63</v>
      </c>
      <c r="P125" s="47">
        <f t="shared" si="14"/>
        <v>0.33185334643681652</v>
      </c>
      <c r="Q125">
        <f t="shared" si="15"/>
        <v>0.37756859273433735</v>
      </c>
      <c r="R125">
        <f t="shared" si="16"/>
        <v>0.25478285455271521</v>
      </c>
      <c r="S125" s="67">
        <f>(1-K125*R125/Data!G132)*100</f>
        <v>98.556738512509071</v>
      </c>
      <c r="T125" s="45">
        <f t="shared" si="17"/>
        <v>139.95056868776288</v>
      </c>
      <c r="U125" s="47">
        <f>MAX(0,NORMSINV(Data!J$5/100))</f>
        <v>0.50437198623838131</v>
      </c>
      <c r="V125">
        <f t="shared" si="18"/>
        <v>0.3512927868446884</v>
      </c>
      <c r="W125">
        <f t="shared" si="19"/>
        <v>0.1964505870695053</v>
      </c>
      <c r="X125" s="67">
        <f>(1-K125*W125/Data!G132)*100</f>
        <v>98.88717171722503</v>
      </c>
      <c r="Y125" s="45">
        <f t="shared" si="20"/>
        <v>140.41978383845952</v>
      </c>
      <c r="Z125" s="5">
        <f t="shared" si="21"/>
        <v>3</v>
      </c>
      <c r="AA125" s="5">
        <f>Data!C132*Z125</f>
        <v>117</v>
      </c>
      <c r="AB125" s="5">
        <f t="shared" si="22"/>
        <v>5</v>
      </c>
      <c r="AC125" s="5">
        <f>Data!C132*AB125</f>
        <v>195</v>
      </c>
      <c r="AD125" s="70">
        <f>(100-S125)/100*Data!B132</f>
        <v>8.2843209381979328</v>
      </c>
      <c r="AE125" s="47">
        <f>AD125*Data!D132/Data!B132</f>
        <v>2.0494313122371191</v>
      </c>
      <c r="AF125" s="70">
        <f>(Data!D132-AE125)/Data!D132*100</f>
        <v>98.556738512509071</v>
      </c>
      <c r="AG125" s="70">
        <f t="shared" si="23"/>
        <v>139.95056868776288</v>
      </c>
    </row>
    <row r="126" spans="1:33">
      <c r="A126" s="11">
        <v>121</v>
      </c>
      <c r="B126" s="22">
        <f t="shared" si="12"/>
        <v>4</v>
      </c>
      <c r="C126" s="16">
        <f t="shared" si="13"/>
        <v>3</v>
      </c>
      <c r="I126" s="23">
        <f>Data!B133*Data!C133</f>
        <v>7080</v>
      </c>
      <c r="J126" s="23">
        <f>IF(Data!C$7=1,Data!D133,IF(Data!C$7=2,I126,Data!B133))</f>
        <v>114</v>
      </c>
      <c r="K126" s="33">
        <f>Data!E133*SQRT(Data!F133/20)</f>
        <v>7.8722791202055591</v>
      </c>
      <c r="L126" s="33">
        <f>IF(Data!H133="A",Data!G$5,IF(Data!H133="B",Data!G$6,Data!G$7))</f>
        <v>53</v>
      </c>
      <c r="M126" s="33">
        <f>IF(Data!I133="A",Data!G$5,IF(Data!I133="B",Data!G$6,Data!G$7))</f>
        <v>53</v>
      </c>
      <c r="N126" s="33">
        <f>IF(Data!J133="A",Data!G$5,IF(Data!J133="B",Data!G$6,Data!G$7))</f>
        <v>63</v>
      </c>
      <c r="O126" s="45">
        <f>IF(Data!C$6=1,L126,IF(Data!C$6=2,M126,N126))</f>
        <v>63</v>
      </c>
      <c r="P126" s="47">
        <f t="shared" si="14"/>
        <v>0.33185334643681652</v>
      </c>
      <c r="Q126">
        <f t="shared" si="15"/>
        <v>0.37756859273433735</v>
      </c>
      <c r="R126">
        <f t="shared" si="16"/>
        <v>0.25478285455271521</v>
      </c>
      <c r="S126" s="67">
        <f>(1-K126*R126/Data!G133)*100</f>
        <v>98.933126730807601</v>
      </c>
      <c r="T126" s="45">
        <f t="shared" si="17"/>
        <v>112.78376447312067</v>
      </c>
      <c r="U126" s="47">
        <f>MAX(0,NORMSINV(Data!J$5/100))</f>
        <v>0.50437198623838131</v>
      </c>
      <c r="V126">
        <f t="shared" si="18"/>
        <v>0.3512927868446884</v>
      </c>
      <c r="W126">
        <f t="shared" si="19"/>
        <v>0.1964505870695053</v>
      </c>
      <c r="X126" s="67">
        <f>(1-K126*W126/Data!G133)*100</f>
        <v>99.177386247479049</v>
      </c>
      <c r="Y126" s="45">
        <f t="shared" si="20"/>
        <v>113.06222032212612</v>
      </c>
      <c r="Z126" s="5">
        <f t="shared" si="21"/>
        <v>3</v>
      </c>
      <c r="AA126" s="5">
        <f>Data!C133*Z126</f>
        <v>60</v>
      </c>
      <c r="AB126" s="5">
        <f t="shared" si="22"/>
        <v>4</v>
      </c>
      <c r="AC126" s="5">
        <f>Data!C133*AB126</f>
        <v>80</v>
      </c>
      <c r="AD126" s="70">
        <f>(100-S126)/100*Data!B133</f>
        <v>3.7767313729410934</v>
      </c>
      <c r="AE126" s="47">
        <f>AD126*Data!D133/Data!B133</f>
        <v>1.2162355268793352</v>
      </c>
      <c r="AF126" s="70">
        <f>(Data!D133-AE126)/Data!D133*100</f>
        <v>98.933126730807601</v>
      </c>
      <c r="AG126" s="70">
        <f t="shared" si="23"/>
        <v>112.78376447312067</v>
      </c>
    </row>
    <row r="127" spans="1:33">
      <c r="A127" s="11">
        <v>122</v>
      </c>
      <c r="B127" s="22">
        <f t="shared" si="12"/>
        <v>12</v>
      </c>
      <c r="C127" s="16">
        <f t="shared" si="13"/>
        <v>16</v>
      </c>
      <c r="I127" s="23">
        <f>Data!B134*Data!C134</f>
        <v>15323</v>
      </c>
      <c r="J127" s="23">
        <f>IF(Data!C$7=1,Data!D134,IF(Data!C$7=2,I127,Data!B134))</f>
        <v>259</v>
      </c>
      <c r="K127" s="33">
        <f>Data!E134*SQRT(Data!F134/20)</f>
        <v>22.83770059901676</v>
      </c>
      <c r="L127" s="33">
        <f>IF(Data!H134="A",Data!G$5,IF(Data!H134="B",Data!G$6,Data!G$7))</f>
        <v>53</v>
      </c>
      <c r="M127" s="33">
        <f>IF(Data!I134="A",Data!G$5,IF(Data!I134="B",Data!G$6,Data!G$7))</f>
        <v>53</v>
      </c>
      <c r="N127" s="33">
        <f>IF(Data!J134="A",Data!G$5,IF(Data!J134="B",Data!G$6,Data!G$7))</f>
        <v>76</v>
      </c>
      <c r="O127" s="45">
        <f>IF(Data!C$6=1,L127,IF(Data!C$6=2,M127,N127))</f>
        <v>76</v>
      </c>
      <c r="P127" s="47">
        <f t="shared" si="14"/>
        <v>0.70630256284008719</v>
      </c>
      <c r="Q127">
        <f t="shared" si="15"/>
        <v>0.31087282988262566</v>
      </c>
      <c r="R127">
        <f t="shared" si="16"/>
        <v>0.14136021480100466</v>
      </c>
      <c r="S127" s="67">
        <f>(1-K127*R127/Data!G134)*100</f>
        <v>99.358182452835379</v>
      </c>
      <c r="T127" s="45">
        <f t="shared" si="17"/>
        <v>257.33769255284363</v>
      </c>
      <c r="U127" s="47">
        <f>MAX(0,NORMSINV(Data!J$5/100))</f>
        <v>0.50437198623838131</v>
      </c>
      <c r="V127">
        <f t="shared" si="18"/>
        <v>0.3512927868446884</v>
      </c>
      <c r="W127">
        <f t="shared" si="19"/>
        <v>0.1964505870695053</v>
      </c>
      <c r="X127" s="67">
        <f>(1-K127*W127/Data!G134)*100</f>
        <v>99.108055727635303</v>
      </c>
      <c r="Y127" s="45">
        <f t="shared" si="20"/>
        <v>256.68986433457542</v>
      </c>
      <c r="Z127" s="5">
        <f t="shared" si="21"/>
        <v>16</v>
      </c>
      <c r="AA127" s="5">
        <f>Data!C134*Z127</f>
        <v>176</v>
      </c>
      <c r="AB127" s="5">
        <f t="shared" si="22"/>
        <v>12</v>
      </c>
      <c r="AC127" s="5">
        <f>Data!C134*AB127</f>
        <v>132</v>
      </c>
      <c r="AD127" s="70">
        <f>(100-S127)/100*Data!B134</f>
        <v>8.9405184320031683</v>
      </c>
      <c r="AE127" s="47">
        <f>AD127*Data!D134/Data!B134</f>
        <v>1.6623074471563681</v>
      </c>
      <c r="AF127" s="70">
        <f>(Data!D134-AE127)/Data!D134*100</f>
        <v>99.358182452835379</v>
      </c>
      <c r="AG127" s="70">
        <f t="shared" si="23"/>
        <v>257.33769255284363</v>
      </c>
    </row>
    <row r="128" spans="1:33">
      <c r="A128" s="11">
        <v>123</v>
      </c>
      <c r="B128" s="22">
        <f t="shared" si="12"/>
        <v>15</v>
      </c>
      <c r="C128" s="16">
        <f t="shared" si="13"/>
        <v>10</v>
      </c>
      <c r="I128" s="23">
        <f>Data!B135*Data!C135</f>
        <v>18037</v>
      </c>
      <c r="J128" s="23">
        <f>IF(Data!C$7=1,Data!D135,IF(Data!C$7=2,I128,Data!B135))</f>
        <v>100</v>
      </c>
      <c r="K128" s="33">
        <f>Data!E135*SQRT(Data!F135/20)</f>
        <v>30.529463703538436</v>
      </c>
      <c r="L128" s="33">
        <f>IF(Data!H135="A",Data!G$5,IF(Data!H135="B",Data!G$6,Data!G$7))</f>
        <v>53</v>
      </c>
      <c r="M128" s="33">
        <f>IF(Data!I135="A",Data!G$5,IF(Data!I135="B",Data!G$6,Data!G$7))</f>
        <v>53</v>
      </c>
      <c r="N128" s="33">
        <f>IF(Data!J135="A",Data!G$5,IF(Data!J135="B",Data!G$6,Data!G$7))</f>
        <v>63</v>
      </c>
      <c r="O128" s="45">
        <f>IF(Data!C$6=1,L128,IF(Data!C$6=2,M128,N128))</f>
        <v>63</v>
      </c>
      <c r="P128" s="47">
        <f t="shared" si="14"/>
        <v>0.33185334643681652</v>
      </c>
      <c r="Q128">
        <f t="shared" si="15"/>
        <v>0.37756859273433735</v>
      </c>
      <c r="R128">
        <f t="shared" si="16"/>
        <v>0.25478285455271521</v>
      </c>
      <c r="S128" s="67">
        <f>(1-K128*R128/Data!G135)*100</f>
        <v>97.796491810098857</v>
      </c>
      <c r="T128" s="45">
        <f t="shared" si="17"/>
        <v>97.796491810098857</v>
      </c>
      <c r="U128" s="47">
        <f>MAX(0,NORMSINV(Data!J$5/100))</f>
        <v>0.50437198623838131</v>
      </c>
      <c r="V128">
        <f t="shared" si="18"/>
        <v>0.3512927868446884</v>
      </c>
      <c r="W128">
        <f t="shared" si="19"/>
        <v>0.1964505870695053</v>
      </c>
      <c r="X128" s="67">
        <f>(1-K128*W128/Data!G135)*100</f>
        <v>98.300982700431362</v>
      </c>
      <c r="Y128" s="45">
        <f t="shared" si="20"/>
        <v>98.300982700431362</v>
      </c>
      <c r="Z128" s="5">
        <f t="shared" si="21"/>
        <v>10</v>
      </c>
      <c r="AA128" s="5">
        <f>Data!C135*Z128</f>
        <v>170</v>
      </c>
      <c r="AB128" s="5">
        <f t="shared" si="22"/>
        <v>15</v>
      </c>
      <c r="AC128" s="5">
        <f>Data!C135*AB128</f>
        <v>255</v>
      </c>
      <c r="AD128" s="70">
        <f>(100-S128)/100*Data!B135</f>
        <v>23.379221894851128</v>
      </c>
      <c r="AE128" s="47">
        <f>AD128*Data!D135/Data!B135</f>
        <v>2.2035081899011426</v>
      </c>
      <c r="AF128" s="70">
        <f>(Data!D135-AE128)/Data!D135*100</f>
        <v>97.796491810098857</v>
      </c>
      <c r="AG128" s="70">
        <f t="shared" si="23"/>
        <v>97.796491810098857</v>
      </c>
    </row>
    <row r="129" spans="1:33">
      <c r="A129" s="11">
        <v>124</v>
      </c>
      <c r="B129" s="22">
        <f t="shared" si="12"/>
        <v>59</v>
      </c>
      <c r="C129" s="16">
        <f t="shared" si="13"/>
        <v>82</v>
      </c>
      <c r="I129" s="23">
        <f>Data!B136*Data!C136</f>
        <v>108215</v>
      </c>
      <c r="J129" s="23">
        <f>IF(Data!C$7=1,Data!D136,IF(Data!C$7=2,I129,Data!B136))</f>
        <v>165</v>
      </c>
      <c r="K129" s="33">
        <f>Data!E136*SQRT(Data!F136/20)</f>
        <v>116.69103167079892</v>
      </c>
      <c r="L129" s="33">
        <f>IF(Data!H136="A",Data!G$5,IF(Data!H136="B",Data!G$6,Data!G$7))</f>
        <v>76</v>
      </c>
      <c r="M129" s="33">
        <f>IF(Data!I136="A",Data!G$5,IF(Data!I136="B",Data!G$6,Data!G$7))</f>
        <v>53</v>
      </c>
      <c r="N129" s="33">
        <f>IF(Data!J136="A",Data!G$5,IF(Data!J136="B",Data!G$6,Data!G$7))</f>
        <v>76</v>
      </c>
      <c r="O129" s="45">
        <f>IF(Data!C$6=1,L129,IF(Data!C$6=2,M129,N129))</f>
        <v>76</v>
      </c>
      <c r="P129" s="47">
        <f t="shared" si="14"/>
        <v>0.70630256284008719</v>
      </c>
      <c r="Q129">
        <f t="shared" si="15"/>
        <v>0.31087282988262566</v>
      </c>
      <c r="R129">
        <f t="shared" si="16"/>
        <v>0.14136021480100466</v>
      </c>
      <c r="S129" s="67">
        <f>(1-K129*R129/Data!G136)*100</f>
        <v>97.422582921510156</v>
      </c>
      <c r="T129" s="45">
        <f t="shared" si="17"/>
        <v>160.74726182049176</v>
      </c>
      <c r="U129" s="47">
        <f>MAX(0,NORMSINV(Data!J$5/100))</f>
        <v>0.50437198623838131</v>
      </c>
      <c r="V129">
        <f t="shared" si="18"/>
        <v>0.3512927868446884</v>
      </c>
      <c r="W129">
        <f t="shared" si="19"/>
        <v>0.1964505870695053</v>
      </c>
      <c r="X129" s="67">
        <f>(1-K129*W129/Data!G136)*100</f>
        <v>96.418121612894581</v>
      </c>
      <c r="Y129" s="45">
        <f t="shared" si="20"/>
        <v>159.08990066127606</v>
      </c>
      <c r="Z129" s="5">
        <f t="shared" si="21"/>
        <v>82</v>
      </c>
      <c r="AA129" s="5">
        <f>Data!C136*Z129</f>
        <v>1886</v>
      </c>
      <c r="AB129" s="5">
        <f t="shared" si="22"/>
        <v>59</v>
      </c>
      <c r="AC129" s="5">
        <f>Data!C136*AB129</f>
        <v>1357</v>
      </c>
      <c r="AD129" s="70">
        <f>(100-S129)/100*Data!B136</f>
        <v>121.26747354294717</v>
      </c>
      <c r="AE129" s="47">
        <f>AD129*Data!D136/Data!B136</f>
        <v>4.2527381795082428</v>
      </c>
      <c r="AF129" s="70">
        <f>(Data!D136-AE129)/Data!D136*100</f>
        <v>97.422582921510156</v>
      </c>
      <c r="AG129" s="70">
        <f t="shared" si="23"/>
        <v>160.74726182049176</v>
      </c>
    </row>
    <row r="130" spans="1:33">
      <c r="A130" s="11">
        <v>125</v>
      </c>
      <c r="B130" s="22">
        <f t="shared" si="12"/>
        <v>2</v>
      </c>
      <c r="C130" s="16">
        <f t="shared" si="13"/>
        <v>2</v>
      </c>
      <c r="I130" s="23">
        <f>Data!B137*Data!C137</f>
        <v>2717</v>
      </c>
      <c r="J130" s="23">
        <f>IF(Data!C$7=1,Data!D137,IF(Data!C$7=2,I130,Data!B137))</f>
        <v>116</v>
      </c>
      <c r="K130" s="33">
        <f>Data!E137*SQRT(Data!F137/20)</f>
        <v>4.7087335671507455</v>
      </c>
      <c r="L130" s="33">
        <f>IF(Data!H137="A",Data!G$5,IF(Data!H137="B",Data!G$6,Data!G$7))</f>
        <v>53</v>
      </c>
      <c r="M130" s="33">
        <f>IF(Data!I137="A",Data!G$5,IF(Data!I137="B",Data!G$6,Data!G$7))</f>
        <v>53</v>
      </c>
      <c r="N130" s="33">
        <f>IF(Data!J137="A",Data!G$5,IF(Data!J137="B",Data!G$6,Data!G$7))</f>
        <v>63</v>
      </c>
      <c r="O130" s="45">
        <f>IF(Data!C$6=1,L130,IF(Data!C$6=2,M130,N130))</f>
        <v>63</v>
      </c>
      <c r="P130" s="47">
        <f t="shared" si="14"/>
        <v>0.33185334643681652</v>
      </c>
      <c r="Q130">
        <f t="shared" si="15"/>
        <v>0.37756859273433735</v>
      </c>
      <c r="R130">
        <f t="shared" si="16"/>
        <v>0.25478285455271521</v>
      </c>
      <c r="S130" s="67">
        <f>(1-K130*R130/Data!G137)*100</f>
        <v>99.434101613411869</v>
      </c>
      <c r="T130" s="45">
        <f t="shared" si="17"/>
        <v>115.34355787155776</v>
      </c>
      <c r="U130" s="47">
        <f>MAX(0,NORMSINV(Data!J$5/100))</f>
        <v>0.50437198623838131</v>
      </c>
      <c r="V130">
        <f t="shared" si="18"/>
        <v>0.3512927868446884</v>
      </c>
      <c r="W130">
        <f t="shared" si="19"/>
        <v>0.1964505870695053</v>
      </c>
      <c r="X130" s="67">
        <f>(1-K130*W130/Data!G137)*100</f>
        <v>99.563663455839318</v>
      </c>
      <c r="Y130" s="45">
        <f t="shared" si="20"/>
        <v>115.49384960877362</v>
      </c>
      <c r="Z130" s="5">
        <f t="shared" si="21"/>
        <v>2</v>
      </c>
      <c r="AA130" s="5">
        <f>Data!C137*Z130</f>
        <v>22</v>
      </c>
      <c r="AB130" s="5">
        <f t="shared" si="22"/>
        <v>2</v>
      </c>
      <c r="AC130" s="5">
        <f>Data!C137*AB130</f>
        <v>22</v>
      </c>
      <c r="AD130" s="70">
        <f>(100-S130)/100*Data!B137</f>
        <v>1.3977690148726838</v>
      </c>
      <c r="AE130" s="47">
        <f>AD130*Data!D137/Data!B137</f>
        <v>0.65644212844223204</v>
      </c>
      <c r="AF130" s="70">
        <f>(Data!D137-AE130)/Data!D137*100</f>
        <v>99.434101613411869</v>
      </c>
      <c r="AG130" s="70">
        <f t="shared" si="23"/>
        <v>115.34355787155776</v>
      </c>
    </row>
    <row r="131" spans="1:33">
      <c r="A131" s="11">
        <v>126</v>
      </c>
      <c r="B131" s="22">
        <f t="shared" si="12"/>
        <v>60</v>
      </c>
      <c r="C131" s="16">
        <f t="shared" si="13"/>
        <v>84</v>
      </c>
      <c r="I131" s="23">
        <f>Data!B138*Data!C138</f>
        <v>340030</v>
      </c>
      <c r="J131" s="23">
        <f>IF(Data!C$7=1,Data!D138,IF(Data!C$7=2,I131,Data!B138))</f>
        <v>164</v>
      </c>
      <c r="K131" s="33">
        <f>Data!E138*SQRT(Data!F138/20)</f>
        <v>118.85881636600156</v>
      </c>
      <c r="L131" s="33">
        <f>IF(Data!H138="A",Data!G$5,IF(Data!H138="B",Data!G$6,Data!G$7))</f>
        <v>76</v>
      </c>
      <c r="M131" s="33">
        <f>IF(Data!I138="A",Data!G$5,IF(Data!I138="B",Data!G$6,Data!G$7))</f>
        <v>63</v>
      </c>
      <c r="N131" s="33">
        <f>IF(Data!J138="A",Data!G$5,IF(Data!J138="B",Data!G$6,Data!G$7))</f>
        <v>76</v>
      </c>
      <c r="O131" s="45">
        <f>IF(Data!C$6=1,L131,IF(Data!C$6=2,M131,N131))</f>
        <v>76</v>
      </c>
      <c r="P131" s="47">
        <f t="shared" si="14"/>
        <v>0.70630256284008719</v>
      </c>
      <c r="Q131">
        <f t="shared" si="15"/>
        <v>0.31087282988262566</v>
      </c>
      <c r="R131">
        <f t="shared" si="16"/>
        <v>0.14136021480100466</v>
      </c>
      <c r="S131" s="67">
        <f>(1-K131*R131/Data!G138)*100</f>
        <v>95.226730735087742</v>
      </c>
      <c r="T131" s="45">
        <f t="shared" si="17"/>
        <v>156.17183840554389</v>
      </c>
      <c r="U131" s="47">
        <f>MAX(0,NORMSINV(Data!J$5/100))</f>
        <v>0.50437198623838131</v>
      </c>
      <c r="V131">
        <f t="shared" si="18"/>
        <v>0.3512927868446884</v>
      </c>
      <c r="W131">
        <f t="shared" si="19"/>
        <v>0.1964505870695053</v>
      </c>
      <c r="X131" s="67">
        <f>(1-K131*W131/Data!G138)*100</f>
        <v>93.366510155259235</v>
      </c>
      <c r="Y131" s="45">
        <f t="shared" si="20"/>
        <v>153.12107665462514</v>
      </c>
      <c r="Z131" s="5">
        <f t="shared" si="21"/>
        <v>84</v>
      </c>
      <c r="AA131" s="5">
        <f>Data!C138*Z131</f>
        <v>6216</v>
      </c>
      <c r="AB131" s="5">
        <f t="shared" si="22"/>
        <v>60</v>
      </c>
      <c r="AC131" s="5">
        <f>Data!C138*AB131</f>
        <v>4440</v>
      </c>
      <c r="AD131" s="70">
        <f>(100-S131)/100*Data!B138</f>
        <v>219.33172272271827</v>
      </c>
      <c r="AE131" s="47">
        <f>AD131*Data!D138/Data!B138</f>
        <v>7.8281615944561036</v>
      </c>
      <c r="AF131" s="70">
        <f>(Data!D138-AE131)/Data!D138*100</f>
        <v>95.226730735087742</v>
      </c>
      <c r="AG131" s="70">
        <f t="shared" si="23"/>
        <v>156.17183840554389</v>
      </c>
    </row>
    <row r="132" spans="1:33">
      <c r="A132" s="11">
        <v>127</v>
      </c>
      <c r="B132" s="22">
        <f t="shared" si="12"/>
        <v>156</v>
      </c>
      <c r="C132" s="16">
        <f t="shared" si="13"/>
        <v>218</v>
      </c>
      <c r="I132" s="23">
        <f>Data!B139*Data!C139</f>
        <v>402745</v>
      </c>
      <c r="J132" s="23">
        <f>IF(Data!C$7=1,Data!D139,IF(Data!C$7=2,I132,Data!B139))</f>
        <v>249</v>
      </c>
      <c r="K132" s="33">
        <f>Data!E139*SQRT(Data!F139/20)</f>
        <v>308.45981968565133</v>
      </c>
      <c r="L132" s="33">
        <f>IF(Data!H139="A",Data!G$5,IF(Data!H139="B",Data!G$6,Data!G$7))</f>
        <v>76</v>
      </c>
      <c r="M132" s="33">
        <f>IF(Data!I139="A",Data!G$5,IF(Data!I139="B",Data!G$6,Data!G$7))</f>
        <v>53</v>
      </c>
      <c r="N132" s="33">
        <f>IF(Data!J139="A",Data!G$5,IF(Data!J139="B",Data!G$6,Data!G$7))</f>
        <v>76</v>
      </c>
      <c r="O132" s="45">
        <f>IF(Data!C$6=1,L132,IF(Data!C$6=2,M132,N132))</f>
        <v>76</v>
      </c>
      <c r="P132" s="47">
        <f t="shared" si="14"/>
        <v>0.70630256284008719</v>
      </c>
      <c r="Q132">
        <f t="shared" si="15"/>
        <v>0.31087282988262566</v>
      </c>
      <c r="R132">
        <f t="shared" si="16"/>
        <v>0.14136021480100466</v>
      </c>
      <c r="S132" s="67">
        <f>(1-K132*R132/Data!G139)*100</f>
        <v>94.62343447987142</v>
      </c>
      <c r="T132" s="45">
        <f t="shared" si="17"/>
        <v>235.61235185487985</v>
      </c>
      <c r="U132" s="47">
        <f>MAX(0,NORMSINV(Data!J$5/100))</f>
        <v>0.50437198623838131</v>
      </c>
      <c r="V132">
        <f t="shared" si="18"/>
        <v>0.3512927868446884</v>
      </c>
      <c r="W132">
        <f t="shared" si="19"/>
        <v>0.1964505870695053</v>
      </c>
      <c r="X132" s="67">
        <f>(1-K132*W132/Data!G139)*100</f>
        <v>92.528099548138115</v>
      </c>
      <c r="Y132" s="45">
        <f t="shared" si="20"/>
        <v>230.39496787486391</v>
      </c>
      <c r="Z132" s="5">
        <f t="shared" si="21"/>
        <v>218</v>
      </c>
      <c r="AA132" s="5">
        <f>Data!C139*Z132</f>
        <v>7630</v>
      </c>
      <c r="AB132" s="5">
        <f t="shared" si="22"/>
        <v>156</v>
      </c>
      <c r="AC132" s="5">
        <f>Data!C139*AB132</f>
        <v>5460</v>
      </c>
      <c r="AD132" s="70">
        <f>(100-S132)/100*Data!B139</f>
        <v>618.68139440119569</v>
      </c>
      <c r="AE132" s="47">
        <f>AD132*Data!D139/Data!B139</f>
        <v>13.387648145120163</v>
      </c>
      <c r="AF132" s="70">
        <f>(Data!D139-AE132)/Data!D139*100</f>
        <v>94.62343447987142</v>
      </c>
      <c r="AG132" s="70">
        <f t="shared" si="23"/>
        <v>235.61235185487985</v>
      </c>
    </row>
    <row r="133" spans="1:33">
      <c r="A133" s="11">
        <v>128</v>
      </c>
      <c r="B133" s="22">
        <f t="shared" si="12"/>
        <v>25</v>
      </c>
      <c r="C133" s="16">
        <f t="shared" si="13"/>
        <v>35</v>
      </c>
      <c r="I133" s="23">
        <f>Data!B140*Data!C140</f>
        <v>484136</v>
      </c>
      <c r="J133" s="23">
        <f>IF(Data!C$7=1,Data!D140,IF(Data!C$7=2,I133,Data!B140))</f>
        <v>164</v>
      </c>
      <c r="K133" s="33">
        <f>Data!E140*SQRT(Data!F140/20)</f>
        <v>49.775853938155052</v>
      </c>
      <c r="L133" s="33">
        <f>IF(Data!H140="A",Data!G$5,IF(Data!H140="B",Data!G$6,Data!G$7))</f>
        <v>76</v>
      </c>
      <c r="M133" s="33">
        <f>IF(Data!I140="A",Data!G$5,IF(Data!I140="B",Data!G$6,Data!G$7))</f>
        <v>63</v>
      </c>
      <c r="N133" s="33">
        <f>IF(Data!J140="A",Data!G$5,IF(Data!J140="B",Data!G$6,Data!G$7))</f>
        <v>76</v>
      </c>
      <c r="O133" s="45">
        <f>IF(Data!C$6=1,L133,IF(Data!C$6=2,M133,N133))</f>
        <v>76</v>
      </c>
      <c r="P133" s="47">
        <f t="shared" si="14"/>
        <v>0.70630256284008719</v>
      </c>
      <c r="Q133">
        <f t="shared" si="15"/>
        <v>0.31087282988262566</v>
      </c>
      <c r="R133">
        <f t="shared" si="16"/>
        <v>0.14136021480100466</v>
      </c>
      <c r="S133" s="67">
        <f>(1-K133*R133/Data!G140)*100</f>
        <v>96.696560842910316</v>
      </c>
      <c r="T133" s="45">
        <f t="shared" si="17"/>
        <v>158.58235978237292</v>
      </c>
      <c r="U133" s="47">
        <f>MAX(0,NORMSINV(Data!J$5/100))</f>
        <v>0.50437198623838131</v>
      </c>
      <c r="V133">
        <f t="shared" si="18"/>
        <v>0.3512927868446884</v>
      </c>
      <c r="W133">
        <f t="shared" si="19"/>
        <v>0.1964505870695053</v>
      </c>
      <c r="X133" s="67">
        <f>(1-K133*W133/Data!G140)*100</f>
        <v>95.409156935194133</v>
      </c>
      <c r="Y133" s="45">
        <f t="shared" si="20"/>
        <v>156.47101737371838</v>
      </c>
      <c r="Z133" s="5">
        <f t="shared" si="21"/>
        <v>35</v>
      </c>
      <c r="AA133" s="5">
        <f>Data!C140*Z133</f>
        <v>5110</v>
      </c>
      <c r="AB133" s="5">
        <f t="shared" si="22"/>
        <v>25</v>
      </c>
      <c r="AC133" s="5">
        <f>Data!C140*AB133</f>
        <v>3650</v>
      </c>
      <c r="AD133" s="70">
        <f>(100-S133)/100*Data!B140</f>
        <v>109.54204244909394</v>
      </c>
      <c r="AE133" s="47">
        <f>AD133*Data!D140/Data!B140</f>
        <v>5.417640217627083</v>
      </c>
      <c r="AF133" s="70">
        <f>(Data!D140-AE133)/Data!D140*100</f>
        <v>96.696560842910316</v>
      </c>
      <c r="AG133" s="70">
        <f t="shared" si="23"/>
        <v>158.58235978237292</v>
      </c>
    </row>
    <row r="134" spans="1:33">
      <c r="A134" s="11">
        <v>129</v>
      </c>
      <c r="B134" s="22">
        <f t="shared" si="12"/>
        <v>66</v>
      </c>
      <c r="C134" s="16">
        <f t="shared" si="13"/>
        <v>43</v>
      </c>
      <c r="I134" s="23">
        <f>Data!B141*Data!C141</f>
        <v>319696</v>
      </c>
      <c r="J134" s="23">
        <f>IF(Data!C$7=1,Data!D141,IF(Data!C$7=2,I134,Data!B141))</f>
        <v>101</v>
      </c>
      <c r="K134" s="33">
        <f>Data!E141*SQRT(Data!F141/20)</f>
        <v>129.96270956223265</v>
      </c>
      <c r="L134" s="33">
        <f>IF(Data!H141="A",Data!G$5,IF(Data!H141="B",Data!G$6,Data!G$7))</f>
        <v>76</v>
      </c>
      <c r="M134" s="33">
        <f>IF(Data!I141="A",Data!G$5,IF(Data!I141="B",Data!G$6,Data!G$7))</f>
        <v>63</v>
      </c>
      <c r="N134" s="33">
        <f>IF(Data!J141="A",Data!G$5,IF(Data!J141="B",Data!G$6,Data!G$7))</f>
        <v>63</v>
      </c>
      <c r="O134" s="45">
        <f>IF(Data!C$6=1,L134,IF(Data!C$6=2,M134,N134))</f>
        <v>63</v>
      </c>
      <c r="P134" s="47">
        <f t="shared" si="14"/>
        <v>0.33185334643681652</v>
      </c>
      <c r="Q134">
        <f t="shared" si="15"/>
        <v>0.37756859273433735</v>
      </c>
      <c r="R134">
        <f t="shared" si="16"/>
        <v>0.25478285455271521</v>
      </c>
      <c r="S134" s="67">
        <f>(1-K134*R134/Data!G141)*100</f>
        <v>86.145493670430511</v>
      </c>
      <c r="T134" s="45">
        <f t="shared" si="17"/>
        <v>87.006948607134817</v>
      </c>
      <c r="U134" s="47">
        <f>MAX(0,NORMSINV(Data!J$5/100))</f>
        <v>0.50437198623838131</v>
      </c>
      <c r="V134">
        <f t="shared" si="18"/>
        <v>0.3512927868446884</v>
      </c>
      <c r="W134">
        <f t="shared" si="19"/>
        <v>0.1964505870695053</v>
      </c>
      <c r="X134" s="67">
        <f>(1-K134*W134/Data!G141)*100</f>
        <v>89.3174683721154</v>
      </c>
      <c r="Y134" s="45">
        <f t="shared" si="20"/>
        <v>90.210643055836556</v>
      </c>
      <c r="Z134" s="5">
        <f t="shared" si="21"/>
        <v>43</v>
      </c>
      <c r="AA134" s="5">
        <f>Data!C141*Z134</f>
        <v>4558</v>
      </c>
      <c r="AB134" s="5">
        <f t="shared" si="22"/>
        <v>66</v>
      </c>
      <c r="AC134" s="5">
        <f>Data!C141*AB134</f>
        <v>6996</v>
      </c>
      <c r="AD134" s="70">
        <f>(100-S134)/100*Data!B141</f>
        <v>417.85191089981578</v>
      </c>
      <c r="AE134" s="47">
        <f>AD134*Data!D141/Data!B141</f>
        <v>13.993051392865183</v>
      </c>
      <c r="AF134" s="70">
        <f>(Data!D141-AE134)/Data!D141*100</f>
        <v>86.145493670430511</v>
      </c>
      <c r="AG134" s="70">
        <f t="shared" si="23"/>
        <v>87.006948607134817</v>
      </c>
    </row>
    <row r="135" spans="1:33">
      <c r="A135" s="11">
        <v>130</v>
      </c>
      <c r="B135" s="22">
        <f t="shared" ref="B135:B155" si="24">AB135</f>
        <v>9</v>
      </c>
      <c r="C135" s="16">
        <f t="shared" ref="C135:C155" si="25">Z135</f>
        <v>6</v>
      </c>
      <c r="I135" s="23">
        <f>Data!B142*Data!C142</f>
        <v>233465</v>
      </c>
      <c r="J135" s="23">
        <f>IF(Data!C$7=1,Data!D142,IF(Data!C$7=2,I135,Data!B142))</f>
        <v>110</v>
      </c>
      <c r="K135" s="33">
        <f>Data!E142*SQRT(Data!F142/20)</f>
        <v>18.183572278299263</v>
      </c>
      <c r="L135" s="33">
        <f>IF(Data!H142="A",Data!G$5,IF(Data!H142="B",Data!G$6,Data!G$7))</f>
        <v>76</v>
      </c>
      <c r="M135" s="33">
        <f>IF(Data!I142="A",Data!G$5,IF(Data!I142="B",Data!G$6,Data!G$7))</f>
        <v>76</v>
      </c>
      <c r="N135" s="33">
        <f>IF(Data!J142="A",Data!G$5,IF(Data!J142="B",Data!G$6,Data!G$7))</f>
        <v>63</v>
      </c>
      <c r="O135" s="45">
        <f>IF(Data!C$6=1,L135,IF(Data!C$6=2,M135,N135))</f>
        <v>63</v>
      </c>
      <c r="P135" s="47">
        <f t="shared" ref="P135:P155" si="26">MAX(0,NORMSINV(O135/100))</f>
        <v>0.33185334643681652</v>
      </c>
      <c r="Q135">
        <f t="shared" ref="Q135:Q155" si="27">1/SQRT(2*3.1416)*EXP(-P135*P135/2)</f>
        <v>0.37756859273433735</v>
      </c>
      <c r="R135">
        <f t="shared" ref="R135:R155" si="28">MIN(4,(Q135-P135*(1-NORMSDIST(P135))))</f>
        <v>0.25478285455271521</v>
      </c>
      <c r="S135" s="67">
        <f>(1-K135*R135/Data!G142)*100</f>
        <v>94.350167742645482</v>
      </c>
      <c r="T135" s="45">
        <f t="shared" ref="T135:T155" si="29">J135*S135/100</f>
        <v>103.78518451691004</v>
      </c>
      <c r="U135" s="47">
        <f>MAX(0,NORMSINV(Data!J$5/100))</f>
        <v>0.50437198623838131</v>
      </c>
      <c r="V135">
        <f t="shared" ref="V135:V155" si="30">1/SQRT(2*3.1416)*EXP(-U135*U135/2)</f>
        <v>0.3512927868446884</v>
      </c>
      <c r="W135">
        <f t="shared" ref="W135:W155" si="31">MIN(4,(V135-U135*(1-NORMSDIST(U135))))</f>
        <v>0.1964505870695053</v>
      </c>
      <c r="X135" s="67">
        <f>(1-K135*W135/Data!G142)*100</f>
        <v>95.643690915740649</v>
      </c>
      <c r="Y135" s="45">
        <f t="shared" ref="Y135:Y155" si="32">J135*X135/100</f>
        <v>105.20806000731471</v>
      </c>
      <c r="Z135" s="5">
        <f t="shared" ref="Z135:Z155" si="33">MAX(INT(K135*P135+0.5),0)</f>
        <v>6</v>
      </c>
      <c r="AA135" s="5">
        <f>Data!C142*Z135</f>
        <v>1590</v>
      </c>
      <c r="AB135" s="5">
        <f t="shared" ref="AB135:AB155" si="34">MAX(INT(K135*U135+0.5),0)</f>
        <v>9</v>
      </c>
      <c r="AC135" s="5">
        <f>Data!C142*AB135</f>
        <v>2385</v>
      </c>
      <c r="AD135" s="70">
        <f>(100-S135)/100*Data!B142</f>
        <v>49.775022187293303</v>
      </c>
      <c r="AE135" s="47">
        <f>AD135*Data!D142/Data!B142</f>
        <v>6.2148154830899696</v>
      </c>
      <c r="AF135" s="70">
        <f>(Data!D142-AE135)/Data!D142*100</f>
        <v>94.350167742645482</v>
      </c>
      <c r="AG135" s="70">
        <f t="shared" ref="AG135:AG155" si="35">J135*AF135/100</f>
        <v>103.78518451691004</v>
      </c>
    </row>
    <row r="136" spans="1:33">
      <c r="A136" s="11">
        <v>131</v>
      </c>
      <c r="B136" s="22">
        <f t="shared" si="24"/>
        <v>6</v>
      </c>
      <c r="C136" s="16">
        <f t="shared" si="25"/>
        <v>4</v>
      </c>
      <c r="I136" s="23">
        <f>Data!B143*Data!C143</f>
        <v>127007</v>
      </c>
      <c r="J136" s="23">
        <f>IF(Data!C$7=1,Data!D143,IF(Data!C$7=2,I136,Data!B143))</f>
        <v>100</v>
      </c>
      <c r="K136" s="33">
        <f>Data!E143*SQRT(Data!F143/20)</f>
        <v>12.262803053263172</v>
      </c>
      <c r="L136" s="33">
        <f>IF(Data!H143="A",Data!G$5,IF(Data!H143="B",Data!G$6,Data!G$7))</f>
        <v>76</v>
      </c>
      <c r="M136" s="33">
        <f>IF(Data!I143="A",Data!G$5,IF(Data!I143="B",Data!G$6,Data!G$7))</f>
        <v>76</v>
      </c>
      <c r="N136" s="33">
        <f>IF(Data!J143="A",Data!G$5,IF(Data!J143="B",Data!G$6,Data!G$7))</f>
        <v>63</v>
      </c>
      <c r="O136" s="45">
        <f>IF(Data!C$6=1,L136,IF(Data!C$6=2,M136,N136))</f>
        <v>63</v>
      </c>
      <c r="P136" s="47">
        <f t="shared" si="26"/>
        <v>0.33185334643681652</v>
      </c>
      <c r="Q136">
        <f t="shared" si="27"/>
        <v>0.37756859273433735</v>
      </c>
      <c r="R136">
        <f t="shared" si="28"/>
        <v>0.25478285455271521</v>
      </c>
      <c r="S136" s="67">
        <f>(1-K136*R136/Data!G143)*100</f>
        <v>95.266133383745228</v>
      </c>
      <c r="T136" s="45">
        <f t="shared" si="29"/>
        <v>95.266133383745213</v>
      </c>
      <c r="U136" s="47">
        <f>MAX(0,NORMSINV(Data!J$5/100))</f>
        <v>0.50437198623838131</v>
      </c>
      <c r="V136">
        <f t="shared" si="30"/>
        <v>0.3512927868446884</v>
      </c>
      <c r="W136">
        <f t="shared" si="31"/>
        <v>0.1964505870695053</v>
      </c>
      <c r="X136" s="67">
        <f>(1-K136*W136/Data!G143)*100</f>
        <v>96.349947183437465</v>
      </c>
      <c r="Y136" s="45">
        <f t="shared" si="32"/>
        <v>96.349947183437465</v>
      </c>
      <c r="Z136" s="5">
        <f t="shared" si="33"/>
        <v>4</v>
      </c>
      <c r="AA136" s="5">
        <f>Data!C143*Z136</f>
        <v>964</v>
      </c>
      <c r="AB136" s="5">
        <f t="shared" si="34"/>
        <v>6</v>
      </c>
      <c r="AC136" s="5">
        <f>Data!C143*AB136</f>
        <v>1446</v>
      </c>
      <c r="AD136" s="70">
        <f>(100-S136)/100*Data!B143</f>
        <v>24.947477067662653</v>
      </c>
      <c r="AE136" s="47">
        <f>AD136*Data!D143/Data!B143</f>
        <v>4.7338666162547725</v>
      </c>
      <c r="AF136" s="70">
        <f>(Data!D143-AE136)/Data!D143*100</f>
        <v>95.266133383745228</v>
      </c>
      <c r="AG136" s="70">
        <f t="shared" si="35"/>
        <v>95.266133383745213</v>
      </c>
    </row>
    <row r="137" spans="1:33">
      <c r="A137" s="11">
        <v>132</v>
      </c>
      <c r="B137" s="22">
        <f t="shared" si="24"/>
        <v>2</v>
      </c>
      <c r="C137" s="16">
        <f t="shared" si="25"/>
        <v>3</v>
      </c>
      <c r="I137" s="23">
        <f>Data!B144*Data!C144</f>
        <v>206919</v>
      </c>
      <c r="J137" s="23">
        <f>IF(Data!C$7=1,Data!D144,IF(Data!C$7=2,I137,Data!B144))</f>
        <v>190</v>
      </c>
      <c r="K137" s="33">
        <f>Data!E144*SQRT(Data!F144/20)</f>
        <v>4.3252611909128866</v>
      </c>
      <c r="L137" s="33">
        <f>IF(Data!H144="A",Data!G$5,IF(Data!H144="B",Data!G$6,Data!G$7))</f>
        <v>76</v>
      </c>
      <c r="M137" s="33">
        <f>IF(Data!I144="A",Data!G$5,IF(Data!I144="B",Data!G$6,Data!G$7))</f>
        <v>76</v>
      </c>
      <c r="N137" s="33">
        <f>IF(Data!J144="A",Data!G$5,IF(Data!J144="B",Data!G$6,Data!G$7))</f>
        <v>76</v>
      </c>
      <c r="O137" s="45">
        <f>IF(Data!C$6=1,L137,IF(Data!C$6=2,M137,N137))</f>
        <v>76</v>
      </c>
      <c r="P137" s="47">
        <f t="shared" si="26"/>
        <v>0.70630256284008719</v>
      </c>
      <c r="Q137">
        <f t="shared" si="27"/>
        <v>0.31087282988262566</v>
      </c>
      <c r="R137">
        <f t="shared" si="28"/>
        <v>0.14136021480100466</v>
      </c>
      <c r="S137" s="67">
        <f>(1-K137*R137/Data!G144)*100</f>
        <v>97.452417287425448</v>
      </c>
      <c r="T137" s="45">
        <f t="shared" si="29"/>
        <v>185.15959284610835</v>
      </c>
      <c r="U137" s="47">
        <f>MAX(0,NORMSINV(Data!J$5/100))</f>
        <v>0.50437198623838131</v>
      </c>
      <c r="V137">
        <f t="shared" si="30"/>
        <v>0.3512927868446884</v>
      </c>
      <c r="W137">
        <f t="shared" si="31"/>
        <v>0.1964505870695053</v>
      </c>
      <c r="X137" s="67">
        <f>(1-K137*W137/Data!G144)*100</f>
        <v>96.459582915900896</v>
      </c>
      <c r="Y137" s="45">
        <f t="shared" si="32"/>
        <v>183.2732075402117</v>
      </c>
      <c r="Z137" s="5">
        <f t="shared" si="33"/>
        <v>3</v>
      </c>
      <c r="AA137" s="5">
        <f>Data!C144*Z137</f>
        <v>2493</v>
      </c>
      <c r="AB137" s="5">
        <f t="shared" si="34"/>
        <v>2</v>
      </c>
      <c r="AC137" s="5">
        <f>Data!C144*AB137</f>
        <v>1662</v>
      </c>
      <c r="AD137" s="70">
        <f>(100-S137)/100*Data!B144</f>
        <v>6.3434809543106354</v>
      </c>
      <c r="AE137" s="47">
        <f>AD137*Data!D144/Data!B144</f>
        <v>4.8404071538916495</v>
      </c>
      <c r="AF137" s="70">
        <f>(Data!D144-AE137)/Data!D144*100</f>
        <v>97.452417287425448</v>
      </c>
      <c r="AG137" s="70">
        <f t="shared" si="35"/>
        <v>185.15959284610835</v>
      </c>
    </row>
    <row r="138" spans="1:33">
      <c r="A138" s="11">
        <v>133</v>
      </c>
      <c r="B138" s="22">
        <f t="shared" si="24"/>
        <v>22</v>
      </c>
      <c r="C138" s="16">
        <f t="shared" si="25"/>
        <v>31</v>
      </c>
      <c r="I138" s="23">
        <f>Data!B145*Data!C145</f>
        <v>30664</v>
      </c>
      <c r="J138" s="23">
        <f>IF(Data!C$7=1,Data!D145,IF(Data!C$7=2,I138,Data!B145))</f>
        <v>418</v>
      </c>
      <c r="K138" s="33">
        <f>Data!E145*SQRT(Data!F145/20)</f>
        <v>43.398930714913547</v>
      </c>
      <c r="L138" s="33">
        <f>IF(Data!H145="A",Data!G$5,IF(Data!H145="B",Data!G$6,Data!G$7))</f>
        <v>63</v>
      </c>
      <c r="M138" s="33">
        <f>IF(Data!I145="A",Data!G$5,IF(Data!I145="B",Data!G$6,Data!G$7))</f>
        <v>53</v>
      </c>
      <c r="N138" s="33">
        <f>IF(Data!J145="A",Data!G$5,IF(Data!J145="B",Data!G$6,Data!G$7))</f>
        <v>76</v>
      </c>
      <c r="O138" s="45">
        <f>IF(Data!C$6=1,L138,IF(Data!C$6=2,M138,N138))</f>
        <v>76</v>
      </c>
      <c r="P138" s="47">
        <f t="shared" si="26"/>
        <v>0.70630256284008719</v>
      </c>
      <c r="Q138">
        <f t="shared" si="27"/>
        <v>0.31087282988262566</v>
      </c>
      <c r="R138">
        <f t="shared" si="28"/>
        <v>0.14136021480100466</v>
      </c>
      <c r="S138" s="67">
        <f>(1-K138*R138/Data!G145)*100</f>
        <v>99.373352178958712</v>
      </c>
      <c r="T138" s="45">
        <f t="shared" si="29"/>
        <v>415.38061210804744</v>
      </c>
      <c r="U138" s="47">
        <f>MAX(0,NORMSINV(Data!J$5/100))</f>
        <v>0.50437198623838131</v>
      </c>
      <c r="V138">
        <f t="shared" si="30"/>
        <v>0.3512927868446884</v>
      </c>
      <c r="W138">
        <f t="shared" si="31"/>
        <v>0.1964505870695053</v>
      </c>
      <c r="X138" s="67">
        <f>(1-K138*W138/Data!G145)*100</f>
        <v>99.1291373424787</v>
      </c>
      <c r="Y138" s="45">
        <f t="shared" si="32"/>
        <v>414.35979409156096</v>
      </c>
      <c r="Z138" s="5">
        <f t="shared" si="33"/>
        <v>31</v>
      </c>
      <c r="AA138" s="5">
        <f>Data!C145*Z138</f>
        <v>248</v>
      </c>
      <c r="AB138" s="5">
        <f t="shared" si="34"/>
        <v>22</v>
      </c>
      <c r="AC138" s="5">
        <f>Data!C145*AB138</f>
        <v>176</v>
      </c>
      <c r="AD138" s="70">
        <f>(100-S138)/100*Data!B145</f>
        <v>24.019410980512589</v>
      </c>
      <c r="AE138" s="47">
        <f>AD138*Data!D145/Data!B145</f>
        <v>2.6193878919525861</v>
      </c>
      <c r="AF138" s="70">
        <f>(Data!D145-AE138)/Data!D145*100</f>
        <v>99.373352178958712</v>
      </c>
      <c r="AG138" s="70">
        <f t="shared" si="35"/>
        <v>415.38061210804744</v>
      </c>
    </row>
    <row r="139" spans="1:33">
      <c r="A139" s="11">
        <v>134</v>
      </c>
      <c r="B139" s="22">
        <f t="shared" si="24"/>
        <v>29</v>
      </c>
      <c r="C139" s="16">
        <f t="shared" si="25"/>
        <v>40</v>
      </c>
      <c r="I139" s="23">
        <f>Data!B146*Data!C146</f>
        <v>78460</v>
      </c>
      <c r="J139" s="23">
        <f>IF(Data!C$7=1,Data!D146,IF(Data!C$7=2,I139,Data!B146))</f>
        <v>413</v>
      </c>
      <c r="K139" s="33">
        <f>Data!E146*SQRT(Data!F146/20)</f>
        <v>56.872330601075248</v>
      </c>
      <c r="L139" s="33">
        <f>IF(Data!H146="A",Data!G$5,IF(Data!H146="B",Data!G$6,Data!G$7))</f>
        <v>63</v>
      </c>
      <c r="M139" s="33">
        <f>IF(Data!I146="A",Data!G$5,IF(Data!I146="B",Data!G$6,Data!G$7))</f>
        <v>53</v>
      </c>
      <c r="N139" s="33">
        <f>IF(Data!J146="A",Data!G$5,IF(Data!J146="B",Data!G$6,Data!G$7))</f>
        <v>76</v>
      </c>
      <c r="O139" s="45">
        <f>IF(Data!C$6=1,L139,IF(Data!C$6=2,M139,N139))</f>
        <v>76</v>
      </c>
      <c r="P139" s="47">
        <f t="shared" si="26"/>
        <v>0.70630256284008719</v>
      </c>
      <c r="Q139">
        <f t="shared" si="27"/>
        <v>0.31087282988262566</v>
      </c>
      <c r="R139">
        <f t="shared" si="28"/>
        <v>0.14136021480100466</v>
      </c>
      <c r="S139" s="67">
        <f>(1-K139*R139/Data!G146)*100</f>
        <v>98.715737241213773</v>
      </c>
      <c r="T139" s="45">
        <f t="shared" si="29"/>
        <v>407.69599480621292</v>
      </c>
      <c r="U139" s="47">
        <f>MAX(0,NORMSINV(Data!J$5/100))</f>
        <v>0.50437198623838131</v>
      </c>
      <c r="V139">
        <f t="shared" si="30"/>
        <v>0.3512927868446884</v>
      </c>
      <c r="W139">
        <f t="shared" si="31"/>
        <v>0.1964505870695053</v>
      </c>
      <c r="X139" s="67">
        <f>(1-K139*W139/Data!G146)*100</f>
        <v>98.215239179777598</v>
      </c>
      <c r="Y139" s="45">
        <f t="shared" si="32"/>
        <v>405.62893781248147</v>
      </c>
      <c r="Z139" s="5">
        <f t="shared" si="33"/>
        <v>40</v>
      </c>
      <c r="AA139" s="5">
        <f>Data!C146*Z139</f>
        <v>800</v>
      </c>
      <c r="AB139" s="5">
        <f t="shared" si="34"/>
        <v>29</v>
      </c>
      <c r="AC139" s="5">
        <f>Data!C146*AB139</f>
        <v>580</v>
      </c>
      <c r="AD139" s="70">
        <f>(100-S139)/100*Data!B146</f>
        <v>50.38162802718368</v>
      </c>
      <c r="AE139" s="47">
        <f>AD139*Data!D146/Data!B146</f>
        <v>5.3040051937871171</v>
      </c>
      <c r="AF139" s="70">
        <f>(Data!D146-AE139)/Data!D146*100</f>
        <v>98.715737241213759</v>
      </c>
      <c r="AG139" s="70">
        <f t="shared" si="35"/>
        <v>407.69599480621287</v>
      </c>
    </row>
    <row r="140" spans="1:33">
      <c r="A140" s="11">
        <v>135</v>
      </c>
      <c r="B140" s="22">
        <f t="shared" si="24"/>
        <v>15</v>
      </c>
      <c r="C140" s="16">
        <f t="shared" si="25"/>
        <v>21</v>
      </c>
      <c r="I140" s="23">
        <f>Data!B147*Data!C147</f>
        <v>13281</v>
      </c>
      <c r="J140" s="23">
        <f>IF(Data!C$7=1,Data!D147,IF(Data!C$7=2,I140,Data!B147))</f>
        <v>491</v>
      </c>
      <c r="K140" s="33">
        <f>Data!E147*SQRT(Data!F147/20)</f>
        <v>29.153673909996456</v>
      </c>
      <c r="L140" s="33">
        <f>IF(Data!H147="A",Data!G$5,IF(Data!H147="B",Data!G$6,Data!G$7))</f>
        <v>53</v>
      </c>
      <c r="M140" s="33">
        <f>IF(Data!I147="A",Data!G$5,IF(Data!I147="B",Data!G$6,Data!G$7))</f>
        <v>53</v>
      </c>
      <c r="N140" s="33">
        <f>IF(Data!J147="A",Data!G$5,IF(Data!J147="B",Data!G$6,Data!G$7))</f>
        <v>76</v>
      </c>
      <c r="O140" s="45">
        <f>IF(Data!C$6=1,L140,IF(Data!C$6=2,M140,N140))</f>
        <v>76</v>
      </c>
      <c r="P140" s="47">
        <f t="shared" si="26"/>
        <v>0.70630256284008719</v>
      </c>
      <c r="Q140">
        <f t="shared" si="27"/>
        <v>0.31087282988262566</v>
      </c>
      <c r="R140">
        <f t="shared" si="28"/>
        <v>0.14136021480100466</v>
      </c>
      <c r="S140" s="67">
        <f>(1-K140*R140/Data!G147)*100</f>
        <v>98.479273208060675</v>
      </c>
      <c r="T140" s="45">
        <f t="shared" si="29"/>
        <v>483.53323145157788</v>
      </c>
      <c r="U140" s="47">
        <f>MAX(0,NORMSINV(Data!J$5/100))</f>
        <v>0.50437198623838131</v>
      </c>
      <c r="V140">
        <f t="shared" si="30"/>
        <v>0.3512927868446884</v>
      </c>
      <c r="W140">
        <f t="shared" si="31"/>
        <v>0.1964505870695053</v>
      </c>
      <c r="X140" s="67">
        <f>(1-K140*W140/Data!G147)*100</f>
        <v>97.886621271272418</v>
      </c>
      <c r="Y140" s="45">
        <f t="shared" si="32"/>
        <v>480.62331044194752</v>
      </c>
      <c r="Z140" s="5">
        <f t="shared" si="33"/>
        <v>21</v>
      </c>
      <c r="AA140" s="5">
        <f>Data!C147*Z140</f>
        <v>399</v>
      </c>
      <c r="AB140" s="5">
        <f t="shared" si="34"/>
        <v>15</v>
      </c>
      <c r="AC140" s="5">
        <f>Data!C147*AB140</f>
        <v>285</v>
      </c>
      <c r="AD140" s="70">
        <f>(100-S140)/100*Data!B147</f>
        <v>10.629880275655879</v>
      </c>
      <c r="AE140" s="47">
        <f>AD140*Data!D147/Data!B147</f>
        <v>7.4667685484220838</v>
      </c>
      <c r="AF140" s="70">
        <f>(Data!D147-AE140)/Data!D147*100</f>
        <v>98.479273208060675</v>
      </c>
      <c r="AG140" s="70">
        <f t="shared" si="35"/>
        <v>483.53323145157788</v>
      </c>
    </row>
    <row r="141" spans="1:33">
      <c r="A141" s="11">
        <v>136</v>
      </c>
      <c r="B141" s="22">
        <f t="shared" si="24"/>
        <v>30</v>
      </c>
      <c r="C141" s="16">
        <f t="shared" si="25"/>
        <v>43</v>
      </c>
      <c r="I141" s="23">
        <f>Data!B148*Data!C148</f>
        <v>177770</v>
      </c>
      <c r="J141" s="23">
        <f>IF(Data!C$7=1,Data!D148,IF(Data!C$7=2,I141,Data!B148))</f>
        <v>494</v>
      </c>
      <c r="K141" s="33">
        <f>Data!E148*SQRT(Data!F148/20)</f>
        <v>60.303566948380279</v>
      </c>
      <c r="L141" s="33">
        <f>IF(Data!H148="A",Data!G$5,IF(Data!H148="B",Data!G$6,Data!G$7))</f>
        <v>76</v>
      </c>
      <c r="M141" s="33">
        <f>IF(Data!I148="A",Data!G$5,IF(Data!I148="B",Data!G$6,Data!G$7))</f>
        <v>53</v>
      </c>
      <c r="N141" s="33">
        <f>IF(Data!J148="A",Data!G$5,IF(Data!J148="B",Data!G$6,Data!G$7))</f>
        <v>76</v>
      </c>
      <c r="O141" s="45">
        <f>IF(Data!C$6=1,L141,IF(Data!C$6=2,M141,N141))</f>
        <v>76</v>
      </c>
      <c r="P141" s="47">
        <f t="shared" si="26"/>
        <v>0.70630256284008719</v>
      </c>
      <c r="Q141">
        <f t="shared" si="27"/>
        <v>0.31087282988262566</v>
      </c>
      <c r="R141">
        <f t="shared" si="28"/>
        <v>0.14136021480100466</v>
      </c>
      <c r="S141" s="67">
        <f>(1-K141*R141/Data!G148)*100</f>
        <v>98.68853458814003</v>
      </c>
      <c r="T141" s="45">
        <f t="shared" si="29"/>
        <v>487.52136086541179</v>
      </c>
      <c r="U141" s="47">
        <f>MAX(0,NORMSINV(Data!J$5/100))</f>
        <v>0.50437198623838131</v>
      </c>
      <c r="V141">
        <f t="shared" si="30"/>
        <v>0.3512927868446884</v>
      </c>
      <c r="W141">
        <f t="shared" si="31"/>
        <v>0.1964505870695053</v>
      </c>
      <c r="X141" s="67">
        <f>(1-K141*W141/Data!G148)*100</f>
        <v>98.177435210862384</v>
      </c>
      <c r="Y141" s="45">
        <f t="shared" si="32"/>
        <v>484.99652994166019</v>
      </c>
      <c r="Z141" s="5">
        <f t="shared" si="33"/>
        <v>43</v>
      </c>
      <c r="AA141" s="5">
        <f>Data!C148*Z141</f>
        <v>1247</v>
      </c>
      <c r="AB141" s="5">
        <f t="shared" si="34"/>
        <v>30</v>
      </c>
      <c r="AC141" s="5">
        <f>Data!C148*AB141</f>
        <v>870</v>
      </c>
      <c r="AD141" s="70">
        <f>(100-S141)/100*Data!B148</f>
        <v>80.392829747016179</v>
      </c>
      <c r="AE141" s="47">
        <f>AD141*Data!D148/Data!B148</f>
        <v>6.4786391345882537</v>
      </c>
      <c r="AF141" s="70">
        <f>(Data!D148-AE141)/Data!D148*100</f>
        <v>98.68853458814003</v>
      </c>
      <c r="AG141" s="70">
        <f t="shared" si="35"/>
        <v>487.52136086541179</v>
      </c>
    </row>
    <row r="142" spans="1:33">
      <c r="A142" s="11">
        <v>137</v>
      </c>
      <c r="B142" s="22">
        <f t="shared" si="24"/>
        <v>210</v>
      </c>
      <c r="C142" s="16">
        <f t="shared" si="25"/>
        <v>294</v>
      </c>
      <c r="I142" s="23">
        <f>Data!B149*Data!C149</f>
        <v>501905</v>
      </c>
      <c r="J142" s="23">
        <f>IF(Data!C$7=1,Data!D149,IF(Data!C$7=2,I142,Data!B149))</f>
        <v>726</v>
      </c>
      <c r="K142" s="33">
        <f>Data!E149*SQRT(Data!F149/20)</f>
        <v>416.72085560790339</v>
      </c>
      <c r="L142" s="33">
        <f>IF(Data!H149="A",Data!G$5,IF(Data!H149="B",Data!G$6,Data!G$7))</f>
        <v>76</v>
      </c>
      <c r="M142" s="33">
        <f>IF(Data!I149="A",Data!G$5,IF(Data!I149="B",Data!G$6,Data!G$7))</f>
        <v>53</v>
      </c>
      <c r="N142" s="33">
        <f>IF(Data!J149="A",Data!G$5,IF(Data!J149="B",Data!G$6,Data!G$7))</f>
        <v>76</v>
      </c>
      <c r="O142" s="45">
        <f>IF(Data!C$6=1,L142,IF(Data!C$6=2,M142,N142))</f>
        <v>76</v>
      </c>
      <c r="P142" s="47">
        <f t="shared" si="26"/>
        <v>0.70630256284008719</v>
      </c>
      <c r="Q142">
        <f t="shared" si="27"/>
        <v>0.31087282988262566</v>
      </c>
      <c r="R142">
        <f t="shared" si="28"/>
        <v>0.14136021480100466</v>
      </c>
      <c r="S142" s="67">
        <f>(1-K142*R142/Data!G149)*100</f>
        <v>93.118253544300032</v>
      </c>
      <c r="T142" s="45">
        <f t="shared" si="29"/>
        <v>676.03852073161818</v>
      </c>
      <c r="U142" s="47">
        <f>MAX(0,NORMSINV(Data!J$5/100))</f>
        <v>0.50437198623838131</v>
      </c>
      <c r="V142">
        <f t="shared" si="30"/>
        <v>0.3512927868446884</v>
      </c>
      <c r="W142">
        <f t="shared" si="31"/>
        <v>0.1964505870695053</v>
      </c>
      <c r="X142" s="67">
        <f>(1-K142*W142/Data!G149)*100</f>
        <v>90.436325148565516</v>
      </c>
      <c r="Y142" s="45">
        <f t="shared" si="32"/>
        <v>656.56772057858552</v>
      </c>
      <c r="Z142" s="5">
        <f t="shared" si="33"/>
        <v>294</v>
      </c>
      <c r="AA142" s="5">
        <f>Data!C149*Z142</f>
        <v>10878</v>
      </c>
      <c r="AB142" s="5">
        <f t="shared" si="34"/>
        <v>210</v>
      </c>
      <c r="AC142" s="5">
        <f>Data!C149*AB142</f>
        <v>7770</v>
      </c>
      <c r="AD142" s="70">
        <f>(100-S142)/100*Data!B149</f>
        <v>933.50890671570062</v>
      </c>
      <c r="AE142" s="47">
        <f>AD142*Data!D149/Data!B149</f>
        <v>49.961479268381765</v>
      </c>
      <c r="AF142" s="70">
        <f>(Data!D149-AE142)/Data!D149*100</f>
        <v>93.118253544300046</v>
      </c>
      <c r="AG142" s="70">
        <f t="shared" si="35"/>
        <v>676.03852073161829</v>
      </c>
    </row>
    <row r="143" spans="1:33">
      <c r="A143" s="11">
        <v>138</v>
      </c>
      <c r="B143" s="22">
        <f t="shared" si="24"/>
        <v>59</v>
      </c>
      <c r="C143" s="16">
        <f t="shared" si="25"/>
        <v>82</v>
      </c>
      <c r="I143" s="23">
        <f>Data!B150*Data!C150</f>
        <v>457548</v>
      </c>
      <c r="J143" s="23">
        <f>IF(Data!C$7=1,Data!D150,IF(Data!C$7=2,I143,Data!B150))</f>
        <v>309</v>
      </c>
      <c r="K143" s="33">
        <f>Data!E150*SQRT(Data!F150/20)</f>
        <v>116.28561236430109</v>
      </c>
      <c r="L143" s="33">
        <f>IF(Data!H150="A",Data!G$5,IF(Data!H150="B",Data!G$6,Data!G$7))</f>
        <v>76</v>
      </c>
      <c r="M143" s="33">
        <f>IF(Data!I150="A",Data!G$5,IF(Data!I150="B",Data!G$6,Data!G$7))</f>
        <v>53</v>
      </c>
      <c r="N143" s="33">
        <f>IF(Data!J150="A",Data!G$5,IF(Data!J150="B",Data!G$6,Data!G$7))</f>
        <v>76</v>
      </c>
      <c r="O143" s="45">
        <f>IF(Data!C$6=1,L143,IF(Data!C$6=2,M143,N143))</f>
        <v>76</v>
      </c>
      <c r="P143" s="47">
        <f t="shared" si="26"/>
        <v>0.70630256284008719</v>
      </c>
      <c r="Q143">
        <f t="shared" si="27"/>
        <v>0.31087282988262566</v>
      </c>
      <c r="R143">
        <f t="shared" si="28"/>
        <v>0.14136021480100466</v>
      </c>
      <c r="S143" s="67">
        <f>(1-K143*R143/Data!G150)*100</f>
        <v>97.175574030569763</v>
      </c>
      <c r="T143" s="45">
        <f t="shared" si="29"/>
        <v>300.27252375446056</v>
      </c>
      <c r="U143" s="47">
        <f>MAX(0,NORMSINV(Data!J$5/100))</f>
        <v>0.50437198623838131</v>
      </c>
      <c r="V143">
        <f t="shared" si="30"/>
        <v>0.3512927868446884</v>
      </c>
      <c r="W143">
        <f t="shared" si="31"/>
        <v>0.1964505870695053</v>
      </c>
      <c r="X143" s="67">
        <f>(1-K143*W143/Data!G150)*100</f>
        <v>96.074849344208957</v>
      </c>
      <c r="Y143" s="45">
        <f t="shared" si="32"/>
        <v>296.87128447360567</v>
      </c>
      <c r="Z143" s="5">
        <f t="shared" si="33"/>
        <v>82</v>
      </c>
      <c r="AA143" s="5">
        <f>Data!C150*Z143</f>
        <v>4264</v>
      </c>
      <c r="AB143" s="5">
        <f t="shared" si="34"/>
        <v>59</v>
      </c>
      <c r="AC143" s="5">
        <f>Data!C150*AB143</f>
        <v>3068</v>
      </c>
      <c r="AD143" s="70">
        <f>(100-S143)/100*Data!B150</f>
        <v>248.52124105016659</v>
      </c>
      <c r="AE143" s="47">
        <f>AD143*Data!D150/Data!B150</f>
        <v>8.7274762455394335</v>
      </c>
      <c r="AF143" s="70">
        <f>(Data!D150-AE143)/Data!D150*100</f>
        <v>97.175574030569763</v>
      </c>
      <c r="AG143" s="70">
        <f t="shared" si="35"/>
        <v>300.27252375446056</v>
      </c>
    </row>
    <row r="144" spans="1:33">
      <c r="A144" s="11">
        <v>139</v>
      </c>
      <c r="B144" s="22">
        <f t="shared" si="24"/>
        <v>24</v>
      </c>
      <c r="C144" s="16">
        <f t="shared" si="25"/>
        <v>33</v>
      </c>
      <c r="I144" s="23">
        <f>Data!B151*Data!C151</f>
        <v>121550</v>
      </c>
      <c r="J144" s="23">
        <f>IF(Data!C$7=1,Data!D151,IF(Data!C$7=2,I144,Data!B151))</f>
        <v>370</v>
      </c>
      <c r="K144" s="33">
        <f>Data!E151*SQRT(Data!F151/20)</f>
        <v>47.010339125176614</v>
      </c>
      <c r="L144" s="33">
        <f>IF(Data!H151="A",Data!G$5,IF(Data!H151="B",Data!G$6,Data!G$7))</f>
        <v>76</v>
      </c>
      <c r="M144" s="33">
        <f>IF(Data!I151="A",Data!G$5,IF(Data!I151="B",Data!G$6,Data!G$7))</f>
        <v>53</v>
      </c>
      <c r="N144" s="33">
        <f>IF(Data!J151="A",Data!G$5,IF(Data!J151="B",Data!G$6,Data!G$7))</f>
        <v>76</v>
      </c>
      <c r="O144" s="45">
        <f>IF(Data!C$6=1,L144,IF(Data!C$6=2,M144,N144))</f>
        <v>76</v>
      </c>
      <c r="P144" s="47">
        <f t="shared" si="26"/>
        <v>0.70630256284008719</v>
      </c>
      <c r="Q144">
        <f t="shared" si="27"/>
        <v>0.31087282988262566</v>
      </c>
      <c r="R144">
        <f t="shared" si="28"/>
        <v>0.14136021480100466</v>
      </c>
      <c r="S144" s="67">
        <f>(1-K144*R144/Data!G151)*100</f>
        <v>98.552202257820682</v>
      </c>
      <c r="T144" s="45">
        <f t="shared" si="29"/>
        <v>364.64314835393657</v>
      </c>
      <c r="U144" s="47">
        <f>MAX(0,NORMSINV(Data!J$5/100))</f>
        <v>0.50437198623838131</v>
      </c>
      <c r="V144">
        <f t="shared" si="30"/>
        <v>0.3512927868446884</v>
      </c>
      <c r="W144">
        <f t="shared" si="31"/>
        <v>0.1964505870695053</v>
      </c>
      <c r="X144" s="67">
        <f>(1-K144*W144/Data!G151)*100</f>
        <v>97.987971956540861</v>
      </c>
      <c r="Y144" s="45">
        <f t="shared" si="32"/>
        <v>362.55549623920115</v>
      </c>
      <c r="Z144" s="5">
        <f t="shared" si="33"/>
        <v>33</v>
      </c>
      <c r="AA144" s="5">
        <f>Data!C151*Z144</f>
        <v>1122</v>
      </c>
      <c r="AB144" s="5">
        <f t="shared" si="34"/>
        <v>24</v>
      </c>
      <c r="AC144" s="5">
        <f>Data!C151*AB144</f>
        <v>816</v>
      </c>
      <c r="AD144" s="70">
        <f>(100-S144)/100*Data!B151</f>
        <v>51.758769282910635</v>
      </c>
      <c r="AE144" s="47">
        <f>AD144*Data!D151/Data!B151</f>
        <v>5.3568516460634781</v>
      </c>
      <c r="AF144" s="70">
        <f>(Data!D151-AE144)/Data!D151*100</f>
        <v>98.552202257820682</v>
      </c>
      <c r="AG144" s="70">
        <f t="shared" si="35"/>
        <v>364.64314835393657</v>
      </c>
    </row>
    <row r="145" spans="1:33">
      <c r="A145" s="11">
        <v>140</v>
      </c>
      <c r="B145" s="22">
        <f t="shared" si="24"/>
        <v>23</v>
      </c>
      <c r="C145" s="16">
        <f t="shared" si="25"/>
        <v>32</v>
      </c>
      <c r="I145" s="23">
        <f>Data!B152*Data!C152</f>
        <v>48650</v>
      </c>
      <c r="J145" s="23">
        <f>IF(Data!C$7=1,Data!D152,IF(Data!C$7=2,I145,Data!B152))</f>
        <v>379</v>
      </c>
      <c r="K145" s="33">
        <f>Data!E152*SQRT(Data!F152/20)</f>
        <v>45.379166171865073</v>
      </c>
      <c r="L145" s="33">
        <f>IF(Data!H152="A",Data!G$5,IF(Data!H152="B",Data!G$6,Data!G$7))</f>
        <v>63</v>
      </c>
      <c r="M145" s="33">
        <f>IF(Data!I152="A",Data!G$5,IF(Data!I152="B",Data!G$6,Data!G$7))</f>
        <v>53</v>
      </c>
      <c r="N145" s="33">
        <f>IF(Data!J152="A",Data!G$5,IF(Data!J152="B",Data!G$6,Data!G$7))</f>
        <v>76</v>
      </c>
      <c r="O145" s="45">
        <f>IF(Data!C$6=1,L145,IF(Data!C$6=2,M145,N145))</f>
        <v>76</v>
      </c>
      <c r="P145" s="47">
        <f t="shared" si="26"/>
        <v>0.70630256284008719</v>
      </c>
      <c r="Q145">
        <f t="shared" si="27"/>
        <v>0.31087282988262566</v>
      </c>
      <c r="R145">
        <f t="shared" si="28"/>
        <v>0.14136021480100466</v>
      </c>
      <c r="S145" s="67">
        <f>(1-K145*R145/Data!G152)*100</f>
        <v>99.090098059922653</v>
      </c>
      <c r="T145" s="45">
        <f t="shared" si="29"/>
        <v>375.55147164710689</v>
      </c>
      <c r="U145" s="47">
        <f>MAX(0,NORMSINV(Data!J$5/100))</f>
        <v>0.50437198623838131</v>
      </c>
      <c r="V145">
        <f t="shared" si="30"/>
        <v>0.3512927868446884</v>
      </c>
      <c r="W145">
        <f t="shared" si="31"/>
        <v>0.1964505870695053</v>
      </c>
      <c r="X145" s="67">
        <f>(1-K145*W145/Data!G152)*100</f>
        <v>98.735494491462759</v>
      </c>
      <c r="Y145" s="45">
        <f t="shared" si="32"/>
        <v>374.20752412264386</v>
      </c>
      <c r="Z145" s="5">
        <f t="shared" si="33"/>
        <v>32</v>
      </c>
      <c r="AA145" s="5">
        <f>Data!C152*Z145</f>
        <v>448</v>
      </c>
      <c r="AB145" s="5">
        <f t="shared" si="34"/>
        <v>23</v>
      </c>
      <c r="AC145" s="5">
        <f>Data!C152*AB145</f>
        <v>322</v>
      </c>
      <c r="AD145" s="70">
        <f>(100-S145)/100*Data!B152</f>
        <v>31.619092417687813</v>
      </c>
      <c r="AE145" s="47">
        <f>AD145*Data!D152/Data!B152</f>
        <v>3.4485283528931454</v>
      </c>
      <c r="AF145" s="70">
        <f>(Data!D152-AE145)/Data!D152*100</f>
        <v>99.090098059922653</v>
      </c>
      <c r="AG145" s="70">
        <f t="shared" si="35"/>
        <v>375.55147164710689</v>
      </c>
    </row>
    <row r="146" spans="1:33">
      <c r="A146" s="11">
        <v>141</v>
      </c>
      <c r="B146" s="22">
        <f t="shared" si="24"/>
        <v>36</v>
      </c>
      <c r="C146" s="16">
        <f t="shared" si="25"/>
        <v>50</v>
      </c>
      <c r="I146" s="23">
        <f>Data!B153*Data!C153</f>
        <v>117975</v>
      </c>
      <c r="J146" s="23">
        <f>IF(Data!C$7=1,Data!D153,IF(Data!C$7=2,I146,Data!B153))</f>
        <v>409</v>
      </c>
      <c r="K146" s="33">
        <f>Data!E153*SQRT(Data!F153/20)</f>
        <v>70.806115472686329</v>
      </c>
      <c r="L146" s="33">
        <f>IF(Data!H153="A",Data!G$5,IF(Data!H153="B",Data!G$6,Data!G$7))</f>
        <v>76</v>
      </c>
      <c r="M146" s="33">
        <f>IF(Data!I153="A",Data!G$5,IF(Data!I153="B",Data!G$6,Data!G$7))</f>
        <v>53</v>
      </c>
      <c r="N146" s="33">
        <f>IF(Data!J153="A",Data!G$5,IF(Data!J153="B",Data!G$6,Data!G$7))</f>
        <v>76</v>
      </c>
      <c r="O146" s="45">
        <f>IF(Data!C$6=1,L146,IF(Data!C$6=2,M146,N146))</f>
        <v>76</v>
      </c>
      <c r="P146" s="47">
        <f t="shared" si="26"/>
        <v>0.70630256284008719</v>
      </c>
      <c r="Q146">
        <f t="shared" si="27"/>
        <v>0.31087282988262566</v>
      </c>
      <c r="R146">
        <f t="shared" si="28"/>
        <v>0.14136021480100466</v>
      </c>
      <c r="S146" s="67">
        <f>(1-K146*R146/Data!G153)*100</f>
        <v>99.022542217534792</v>
      </c>
      <c r="T146" s="45">
        <f t="shared" si="29"/>
        <v>405.0021976697173</v>
      </c>
      <c r="U146" s="47">
        <f>MAX(0,NORMSINV(Data!J$5/100))</f>
        <v>0.50437198623838131</v>
      </c>
      <c r="V146">
        <f t="shared" si="30"/>
        <v>0.3512927868446884</v>
      </c>
      <c r="W146">
        <f t="shared" si="31"/>
        <v>0.1964505870695053</v>
      </c>
      <c r="X146" s="67">
        <f>(1-K146*W146/Data!G153)*100</f>
        <v>98.641611039773409</v>
      </c>
      <c r="Y146" s="45">
        <f t="shared" si="32"/>
        <v>403.44418915267323</v>
      </c>
      <c r="Z146" s="5">
        <f t="shared" si="33"/>
        <v>50</v>
      </c>
      <c r="AA146" s="5">
        <f>Data!C153*Z146</f>
        <v>750</v>
      </c>
      <c r="AB146" s="5">
        <f t="shared" si="34"/>
        <v>36</v>
      </c>
      <c r="AC146" s="5">
        <f>Data!C153*AB146</f>
        <v>540</v>
      </c>
      <c r="AD146" s="70">
        <f>(100-S146)/100*Data!B153</f>
        <v>76.877054590888648</v>
      </c>
      <c r="AE146" s="47">
        <f>AD146*Data!D153/Data!B153</f>
        <v>3.9978023302827026</v>
      </c>
      <c r="AF146" s="70">
        <f>(Data!D153-AE146)/Data!D153*100</f>
        <v>99.022542217534792</v>
      </c>
      <c r="AG146" s="70">
        <f t="shared" si="35"/>
        <v>405.0021976697173</v>
      </c>
    </row>
    <row r="147" spans="1:33">
      <c r="A147" s="11">
        <v>142</v>
      </c>
      <c r="B147" s="22">
        <f t="shared" si="24"/>
        <v>38</v>
      </c>
      <c r="C147" s="16">
        <f t="shared" si="25"/>
        <v>53</v>
      </c>
      <c r="I147" s="23">
        <f>Data!B154*Data!C154</f>
        <v>409995</v>
      </c>
      <c r="J147" s="23">
        <f>IF(Data!C$7=1,Data!D154,IF(Data!C$7=2,I147,Data!B154))</f>
        <v>549</v>
      </c>
      <c r="K147" s="33">
        <f>Data!E154*SQRT(Data!F154/20)</f>
        <v>75.106711400732408</v>
      </c>
      <c r="L147" s="33">
        <f>IF(Data!H154="A",Data!G$5,IF(Data!H154="B",Data!G$6,Data!G$7))</f>
        <v>76</v>
      </c>
      <c r="M147" s="33">
        <f>IF(Data!I154="A",Data!G$5,IF(Data!I154="B",Data!G$6,Data!G$7))</f>
        <v>53</v>
      </c>
      <c r="N147" s="33">
        <f>IF(Data!J154="A",Data!G$5,IF(Data!J154="B",Data!G$6,Data!G$7))</f>
        <v>76</v>
      </c>
      <c r="O147" s="45">
        <f>IF(Data!C$6=1,L147,IF(Data!C$6=2,M147,N147))</f>
        <v>76</v>
      </c>
      <c r="P147" s="47">
        <f t="shared" si="26"/>
        <v>0.70630256284008719</v>
      </c>
      <c r="Q147">
        <f t="shared" si="27"/>
        <v>0.31087282988262566</v>
      </c>
      <c r="R147">
        <f t="shared" si="28"/>
        <v>0.14136021480100466</v>
      </c>
      <c r="S147" s="67">
        <f>(1-K147*R147/Data!G154)*100</f>
        <v>98.330644519401787</v>
      </c>
      <c r="T147" s="45">
        <f t="shared" si="29"/>
        <v>539.83523841151577</v>
      </c>
      <c r="U147" s="47">
        <f>MAX(0,NORMSINV(Data!J$5/100))</f>
        <v>0.50437198623838131</v>
      </c>
      <c r="V147">
        <f t="shared" si="30"/>
        <v>0.3512927868446884</v>
      </c>
      <c r="W147">
        <f t="shared" si="31"/>
        <v>0.1964505870695053</v>
      </c>
      <c r="X147" s="67">
        <f>(1-K147*W147/Data!G154)*100</f>
        <v>97.680069567997833</v>
      </c>
      <c r="Y147" s="45">
        <f t="shared" si="32"/>
        <v>536.2635819283081</v>
      </c>
      <c r="Z147" s="5">
        <f t="shared" si="33"/>
        <v>53</v>
      </c>
      <c r="AA147" s="5">
        <f>Data!C154*Z147</f>
        <v>2385</v>
      </c>
      <c r="AB147" s="5">
        <f t="shared" si="34"/>
        <v>38</v>
      </c>
      <c r="AC147" s="5">
        <f>Data!C154*AB147</f>
        <v>1710</v>
      </c>
      <c r="AD147" s="70">
        <f>(100-S147)/100*Data!B154</f>
        <v>152.09497783730319</v>
      </c>
      <c r="AE147" s="47">
        <f>AD147*Data!D154/Data!B154</f>
        <v>9.1647615884841898</v>
      </c>
      <c r="AF147" s="70">
        <f>(Data!D154-AE147)/Data!D154*100</f>
        <v>98.330644519401773</v>
      </c>
      <c r="AG147" s="70">
        <f t="shared" si="35"/>
        <v>539.83523841151577</v>
      </c>
    </row>
    <row r="148" spans="1:33">
      <c r="A148" s="11">
        <v>143</v>
      </c>
      <c r="B148" s="22">
        <f t="shared" si="24"/>
        <v>15</v>
      </c>
      <c r="C148" s="16">
        <f t="shared" si="25"/>
        <v>21</v>
      </c>
      <c r="I148" s="23">
        <f>Data!B155*Data!C155</f>
        <v>171445</v>
      </c>
      <c r="J148" s="23">
        <f>IF(Data!C$7=1,Data!D155,IF(Data!C$7=2,I148,Data!B155))</f>
        <v>432</v>
      </c>
      <c r="K148" s="33">
        <f>Data!E155*SQRT(Data!F155/20)</f>
        <v>29.181224139967998</v>
      </c>
      <c r="L148" s="33">
        <f>IF(Data!H155="A",Data!G$5,IF(Data!H155="B",Data!G$6,Data!G$7))</f>
        <v>76</v>
      </c>
      <c r="M148" s="33">
        <f>IF(Data!I155="A",Data!G$5,IF(Data!I155="B",Data!G$6,Data!G$7))</f>
        <v>63</v>
      </c>
      <c r="N148" s="33">
        <f>IF(Data!J155="A",Data!G$5,IF(Data!J155="B",Data!G$6,Data!G$7))</f>
        <v>76</v>
      </c>
      <c r="O148" s="45">
        <f>IF(Data!C$6=1,L148,IF(Data!C$6=2,M148,N148))</f>
        <v>76</v>
      </c>
      <c r="P148" s="47">
        <f t="shared" si="26"/>
        <v>0.70630256284008719</v>
      </c>
      <c r="Q148">
        <f t="shared" si="27"/>
        <v>0.31087282988262566</v>
      </c>
      <c r="R148">
        <f t="shared" si="28"/>
        <v>0.14136021480100466</v>
      </c>
      <c r="S148" s="67">
        <f>(1-K148*R148/Data!G155)*100</f>
        <v>98.10776875569627</v>
      </c>
      <c r="T148" s="45">
        <f t="shared" si="29"/>
        <v>423.82556102460791</v>
      </c>
      <c r="U148" s="47">
        <f>MAX(0,NORMSINV(Data!J$5/100))</f>
        <v>0.50437198623838131</v>
      </c>
      <c r="V148">
        <f t="shared" si="30"/>
        <v>0.3512927868446884</v>
      </c>
      <c r="W148">
        <f t="shared" si="31"/>
        <v>0.1964505870695053</v>
      </c>
      <c r="X148" s="67">
        <f>(1-K148*W148/Data!G155)*100</f>
        <v>97.370335498301131</v>
      </c>
      <c r="Y148" s="45">
        <f t="shared" si="32"/>
        <v>420.63984935266092</v>
      </c>
      <c r="Z148" s="5">
        <f t="shared" si="33"/>
        <v>21</v>
      </c>
      <c r="AA148" s="5">
        <f>Data!C155*Z148</f>
        <v>1785</v>
      </c>
      <c r="AB148" s="5">
        <f t="shared" si="34"/>
        <v>15</v>
      </c>
      <c r="AC148" s="5">
        <f>Data!C155*AB148</f>
        <v>1275</v>
      </c>
      <c r="AD148" s="70">
        <f>(100-S148)/100*Data!B155</f>
        <v>38.16630419760623</v>
      </c>
      <c r="AE148" s="47">
        <f>AD148*Data!D155/Data!B155</f>
        <v>8.1744389753921123</v>
      </c>
      <c r="AF148" s="70">
        <f>(Data!D155-AE148)/Data!D155*100</f>
        <v>98.107768755696284</v>
      </c>
      <c r="AG148" s="70">
        <f t="shared" si="35"/>
        <v>423.82556102460796</v>
      </c>
    </row>
    <row r="149" spans="1:33">
      <c r="A149" s="11">
        <v>144</v>
      </c>
      <c r="B149" s="22">
        <f t="shared" si="24"/>
        <v>5</v>
      </c>
      <c r="C149" s="16">
        <f t="shared" si="25"/>
        <v>7</v>
      </c>
      <c r="I149" s="23">
        <f>Data!B156*Data!C156</f>
        <v>20720</v>
      </c>
      <c r="J149" s="23">
        <f>IF(Data!C$7=1,Data!D156,IF(Data!C$7=2,I149,Data!B156))</f>
        <v>316</v>
      </c>
      <c r="K149" s="33">
        <f>Data!E156*SQRT(Data!F156/20)</f>
        <v>9.8215040029027829</v>
      </c>
      <c r="L149" s="33">
        <f>IF(Data!H156="A",Data!G$5,IF(Data!H156="B",Data!G$6,Data!G$7))</f>
        <v>53</v>
      </c>
      <c r="M149" s="33">
        <f>IF(Data!I156="A",Data!G$5,IF(Data!I156="B",Data!G$6,Data!G$7))</f>
        <v>53</v>
      </c>
      <c r="N149" s="33">
        <f>IF(Data!J156="A",Data!G$5,IF(Data!J156="B",Data!G$6,Data!G$7))</f>
        <v>76</v>
      </c>
      <c r="O149" s="45">
        <f>IF(Data!C$6=1,L149,IF(Data!C$6=2,M149,N149))</f>
        <v>76</v>
      </c>
      <c r="P149" s="47">
        <f t="shared" si="26"/>
        <v>0.70630256284008719</v>
      </c>
      <c r="Q149">
        <f t="shared" si="27"/>
        <v>0.31087282988262566</v>
      </c>
      <c r="R149">
        <f t="shared" si="28"/>
        <v>0.14136021480100466</v>
      </c>
      <c r="S149" s="67">
        <f>(1-K149*R149/Data!G156)*100</f>
        <v>99.65463434937331</v>
      </c>
      <c r="T149" s="45">
        <f t="shared" si="29"/>
        <v>314.90864454401964</v>
      </c>
      <c r="U149" s="47">
        <f>MAX(0,NORMSINV(Data!J$5/100))</f>
        <v>0.50437198623838131</v>
      </c>
      <c r="V149">
        <f t="shared" si="30"/>
        <v>0.3512927868446884</v>
      </c>
      <c r="W149">
        <f t="shared" si="31"/>
        <v>0.1964505870695053</v>
      </c>
      <c r="X149" s="67">
        <f>(1-K149*W149/Data!G156)*100</f>
        <v>99.520039744458771</v>
      </c>
      <c r="Y149" s="45">
        <f t="shared" si="32"/>
        <v>314.48332559248973</v>
      </c>
      <c r="Z149" s="5">
        <f t="shared" si="33"/>
        <v>7</v>
      </c>
      <c r="AA149" s="5">
        <f>Data!C156*Z149</f>
        <v>112</v>
      </c>
      <c r="AB149" s="5">
        <f t="shared" si="34"/>
        <v>5</v>
      </c>
      <c r="AC149" s="5">
        <f>Data!C156*AB149</f>
        <v>80</v>
      </c>
      <c r="AD149" s="70">
        <f>(100-S149)/100*Data!B156</f>
        <v>4.4724851756156294</v>
      </c>
      <c r="AE149" s="47">
        <f>AD149*Data!D156/Data!B156</f>
        <v>1.0913554559803389</v>
      </c>
      <c r="AF149" s="70">
        <f>(Data!D156-AE149)/Data!D156*100</f>
        <v>99.65463434937331</v>
      </c>
      <c r="AG149" s="70">
        <f t="shared" si="35"/>
        <v>314.90864454401964</v>
      </c>
    </row>
    <row r="150" spans="1:33">
      <c r="A150" s="11">
        <v>145</v>
      </c>
      <c r="B150" s="22">
        <f t="shared" si="24"/>
        <v>20</v>
      </c>
      <c r="C150" s="16">
        <f t="shared" si="25"/>
        <v>29</v>
      </c>
      <c r="I150" s="23">
        <f>Data!B157*Data!C157</f>
        <v>22695</v>
      </c>
      <c r="J150" s="23">
        <f>IF(Data!C$7=1,Data!D157,IF(Data!C$7=2,I150,Data!B157))</f>
        <v>506</v>
      </c>
      <c r="K150" s="33">
        <f>Data!E157*SQRT(Data!F157/20)</f>
        <v>40.363507956736619</v>
      </c>
      <c r="L150" s="33">
        <f>IF(Data!H157="A",Data!G$5,IF(Data!H157="B",Data!G$6,Data!G$7))</f>
        <v>53</v>
      </c>
      <c r="M150" s="33">
        <f>IF(Data!I157="A",Data!G$5,IF(Data!I157="B",Data!G$6,Data!G$7))</f>
        <v>53</v>
      </c>
      <c r="N150" s="33">
        <f>IF(Data!J157="A",Data!G$5,IF(Data!J157="B",Data!G$6,Data!G$7))</f>
        <v>76</v>
      </c>
      <c r="O150" s="45">
        <f>IF(Data!C$6=1,L150,IF(Data!C$6=2,M150,N150))</f>
        <v>76</v>
      </c>
      <c r="P150" s="47">
        <f t="shared" si="26"/>
        <v>0.70630256284008719</v>
      </c>
      <c r="Q150">
        <f t="shared" si="27"/>
        <v>0.31087282988262566</v>
      </c>
      <c r="R150">
        <f t="shared" si="28"/>
        <v>0.14136021480100466</v>
      </c>
      <c r="S150" s="67">
        <f>(1-K150*R150/Data!G157)*100</f>
        <v>98.559142890180212</v>
      </c>
      <c r="T150" s="45">
        <f t="shared" si="29"/>
        <v>498.70926302431189</v>
      </c>
      <c r="U150" s="47">
        <f>MAX(0,NORMSINV(Data!J$5/100))</f>
        <v>0.50437198623838131</v>
      </c>
      <c r="V150">
        <f t="shared" si="30"/>
        <v>0.3512927868446884</v>
      </c>
      <c r="W150">
        <f t="shared" si="31"/>
        <v>0.1964505870695053</v>
      </c>
      <c r="X150" s="67">
        <f>(1-K150*W150/Data!G157)*100</f>
        <v>97.997617466089508</v>
      </c>
      <c r="Y150" s="45">
        <f t="shared" si="32"/>
        <v>495.86794437841291</v>
      </c>
      <c r="Z150" s="5">
        <f t="shared" si="33"/>
        <v>29</v>
      </c>
      <c r="AA150" s="5">
        <f>Data!C157*Z150</f>
        <v>493</v>
      </c>
      <c r="AB150" s="5">
        <f t="shared" si="34"/>
        <v>20</v>
      </c>
      <c r="AC150" s="5">
        <f>Data!C157*AB150</f>
        <v>340</v>
      </c>
      <c r="AD150" s="70">
        <f>(100-S150)/100*Data!B157</f>
        <v>19.235442416094173</v>
      </c>
      <c r="AE150" s="47">
        <f>AD150*Data!D157/Data!B157</f>
        <v>7.2907369756881284</v>
      </c>
      <c r="AF150" s="70">
        <f>(Data!D157-AE150)/Data!D157*100</f>
        <v>98.559142890180212</v>
      </c>
      <c r="AG150" s="70">
        <f t="shared" si="35"/>
        <v>498.70926302431189</v>
      </c>
    </row>
    <row r="151" spans="1:33">
      <c r="A151" s="11">
        <v>146</v>
      </c>
      <c r="B151" s="22">
        <f t="shared" si="24"/>
        <v>30</v>
      </c>
      <c r="C151" s="16">
        <f t="shared" si="25"/>
        <v>42</v>
      </c>
      <c r="I151" s="23">
        <f>Data!B158*Data!C158</f>
        <v>25688</v>
      </c>
      <c r="J151" s="23">
        <f>IF(Data!C$7=1,Data!D158,IF(Data!C$7=2,I151,Data!B158))</f>
        <v>494</v>
      </c>
      <c r="K151" s="33">
        <f>Data!E158*SQRT(Data!F158/20)</f>
        <v>58.996501667296137</v>
      </c>
      <c r="L151" s="33">
        <f>IF(Data!H158="A",Data!G$5,IF(Data!H158="B",Data!G$6,Data!G$7))</f>
        <v>63</v>
      </c>
      <c r="M151" s="33">
        <f>IF(Data!I158="A",Data!G$5,IF(Data!I158="B",Data!G$6,Data!G$7))</f>
        <v>53</v>
      </c>
      <c r="N151" s="33">
        <f>IF(Data!J158="A",Data!G$5,IF(Data!J158="B",Data!G$6,Data!G$7))</f>
        <v>76</v>
      </c>
      <c r="O151" s="45">
        <f>IF(Data!C$6=1,L151,IF(Data!C$6=2,M151,N151))</f>
        <v>76</v>
      </c>
      <c r="P151" s="47">
        <f t="shared" si="26"/>
        <v>0.70630256284008719</v>
      </c>
      <c r="Q151">
        <f t="shared" si="27"/>
        <v>0.31087282988262566</v>
      </c>
      <c r="R151">
        <f t="shared" si="28"/>
        <v>0.14136021480100466</v>
      </c>
      <c r="S151" s="67">
        <f>(1-K151*R151/Data!G158)*100</f>
        <v>97.787862560159994</v>
      </c>
      <c r="T151" s="45">
        <f t="shared" si="29"/>
        <v>483.07204104719034</v>
      </c>
      <c r="U151" s="47">
        <f>MAX(0,NORMSINV(Data!J$5/100))</f>
        <v>0.50437198623838131</v>
      </c>
      <c r="V151">
        <f t="shared" si="30"/>
        <v>0.3512927868446884</v>
      </c>
      <c r="W151">
        <f t="shared" si="31"/>
        <v>0.1964505870695053</v>
      </c>
      <c r="X151" s="67">
        <f>(1-K151*W151/Data!G158)*100</f>
        <v>96.925756661117418</v>
      </c>
      <c r="Y151" s="45">
        <f t="shared" si="32"/>
        <v>478.81323790592</v>
      </c>
      <c r="Z151" s="5">
        <f t="shared" si="33"/>
        <v>42</v>
      </c>
      <c r="AA151" s="5">
        <f>Data!C158*Z151</f>
        <v>798</v>
      </c>
      <c r="AB151" s="5">
        <f t="shared" si="34"/>
        <v>30</v>
      </c>
      <c r="AC151" s="5">
        <f>Data!C158*AB151</f>
        <v>570</v>
      </c>
      <c r="AD151" s="70">
        <f>(100-S151)/100*Data!B158</f>
        <v>29.908098186636888</v>
      </c>
      <c r="AE151" s="47">
        <f>AD151*Data!D158/Data!B158</f>
        <v>10.927958952809632</v>
      </c>
      <c r="AF151" s="70">
        <f>(Data!D158-AE151)/Data!D158*100</f>
        <v>97.787862560159994</v>
      </c>
      <c r="AG151" s="70">
        <f t="shared" si="35"/>
        <v>483.07204104719034</v>
      </c>
    </row>
    <row r="152" spans="1:33">
      <c r="A152" s="11">
        <v>147</v>
      </c>
      <c r="B152" s="22">
        <f t="shared" si="24"/>
        <v>6</v>
      </c>
      <c r="C152" s="16">
        <f t="shared" si="25"/>
        <v>8</v>
      </c>
      <c r="I152" s="23">
        <f>Data!B159*Data!C159</f>
        <v>19744</v>
      </c>
      <c r="J152" s="23">
        <f>IF(Data!C$7=1,Data!D159,IF(Data!C$7=2,I152,Data!B159))</f>
        <v>603</v>
      </c>
      <c r="K152" s="33">
        <f>Data!E159*SQRT(Data!F159/20)</f>
        <v>11.042161332267098</v>
      </c>
      <c r="L152" s="33">
        <f>IF(Data!H159="A",Data!G$5,IF(Data!H159="B",Data!G$6,Data!G$7))</f>
        <v>53</v>
      </c>
      <c r="M152" s="33">
        <f>IF(Data!I159="A",Data!G$5,IF(Data!I159="B",Data!G$6,Data!G$7))</f>
        <v>53</v>
      </c>
      <c r="N152" s="33">
        <f>IF(Data!J159="A",Data!G$5,IF(Data!J159="B",Data!G$6,Data!G$7))</f>
        <v>76</v>
      </c>
      <c r="O152" s="45">
        <f>IF(Data!C$6=1,L152,IF(Data!C$6=2,M152,N152))</f>
        <v>76</v>
      </c>
      <c r="P152" s="47">
        <f t="shared" si="26"/>
        <v>0.70630256284008719</v>
      </c>
      <c r="Q152">
        <f t="shared" si="27"/>
        <v>0.31087282988262566</v>
      </c>
      <c r="R152">
        <f t="shared" si="28"/>
        <v>0.14136021480100466</v>
      </c>
      <c r="S152" s="67">
        <f>(1-K152*R152/Data!G159)*100</f>
        <v>99.203611072552746</v>
      </c>
      <c r="T152" s="45">
        <f t="shared" si="29"/>
        <v>598.197774767493</v>
      </c>
      <c r="U152" s="47">
        <f>MAX(0,NORMSINV(Data!J$5/100))</f>
        <v>0.50437198623838131</v>
      </c>
      <c r="V152">
        <f t="shared" si="30"/>
        <v>0.3512927868446884</v>
      </c>
      <c r="W152">
        <f t="shared" si="31"/>
        <v>0.1964505870695053</v>
      </c>
      <c r="X152" s="67">
        <f>(1-K152*W152/Data!G159)*100</f>
        <v>98.893245369265273</v>
      </c>
      <c r="Y152" s="45">
        <f t="shared" si="32"/>
        <v>596.32626957666957</v>
      </c>
      <c r="Z152" s="5">
        <f t="shared" si="33"/>
        <v>8</v>
      </c>
      <c r="AA152" s="5">
        <f>Data!C159*Z152</f>
        <v>256</v>
      </c>
      <c r="AB152" s="5">
        <f t="shared" si="34"/>
        <v>6</v>
      </c>
      <c r="AC152" s="5">
        <f>Data!C159*AB152</f>
        <v>192</v>
      </c>
      <c r="AD152" s="70">
        <f>(100-S152)/100*Data!B159</f>
        <v>4.9137196823495541</v>
      </c>
      <c r="AE152" s="47">
        <f>AD152*Data!D159/Data!B159</f>
        <v>4.8022252325069381</v>
      </c>
      <c r="AF152" s="70">
        <f>(Data!D159-AE152)/Data!D159*100</f>
        <v>99.203611072552761</v>
      </c>
      <c r="AG152" s="70">
        <f t="shared" si="35"/>
        <v>598.19777476749323</v>
      </c>
    </row>
    <row r="153" spans="1:33">
      <c r="A153" s="11">
        <v>148</v>
      </c>
      <c r="B153" s="22">
        <f t="shared" si="24"/>
        <v>13</v>
      </c>
      <c r="C153" s="16">
        <f t="shared" si="25"/>
        <v>18</v>
      </c>
      <c r="I153" s="23">
        <f>Data!B160*Data!C160</f>
        <v>133884</v>
      </c>
      <c r="J153" s="23">
        <f>IF(Data!C$7=1,Data!D160,IF(Data!C$7=2,I153,Data!B160))</f>
        <v>473</v>
      </c>
      <c r="K153" s="33">
        <f>Data!E160*SQRT(Data!F160/20)</f>
        <v>25.750889574646692</v>
      </c>
      <c r="L153" s="33">
        <f>IF(Data!H160="A",Data!G$5,IF(Data!H160="B",Data!G$6,Data!G$7))</f>
        <v>76</v>
      </c>
      <c r="M153" s="33">
        <f>IF(Data!I160="A",Data!G$5,IF(Data!I160="B",Data!G$6,Data!G$7))</f>
        <v>53</v>
      </c>
      <c r="N153" s="33">
        <f>IF(Data!J160="A",Data!G$5,IF(Data!J160="B",Data!G$6,Data!G$7))</f>
        <v>76</v>
      </c>
      <c r="O153" s="45">
        <f>IF(Data!C$6=1,L153,IF(Data!C$6=2,M153,N153))</f>
        <v>76</v>
      </c>
      <c r="P153" s="47">
        <f t="shared" si="26"/>
        <v>0.70630256284008719</v>
      </c>
      <c r="Q153">
        <f t="shared" si="27"/>
        <v>0.31087282988262566</v>
      </c>
      <c r="R153">
        <f t="shared" si="28"/>
        <v>0.14136021480100466</v>
      </c>
      <c r="S153" s="67">
        <f>(1-K153*R153/Data!G160)*100</f>
        <v>99.199966751299115</v>
      </c>
      <c r="T153" s="45">
        <f t="shared" si="29"/>
        <v>469.21584273364482</v>
      </c>
      <c r="U153" s="47">
        <f>MAX(0,NORMSINV(Data!J$5/100))</f>
        <v>0.50437198623838131</v>
      </c>
      <c r="V153">
        <f t="shared" si="30"/>
        <v>0.3512927868446884</v>
      </c>
      <c r="W153">
        <f t="shared" si="31"/>
        <v>0.1964505870695053</v>
      </c>
      <c r="X153" s="67">
        <f>(1-K153*W153/Data!G160)*100</f>
        <v>98.88818079681289</v>
      </c>
      <c r="Y153" s="45">
        <f t="shared" si="32"/>
        <v>467.74109516892497</v>
      </c>
      <c r="Z153" s="5">
        <f t="shared" si="33"/>
        <v>18</v>
      </c>
      <c r="AA153" s="5">
        <f>Data!C160*Z153</f>
        <v>648</v>
      </c>
      <c r="AB153" s="5">
        <f t="shared" si="34"/>
        <v>13</v>
      </c>
      <c r="AC153" s="5">
        <f>Data!C160*AB153</f>
        <v>468</v>
      </c>
      <c r="AD153" s="70">
        <f>(100-S153)/100*Data!B160</f>
        <v>29.753236519185901</v>
      </c>
      <c r="AE153" s="47">
        <f>AD153*Data!D160/Data!B160</f>
        <v>3.7841572663551846</v>
      </c>
      <c r="AF153" s="70">
        <f>(Data!D160-AE153)/Data!D160*100</f>
        <v>99.199966751299115</v>
      </c>
      <c r="AG153" s="70">
        <f t="shared" si="35"/>
        <v>469.21584273364482</v>
      </c>
    </row>
    <row r="154" spans="1:33">
      <c r="A154" s="11">
        <v>149</v>
      </c>
      <c r="B154" s="22">
        <f t="shared" si="24"/>
        <v>21</v>
      </c>
      <c r="C154" s="16">
        <f t="shared" si="25"/>
        <v>29</v>
      </c>
      <c r="I154" s="23">
        <f>Data!B161*Data!C161</f>
        <v>599680</v>
      </c>
      <c r="J154" s="23">
        <f>IF(Data!C$7=1,Data!D161,IF(Data!C$7=2,I154,Data!B161))</f>
        <v>475</v>
      </c>
      <c r="K154" s="33">
        <f>Data!E161*SQRT(Data!F161/20)</f>
        <v>41.590314160000567</v>
      </c>
      <c r="L154" s="33">
        <f>IF(Data!H161="A",Data!G$5,IF(Data!H161="B",Data!G$6,Data!G$7))</f>
        <v>76</v>
      </c>
      <c r="M154" s="33">
        <f>IF(Data!I161="A",Data!G$5,IF(Data!I161="B",Data!G$6,Data!G$7))</f>
        <v>63</v>
      </c>
      <c r="N154" s="33">
        <f>IF(Data!J161="A",Data!G$5,IF(Data!J161="B",Data!G$6,Data!G$7))</f>
        <v>76</v>
      </c>
      <c r="O154" s="45">
        <f>IF(Data!C$6=1,L154,IF(Data!C$6=2,M154,N154))</f>
        <v>76</v>
      </c>
      <c r="P154" s="47">
        <f t="shared" si="26"/>
        <v>0.70630256284008719</v>
      </c>
      <c r="Q154">
        <f t="shared" si="27"/>
        <v>0.31087282988262566</v>
      </c>
      <c r="R154">
        <f t="shared" si="28"/>
        <v>0.14136021480100466</v>
      </c>
      <c r="S154" s="67">
        <f>(1-K154*R154/Data!G161)*100</f>
        <v>97.278140859583814</v>
      </c>
      <c r="T154" s="45">
        <f t="shared" si="29"/>
        <v>462.07116908302311</v>
      </c>
      <c r="U154" s="47">
        <f>MAX(0,NORMSINV(Data!J$5/100))</f>
        <v>0.50437198623838131</v>
      </c>
      <c r="V154">
        <f t="shared" si="30"/>
        <v>0.3512927868446884</v>
      </c>
      <c r="W154">
        <f t="shared" si="31"/>
        <v>0.1964505870695053</v>
      </c>
      <c r="X154" s="67">
        <f>(1-K154*W154/Data!G161)*100</f>
        <v>96.217388132806832</v>
      </c>
      <c r="Y154" s="45">
        <f t="shared" si="32"/>
        <v>457.03259363083242</v>
      </c>
      <c r="Z154" s="5">
        <f t="shared" si="33"/>
        <v>29</v>
      </c>
      <c r="AA154" s="5">
        <f>Data!C161*Z154</f>
        <v>4640</v>
      </c>
      <c r="AB154" s="5">
        <f t="shared" si="34"/>
        <v>21</v>
      </c>
      <c r="AC154" s="5">
        <f>Data!C161*AB154</f>
        <v>3360</v>
      </c>
      <c r="AD154" s="70">
        <f>(100-S154)/100*Data!B161</f>
        <v>102.01528058279864</v>
      </c>
      <c r="AE154" s="47">
        <f>AD154*Data!D161/Data!B161</f>
        <v>12.928830916976882</v>
      </c>
      <c r="AF154" s="70">
        <f>(Data!D161-AE154)/Data!D161*100</f>
        <v>97.278140859583814</v>
      </c>
      <c r="AG154" s="70">
        <f t="shared" si="35"/>
        <v>462.07116908302311</v>
      </c>
    </row>
    <row r="155" spans="1:33">
      <c r="A155" s="11">
        <v>150</v>
      </c>
      <c r="B155" s="22">
        <f t="shared" si="24"/>
        <v>13</v>
      </c>
      <c r="C155" s="16">
        <f t="shared" si="25"/>
        <v>18</v>
      </c>
      <c r="I155" s="23">
        <f>Data!B162*Data!C162</f>
        <v>290731</v>
      </c>
      <c r="J155" s="23">
        <f>IF(Data!C$7=1,Data!D162,IF(Data!C$7=2,I155,Data!B162))</f>
        <v>323</v>
      </c>
      <c r="K155" s="33">
        <f>Data!E162*SQRT(Data!F162/20)</f>
        <v>26.123621786980681</v>
      </c>
      <c r="L155" s="33">
        <f>IF(Data!H162="A",Data!G$5,IF(Data!H162="B",Data!G$6,Data!G$7))</f>
        <v>76</v>
      </c>
      <c r="M155" s="33">
        <f>IF(Data!I162="A",Data!G$5,IF(Data!I162="B",Data!G$6,Data!G$7))</f>
        <v>76</v>
      </c>
      <c r="N155" s="33">
        <f>IF(Data!J162="A",Data!G$5,IF(Data!J162="B",Data!G$6,Data!G$7))</f>
        <v>76</v>
      </c>
      <c r="O155" s="45">
        <f>IF(Data!C$6=1,L155,IF(Data!C$6=2,M155,N155))</f>
        <v>76</v>
      </c>
      <c r="P155" s="47">
        <f t="shared" si="26"/>
        <v>0.70630256284008719</v>
      </c>
      <c r="Q155">
        <f t="shared" si="27"/>
        <v>0.31087282988262566</v>
      </c>
      <c r="R155">
        <f t="shared" si="28"/>
        <v>0.14136021480100466</v>
      </c>
      <c r="S155" s="67">
        <f>(1-K155*R155/Data!G162)*100</f>
        <v>95.603760967633576</v>
      </c>
      <c r="T155" s="45">
        <f t="shared" si="29"/>
        <v>308.80014792545643</v>
      </c>
      <c r="U155" s="47">
        <f>MAX(0,NORMSINV(Data!J$5/100))</f>
        <v>0.50437198623838131</v>
      </c>
      <c r="V155">
        <f t="shared" si="30"/>
        <v>0.3512927868446884</v>
      </c>
      <c r="W155">
        <f t="shared" si="31"/>
        <v>0.1964505870695053</v>
      </c>
      <c r="X155" s="67">
        <f>(1-K155*W155/Data!G162)*100</f>
        <v>93.890475194721347</v>
      </c>
      <c r="Y155" s="45">
        <f t="shared" si="32"/>
        <v>303.26623487894994</v>
      </c>
      <c r="Z155" s="5">
        <f t="shared" si="33"/>
        <v>18</v>
      </c>
      <c r="AA155" s="5">
        <f>Data!C162*Z155</f>
        <v>5166</v>
      </c>
      <c r="AB155" s="5">
        <f t="shared" si="34"/>
        <v>13</v>
      </c>
      <c r="AC155" s="5">
        <f>Data!C162*AB155</f>
        <v>3731</v>
      </c>
      <c r="AD155" s="70">
        <f>(100-S155)/100*Data!B162</f>
        <v>44.533901397871873</v>
      </c>
      <c r="AE155" s="47">
        <f>AD155*Data!D162/Data!B162</f>
        <v>14.199852074543548</v>
      </c>
      <c r="AF155" s="70">
        <f>(Data!D162-AE155)/Data!D162*100</f>
        <v>95.603760967633562</v>
      </c>
      <c r="AG155" s="70">
        <f t="shared" si="35"/>
        <v>308.80014792545643</v>
      </c>
    </row>
    <row r="157" spans="1:33">
      <c r="I157" t="s">
        <v>43</v>
      </c>
      <c r="J157">
        <f>SUM(J6:J155)</f>
        <v>15550</v>
      </c>
      <c r="S157" t="s">
        <v>58</v>
      </c>
      <c r="T157" s="33">
        <f>SUM(T6:T155)*100/$J157</f>
        <v>97.005638833175624</v>
      </c>
      <c r="U157" s="33"/>
      <c r="V157" s="33"/>
      <c r="X157" t="s">
        <v>58</v>
      </c>
      <c r="Y157" s="33">
        <f>SUM(Y6:Y155)*100/$J157</f>
        <v>97.007120610754427</v>
      </c>
      <c r="Z157">
        <f>SUM(Z6:Z155)</f>
        <v>1835</v>
      </c>
      <c r="AA157">
        <f>SUM(AA6:AA155)</f>
        <v>97790</v>
      </c>
      <c r="AB157">
        <f>SUM(AB6:AB155)</f>
        <v>2054</v>
      </c>
      <c r="AC157">
        <f>SUM(AC6:AC155)</f>
        <v>136272</v>
      </c>
      <c r="AG157" s="33">
        <f>SUM(AG6:AG155)*100/$J157</f>
        <v>97.005638833175624</v>
      </c>
    </row>
    <row r="158" spans="1:33">
      <c r="I158" t="s">
        <v>44</v>
      </c>
      <c r="S158" t="s">
        <v>64</v>
      </c>
      <c r="X158" t="s">
        <v>59</v>
      </c>
    </row>
    <row r="159" spans="1:33">
      <c r="I159" t="s">
        <v>40</v>
      </c>
      <c r="J159" s="8"/>
      <c r="S159" t="s">
        <v>63</v>
      </c>
      <c r="X159" t="s">
        <v>63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2011-05-25T12:37:22Z</cp:lastPrinted>
  <dcterms:created xsi:type="dcterms:W3CDTF">2010-12-03T15:28:22Z</dcterms:created>
  <dcterms:modified xsi:type="dcterms:W3CDTF">2014-12-13T16:25:16Z</dcterms:modified>
</cp:coreProperties>
</file>