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Y157" i="3"/>
  <c r="T157"/>
  <c r="J157"/>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6"/>
  <c r="AB7" l="1"/>
  <c r="AC7" s="1"/>
  <c r="AB8"/>
  <c r="AC8" s="1"/>
  <c r="AB9"/>
  <c r="AC9" s="1"/>
  <c r="AB10"/>
  <c r="AC10" s="1"/>
  <c r="AB11"/>
  <c r="AC11" s="1"/>
  <c r="AB12"/>
  <c r="AC12" s="1"/>
  <c r="AB13"/>
  <c r="AC13" s="1"/>
  <c r="AB14"/>
  <c r="AC14" s="1"/>
  <c r="AB15"/>
  <c r="AC15" s="1"/>
  <c r="AB16"/>
  <c r="AC16" s="1"/>
  <c r="AB17"/>
  <c r="AC17" s="1"/>
  <c r="AB18"/>
  <c r="AC18" s="1"/>
  <c r="AB19"/>
  <c r="AC19" s="1"/>
  <c r="AB20"/>
  <c r="AC20" s="1"/>
  <c r="AB21"/>
  <c r="AC21" s="1"/>
  <c r="AB22"/>
  <c r="AC22" s="1"/>
  <c r="AB23"/>
  <c r="AC23" s="1"/>
  <c r="AB24"/>
  <c r="AC24" s="1"/>
  <c r="AB25"/>
  <c r="AC25" s="1"/>
  <c r="AB26"/>
  <c r="AC26" s="1"/>
  <c r="AB27"/>
  <c r="AC27" s="1"/>
  <c r="AB28"/>
  <c r="AC28" s="1"/>
  <c r="AB29"/>
  <c r="AC29" s="1"/>
  <c r="AB30"/>
  <c r="AC30" s="1"/>
  <c r="AB31"/>
  <c r="AC31" s="1"/>
  <c r="AB32"/>
  <c r="AC32" s="1"/>
  <c r="AB33"/>
  <c r="AC33" s="1"/>
  <c r="AB34"/>
  <c r="AC34" s="1"/>
  <c r="AB35"/>
  <c r="AC35" s="1"/>
  <c r="AB36"/>
  <c r="AC36" s="1"/>
  <c r="AB37"/>
  <c r="AC37" s="1"/>
  <c r="AB38"/>
  <c r="AC38" s="1"/>
  <c r="AB39"/>
  <c r="AC39" s="1"/>
  <c r="AB40"/>
  <c r="AC40" s="1"/>
  <c r="AB41"/>
  <c r="AC41" s="1"/>
  <c r="AB42"/>
  <c r="AC42" s="1"/>
  <c r="AB43"/>
  <c r="AC43" s="1"/>
  <c r="AB44"/>
  <c r="AC44" s="1"/>
  <c r="AB45"/>
  <c r="AC45" s="1"/>
  <c r="AB46"/>
  <c r="AC46" s="1"/>
  <c r="AB47"/>
  <c r="AC47" s="1"/>
  <c r="AB48"/>
  <c r="AC48" s="1"/>
  <c r="AB49"/>
  <c r="AC49" s="1"/>
  <c r="AB50"/>
  <c r="AC50" s="1"/>
  <c r="AB51"/>
  <c r="AC51" s="1"/>
  <c r="AB52"/>
  <c r="AC52" s="1"/>
  <c r="AB53"/>
  <c r="AC53" s="1"/>
  <c r="AB54"/>
  <c r="AC54" s="1"/>
  <c r="AB55"/>
  <c r="AC55" s="1"/>
  <c r="AB56"/>
  <c r="AC56" s="1"/>
  <c r="AB57"/>
  <c r="AC57" s="1"/>
  <c r="AB58"/>
  <c r="AC58" s="1"/>
  <c r="AB59"/>
  <c r="AC59" s="1"/>
  <c r="AB60"/>
  <c r="AC60" s="1"/>
  <c r="AB61"/>
  <c r="AC61" s="1"/>
  <c r="AB62"/>
  <c r="AC62" s="1"/>
  <c r="AB63"/>
  <c r="AC63" s="1"/>
  <c r="AB64"/>
  <c r="AC64" s="1"/>
  <c r="AB65"/>
  <c r="AC65" s="1"/>
  <c r="AB66"/>
  <c r="AC66" s="1"/>
  <c r="AB67"/>
  <c r="AC67" s="1"/>
  <c r="AB68"/>
  <c r="AC68" s="1"/>
  <c r="AB69"/>
  <c r="AC69" s="1"/>
  <c r="AB70"/>
  <c r="AC70" s="1"/>
  <c r="AB71"/>
  <c r="AC71" s="1"/>
  <c r="AB72"/>
  <c r="AC72" s="1"/>
  <c r="AB73"/>
  <c r="AC73" s="1"/>
  <c r="AB74"/>
  <c r="AC74" s="1"/>
  <c r="AB75"/>
  <c r="AC75" s="1"/>
  <c r="AB76"/>
  <c r="AC76" s="1"/>
  <c r="AB77"/>
  <c r="AC77" s="1"/>
  <c r="AB78"/>
  <c r="AC78" s="1"/>
  <c r="AB79"/>
  <c r="AC79" s="1"/>
  <c r="AB80"/>
  <c r="AC80" s="1"/>
  <c r="AB81"/>
  <c r="AC81" s="1"/>
  <c r="AB82"/>
  <c r="AC82" s="1"/>
  <c r="AB83"/>
  <c r="AC83" s="1"/>
  <c r="AB84"/>
  <c r="AC84" s="1"/>
  <c r="AB85"/>
  <c r="AC85" s="1"/>
  <c r="AB86"/>
  <c r="AC86" s="1"/>
  <c r="AB87"/>
  <c r="AC87" s="1"/>
  <c r="AB88"/>
  <c r="AC88" s="1"/>
  <c r="AB89"/>
  <c r="AC89" s="1"/>
  <c r="AB90"/>
  <c r="AC90" s="1"/>
  <c r="AB91"/>
  <c r="AC91" s="1"/>
  <c r="AB92"/>
  <c r="AC92" s="1"/>
  <c r="AB93"/>
  <c r="AC93" s="1"/>
  <c r="AB94"/>
  <c r="AC94" s="1"/>
  <c r="AB95"/>
  <c r="AC95" s="1"/>
  <c r="AB96"/>
  <c r="AC96" s="1"/>
  <c r="AB97"/>
  <c r="AC97" s="1"/>
  <c r="AB98"/>
  <c r="AC98" s="1"/>
  <c r="AB99"/>
  <c r="AC99" s="1"/>
  <c r="AB100"/>
  <c r="AC100" s="1"/>
  <c r="AB101"/>
  <c r="AC101" s="1"/>
  <c r="AB102"/>
  <c r="AC102" s="1"/>
  <c r="AB103"/>
  <c r="AC103" s="1"/>
  <c r="AB104"/>
  <c r="AC104" s="1"/>
  <c r="AB105"/>
  <c r="AC105" s="1"/>
  <c r="AB106"/>
  <c r="AC106" s="1"/>
  <c r="AB107"/>
  <c r="AC107" s="1"/>
  <c r="AB108"/>
  <c r="AC108" s="1"/>
  <c r="AB109"/>
  <c r="AC109" s="1"/>
  <c r="AB110"/>
  <c r="AC110" s="1"/>
  <c r="AB111"/>
  <c r="AC111" s="1"/>
  <c r="AB112"/>
  <c r="AC112" s="1"/>
  <c r="AB113"/>
  <c r="AC113" s="1"/>
  <c r="AB114"/>
  <c r="AC114" s="1"/>
  <c r="AB115"/>
  <c r="AC115" s="1"/>
  <c r="AB116"/>
  <c r="AC116" s="1"/>
  <c r="AB117"/>
  <c r="AC117" s="1"/>
  <c r="AB118"/>
  <c r="AC118" s="1"/>
  <c r="AB119"/>
  <c r="AC119" s="1"/>
  <c r="AB120"/>
  <c r="AC120" s="1"/>
  <c r="AB121"/>
  <c r="AC121" s="1"/>
  <c r="AB122"/>
  <c r="AC122" s="1"/>
  <c r="AB123"/>
  <c r="AC123" s="1"/>
  <c r="AB124"/>
  <c r="AC124" s="1"/>
  <c r="AB125"/>
  <c r="AC125" s="1"/>
  <c r="AB126"/>
  <c r="AC126" s="1"/>
  <c r="AB127"/>
  <c r="AC127" s="1"/>
  <c r="AB128"/>
  <c r="AC128" s="1"/>
  <c r="AB129"/>
  <c r="AC129" s="1"/>
  <c r="AB130"/>
  <c r="AC130" s="1"/>
  <c r="AB131"/>
  <c r="AC131" s="1"/>
  <c r="AB132"/>
  <c r="AC132" s="1"/>
  <c r="AB133"/>
  <c r="AC133" s="1"/>
  <c r="AB134"/>
  <c r="AC134" s="1"/>
  <c r="AB135"/>
  <c r="AC135" s="1"/>
  <c r="AB136"/>
  <c r="AC136" s="1"/>
  <c r="AB137"/>
  <c r="AC137" s="1"/>
  <c r="AB138"/>
  <c r="AC138" s="1"/>
  <c r="AB139"/>
  <c r="AC139" s="1"/>
  <c r="AB140"/>
  <c r="AC140" s="1"/>
  <c r="AB141"/>
  <c r="AC141" s="1"/>
  <c r="AB142"/>
  <c r="AC142" s="1"/>
  <c r="AB143"/>
  <c r="AC143" s="1"/>
  <c r="AB144"/>
  <c r="AC144" s="1"/>
  <c r="AB145"/>
  <c r="AC145" s="1"/>
  <c r="AB146"/>
  <c r="AC146" s="1"/>
  <c r="AB147"/>
  <c r="AC147" s="1"/>
  <c r="AB148"/>
  <c r="AC148" s="1"/>
  <c r="AB149"/>
  <c r="AC149" s="1"/>
  <c r="AB150"/>
  <c r="AC150" s="1"/>
  <c r="AB151"/>
  <c r="AC151" s="1"/>
  <c r="AB152"/>
  <c r="AC152" s="1"/>
  <c r="AB153"/>
  <c r="AC153" s="1"/>
  <c r="AB154"/>
  <c r="AC154" s="1"/>
  <c r="AB155"/>
  <c r="AC155" s="1"/>
  <c r="AC6"/>
  <c r="AB6"/>
  <c r="U7"/>
  <c r="U8"/>
  <c r="U9"/>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5"/>
  <c r="U66"/>
  <c r="U67"/>
  <c r="U68"/>
  <c r="U69"/>
  <c r="U70"/>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1"/>
  <c r="U142"/>
  <c r="U143"/>
  <c r="U144"/>
  <c r="U145"/>
  <c r="U146"/>
  <c r="U147"/>
  <c r="U148"/>
  <c r="U149"/>
  <c r="U150"/>
  <c r="U151"/>
  <c r="U152"/>
  <c r="U153"/>
  <c r="U154"/>
  <c r="U155"/>
  <c r="U6"/>
  <c r="J7" l="1"/>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6"/>
  <c r="V7" l="1"/>
  <c r="W7" s="1"/>
  <c r="V8"/>
  <c r="W8" s="1"/>
  <c r="V9"/>
  <c r="W9" s="1"/>
  <c r="V10"/>
  <c r="W10" s="1"/>
  <c r="V11"/>
  <c r="W11" s="1"/>
  <c r="V12"/>
  <c r="W12" s="1"/>
  <c r="V13"/>
  <c r="W13" s="1"/>
  <c r="V14"/>
  <c r="W14" s="1"/>
  <c r="V15"/>
  <c r="W15" s="1"/>
  <c r="V16"/>
  <c r="W16" s="1"/>
  <c r="V17"/>
  <c r="W17" s="1"/>
  <c r="V18"/>
  <c r="W18" s="1"/>
  <c r="V19"/>
  <c r="W19" s="1"/>
  <c r="V20"/>
  <c r="W20" s="1"/>
  <c r="V21"/>
  <c r="W21" s="1"/>
  <c r="V22"/>
  <c r="W22" s="1"/>
  <c r="V23"/>
  <c r="W23" s="1"/>
  <c r="V24"/>
  <c r="W24" s="1"/>
  <c r="V25"/>
  <c r="W25" s="1"/>
  <c r="V26"/>
  <c r="W26" s="1"/>
  <c r="V27"/>
  <c r="W27" s="1"/>
  <c r="V28"/>
  <c r="W28" s="1"/>
  <c r="V29"/>
  <c r="W29" s="1"/>
  <c r="V30"/>
  <c r="W30" s="1"/>
  <c r="V31"/>
  <c r="W31" s="1"/>
  <c r="V32"/>
  <c r="W32" s="1"/>
  <c r="V33"/>
  <c r="W33" s="1"/>
  <c r="V34"/>
  <c r="W34" s="1"/>
  <c r="V35"/>
  <c r="W35" s="1"/>
  <c r="V36"/>
  <c r="W36" s="1"/>
  <c r="V37"/>
  <c r="W37" s="1"/>
  <c r="V38"/>
  <c r="W38" s="1"/>
  <c r="V39"/>
  <c r="W39" s="1"/>
  <c r="V40"/>
  <c r="W40" s="1"/>
  <c r="V41"/>
  <c r="W41" s="1"/>
  <c r="V42"/>
  <c r="W42" s="1"/>
  <c r="V43"/>
  <c r="W43" s="1"/>
  <c r="V44"/>
  <c r="W44" s="1"/>
  <c r="V45"/>
  <c r="W45" s="1"/>
  <c r="V46"/>
  <c r="W46" s="1"/>
  <c r="V47"/>
  <c r="W47" s="1"/>
  <c r="V48"/>
  <c r="W48" s="1"/>
  <c r="V49"/>
  <c r="W49" s="1"/>
  <c r="V50"/>
  <c r="W50" s="1"/>
  <c r="V51"/>
  <c r="W51" s="1"/>
  <c r="V52"/>
  <c r="W52" s="1"/>
  <c r="V53"/>
  <c r="W53" s="1"/>
  <c r="V54"/>
  <c r="W54" s="1"/>
  <c r="V55"/>
  <c r="W55" s="1"/>
  <c r="V56"/>
  <c r="W56" s="1"/>
  <c r="V57"/>
  <c r="W57" s="1"/>
  <c r="V58"/>
  <c r="W58" s="1"/>
  <c r="V59"/>
  <c r="W59" s="1"/>
  <c r="V60"/>
  <c r="W60" s="1"/>
  <c r="V61"/>
  <c r="W61" s="1"/>
  <c r="V62"/>
  <c r="W62" s="1"/>
  <c r="V63"/>
  <c r="W63" s="1"/>
  <c r="V64"/>
  <c r="W64" s="1"/>
  <c r="V65"/>
  <c r="W65" s="1"/>
  <c r="V66"/>
  <c r="W66" s="1"/>
  <c r="V67"/>
  <c r="W67" s="1"/>
  <c r="V68"/>
  <c r="W68" s="1"/>
  <c r="V69"/>
  <c r="W69" s="1"/>
  <c r="V70"/>
  <c r="W70" s="1"/>
  <c r="V71"/>
  <c r="W71" s="1"/>
  <c r="V72"/>
  <c r="W72" s="1"/>
  <c r="V73"/>
  <c r="W73" s="1"/>
  <c r="V74"/>
  <c r="W74" s="1"/>
  <c r="V75"/>
  <c r="W75" s="1"/>
  <c r="V76"/>
  <c r="W76" s="1"/>
  <c r="V77"/>
  <c r="W77" s="1"/>
  <c r="V78"/>
  <c r="W78" s="1"/>
  <c r="V79"/>
  <c r="W79" s="1"/>
  <c r="V80"/>
  <c r="W80" s="1"/>
  <c r="V81"/>
  <c r="W81" s="1"/>
  <c r="V82"/>
  <c r="W82" s="1"/>
  <c r="V83"/>
  <c r="W83" s="1"/>
  <c r="V84"/>
  <c r="W84" s="1"/>
  <c r="V85"/>
  <c r="W85" s="1"/>
  <c r="V86"/>
  <c r="W86" s="1"/>
  <c r="V87"/>
  <c r="W87" s="1"/>
  <c r="V88"/>
  <c r="W88" s="1"/>
  <c r="V89"/>
  <c r="W89" s="1"/>
  <c r="V90"/>
  <c r="W90" s="1"/>
  <c r="V91"/>
  <c r="W91" s="1"/>
  <c r="V92"/>
  <c r="W92" s="1"/>
  <c r="V93"/>
  <c r="W93" s="1"/>
  <c r="V94"/>
  <c r="W94" s="1"/>
  <c r="V95"/>
  <c r="W95" s="1"/>
  <c r="V96"/>
  <c r="W96" s="1"/>
  <c r="V97"/>
  <c r="W97" s="1"/>
  <c r="V98"/>
  <c r="W98" s="1"/>
  <c r="V99"/>
  <c r="W99" s="1"/>
  <c r="V100"/>
  <c r="W100" s="1"/>
  <c r="V101"/>
  <c r="W101" s="1"/>
  <c r="V102"/>
  <c r="W102" s="1"/>
  <c r="V103"/>
  <c r="W103" s="1"/>
  <c r="V104"/>
  <c r="W104" s="1"/>
  <c r="V105"/>
  <c r="W105" s="1"/>
  <c r="V106"/>
  <c r="W106" s="1"/>
  <c r="V107"/>
  <c r="W107" s="1"/>
  <c r="V108"/>
  <c r="W108" s="1"/>
  <c r="V109"/>
  <c r="W109" s="1"/>
  <c r="V110"/>
  <c r="W110" s="1"/>
  <c r="V111"/>
  <c r="W111" s="1"/>
  <c r="V112"/>
  <c r="W112" s="1"/>
  <c r="V113"/>
  <c r="W113" s="1"/>
  <c r="V114"/>
  <c r="W114" s="1"/>
  <c r="V115"/>
  <c r="W115" s="1"/>
  <c r="V116"/>
  <c r="W116" s="1"/>
  <c r="V117"/>
  <c r="W117" s="1"/>
  <c r="V118"/>
  <c r="W118" s="1"/>
  <c r="V119"/>
  <c r="W119" s="1"/>
  <c r="V120"/>
  <c r="W120" s="1"/>
  <c r="V121"/>
  <c r="W121" s="1"/>
  <c r="V122"/>
  <c r="W122" s="1"/>
  <c r="V123"/>
  <c r="W123" s="1"/>
  <c r="V124"/>
  <c r="W124" s="1"/>
  <c r="V125"/>
  <c r="W125" s="1"/>
  <c r="V126"/>
  <c r="W126" s="1"/>
  <c r="V127"/>
  <c r="W127" s="1"/>
  <c r="V128"/>
  <c r="W128" s="1"/>
  <c r="V129"/>
  <c r="W129" s="1"/>
  <c r="V130"/>
  <c r="W130" s="1"/>
  <c r="V131"/>
  <c r="W131" s="1"/>
  <c r="V132"/>
  <c r="W132" s="1"/>
  <c r="V133"/>
  <c r="W133" s="1"/>
  <c r="V134"/>
  <c r="W134" s="1"/>
  <c r="V135"/>
  <c r="W135" s="1"/>
  <c r="V136"/>
  <c r="W136" s="1"/>
  <c r="V137"/>
  <c r="W137" s="1"/>
  <c r="V138"/>
  <c r="W138" s="1"/>
  <c r="V139"/>
  <c r="W139" s="1"/>
  <c r="V140"/>
  <c r="W140" s="1"/>
  <c r="V141"/>
  <c r="W141" s="1"/>
  <c r="V142"/>
  <c r="W142" s="1"/>
  <c r="V143"/>
  <c r="W143" s="1"/>
  <c r="V144"/>
  <c r="W144" s="1"/>
  <c r="V145"/>
  <c r="W145" s="1"/>
  <c r="V146"/>
  <c r="W146" s="1"/>
  <c r="V147"/>
  <c r="W147" s="1"/>
  <c r="V148"/>
  <c r="W148" s="1"/>
  <c r="V149"/>
  <c r="W149" s="1"/>
  <c r="V150"/>
  <c r="W150" s="1"/>
  <c r="V151"/>
  <c r="W151" s="1"/>
  <c r="V152"/>
  <c r="W152" s="1"/>
  <c r="V153"/>
  <c r="W153" s="1"/>
  <c r="V154"/>
  <c r="W154" s="1"/>
  <c r="V155"/>
  <c r="W155" s="1"/>
  <c r="L6" l="1"/>
  <c r="V6" l="1"/>
  <c r="W6" l="1"/>
  <c r="I7" l="1"/>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6"/>
  <c r="L155"/>
  <c r="M155"/>
  <c r="N155"/>
  <c r="L7"/>
  <c r="M7"/>
  <c r="N7"/>
  <c r="L8"/>
  <c r="M8"/>
  <c r="N8"/>
  <c r="L9"/>
  <c r="M9"/>
  <c r="N9"/>
  <c r="L10"/>
  <c r="M10"/>
  <c r="N10"/>
  <c r="L11"/>
  <c r="M11"/>
  <c r="N11"/>
  <c r="L12"/>
  <c r="M12"/>
  <c r="N12"/>
  <c r="L13"/>
  <c r="M13"/>
  <c r="N13"/>
  <c r="L14"/>
  <c r="M14"/>
  <c r="N14"/>
  <c r="L15"/>
  <c r="M15"/>
  <c r="N15"/>
  <c r="L16"/>
  <c r="M16"/>
  <c r="N16"/>
  <c r="L17"/>
  <c r="M17"/>
  <c r="N17"/>
  <c r="L18"/>
  <c r="M18"/>
  <c r="N18"/>
  <c r="L19"/>
  <c r="M19"/>
  <c r="N19"/>
  <c r="L20"/>
  <c r="M20"/>
  <c r="N20"/>
  <c r="L21"/>
  <c r="M21"/>
  <c r="N21"/>
  <c r="L22"/>
  <c r="M22"/>
  <c r="N22"/>
  <c r="L23"/>
  <c r="M23"/>
  <c r="N23"/>
  <c r="L24"/>
  <c r="M24"/>
  <c r="N24"/>
  <c r="L25"/>
  <c r="M25"/>
  <c r="N25"/>
  <c r="L26"/>
  <c r="M26"/>
  <c r="N26"/>
  <c r="L27"/>
  <c r="M27"/>
  <c r="N27"/>
  <c r="L28"/>
  <c r="M28"/>
  <c r="N28"/>
  <c r="L29"/>
  <c r="M29"/>
  <c r="N29"/>
  <c r="L30"/>
  <c r="M30"/>
  <c r="N30"/>
  <c r="L31"/>
  <c r="M31"/>
  <c r="N31"/>
  <c r="L32"/>
  <c r="M32"/>
  <c r="N32"/>
  <c r="L33"/>
  <c r="M33"/>
  <c r="N33"/>
  <c r="L34"/>
  <c r="M34"/>
  <c r="N34"/>
  <c r="L35"/>
  <c r="M35"/>
  <c r="N35"/>
  <c r="L36"/>
  <c r="M36"/>
  <c r="N36"/>
  <c r="L37"/>
  <c r="M37"/>
  <c r="N37"/>
  <c r="L38"/>
  <c r="M38"/>
  <c r="N38"/>
  <c r="L39"/>
  <c r="M39"/>
  <c r="N39"/>
  <c r="L40"/>
  <c r="M40"/>
  <c r="N40"/>
  <c r="L41"/>
  <c r="M41"/>
  <c r="N41"/>
  <c r="L42"/>
  <c r="M42"/>
  <c r="N42"/>
  <c r="L43"/>
  <c r="M43"/>
  <c r="N43"/>
  <c r="L44"/>
  <c r="M44"/>
  <c r="N44"/>
  <c r="L45"/>
  <c r="M45"/>
  <c r="N45"/>
  <c r="L46"/>
  <c r="M46"/>
  <c r="N46"/>
  <c r="L47"/>
  <c r="M47"/>
  <c r="N47"/>
  <c r="L48"/>
  <c r="M48"/>
  <c r="N48"/>
  <c r="L49"/>
  <c r="M49"/>
  <c r="N49"/>
  <c r="L50"/>
  <c r="M50"/>
  <c r="N50"/>
  <c r="L51"/>
  <c r="M51"/>
  <c r="N51"/>
  <c r="L52"/>
  <c r="M52"/>
  <c r="N52"/>
  <c r="L53"/>
  <c r="M53"/>
  <c r="N53"/>
  <c r="L54"/>
  <c r="M54"/>
  <c r="N54"/>
  <c r="L55"/>
  <c r="M55"/>
  <c r="N55"/>
  <c r="L56"/>
  <c r="M56"/>
  <c r="N56"/>
  <c r="L57"/>
  <c r="M57"/>
  <c r="N57"/>
  <c r="L58"/>
  <c r="M58"/>
  <c r="N58"/>
  <c r="L59"/>
  <c r="M59"/>
  <c r="N59"/>
  <c r="L60"/>
  <c r="M60"/>
  <c r="N60"/>
  <c r="L61"/>
  <c r="M61"/>
  <c r="N61"/>
  <c r="L62"/>
  <c r="M62"/>
  <c r="N62"/>
  <c r="L63"/>
  <c r="M63"/>
  <c r="N63"/>
  <c r="L64"/>
  <c r="M64"/>
  <c r="N64"/>
  <c r="L65"/>
  <c r="M65"/>
  <c r="N65"/>
  <c r="L66"/>
  <c r="M66"/>
  <c r="N66"/>
  <c r="L67"/>
  <c r="M67"/>
  <c r="N67"/>
  <c r="L68"/>
  <c r="M68"/>
  <c r="N68"/>
  <c r="L69"/>
  <c r="M69"/>
  <c r="N69"/>
  <c r="L70"/>
  <c r="M70"/>
  <c r="N70"/>
  <c r="L71"/>
  <c r="M71"/>
  <c r="N71"/>
  <c r="L72"/>
  <c r="M72"/>
  <c r="N72"/>
  <c r="L73"/>
  <c r="M73"/>
  <c r="N73"/>
  <c r="L74"/>
  <c r="M74"/>
  <c r="N74"/>
  <c r="L75"/>
  <c r="M75"/>
  <c r="N75"/>
  <c r="L76"/>
  <c r="M76"/>
  <c r="N76"/>
  <c r="L77"/>
  <c r="M77"/>
  <c r="N77"/>
  <c r="L78"/>
  <c r="M78"/>
  <c r="N78"/>
  <c r="L79"/>
  <c r="M79"/>
  <c r="N79"/>
  <c r="L80"/>
  <c r="M80"/>
  <c r="N80"/>
  <c r="L81"/>
  <c r="M81"/>
  <c r="N81"/>
  <c r="L82"/>
  <c r="M82"/>
  <c r="N82"/>
  <c r="L83"/>
  <c r="M83"/>
  <c r="N83"/>
  <c r="L84"/>
  <c r="M84"/>
  <c r="N84"/>
  <c r="L85"/>
  <c r="M85"/>
  <c r="N85"/>
  <c r="L86"/>
  <c r="M86"/>
  <c r="N86"/>
  <c r="L87"/>
  <c r="M87"/>
  <c r="N87"/>
  <c r="L88"/>
  <c r="M88"/>
  <c r="N88"/>
  <c r="L89"/>
  <c r="M89"/>
  <c r="N89"/>
  <c r="L90"/>
  <c r="M90"/>
  <c r="N90"/>
  <c r="L91"/>
  <c r="M91"/>
  <c r="N91"/>
  <c r="L92"/>
  <c r="M92"/>
  <c r="N92"/>
  <c r="L93"/>
  <c r="M93"/>
  <c r="N93"/>
  <c r="L94"/>
  <c r="M94"/>
  <c r="N94"/>
  <c r="L95"/>
  <c r="M95"/>
  <c r="N95"/>
  <c r="L96"/>
  <c r="M96"/>
  <c r="N96"/>
  <c r="L97"/>
  <c r="M97"/>
  <c r="N97"/>
  <c r="L98"/>
  <c r="M98"/>
  <c r="N98"/>
  <c r="L99"/>
  <c r="M99"/>
  <c r="N99"/>
  <c r="L100"/>
  <c r="M100"/>
  <c r="N100"/>
  <c r="L101"/>
  <c r="M101"/>
  <c r="N101"/>
  <c r="L102"/>
  <c r="M102"/>
  <c r="N102"/>
  <c r="L103"/>
  <c r="M103"/>
  <c r="N103"/>
  <c r="L104"/>
  <c r="M104"/>
  <c r="N104"/>
  <c r="L105"/>
  <c r="M105"/>
  <c r="N105"/>
  <c r="L106"/>
  <c r="M106"/>
  <c r="N106"/>
  <c r="L107"/>
  <c r="M107"/>
  <c r="N107"/>
  <c r="L108"/>
  <c r="M108"/>
  <c r="N108"/>
  <c r="L109"/>
  <c r="M109"/>
  <c r="N109"/>
  <c r="L110"/>
  <c r="M110"/>
  <c r="N110"/>
  <c r="L111"/>
  <c r="M111"/>
  <c r="N111"/>
  <c r="L112"/>
  <c r="M112"/>
  <c r="N112"/>
  <c r="L113"/>
  <c r="M113"/>
  <c r="N113"/>
  <c r="L114"/>
  <c r="M114"/>
  <c r="N114"/>
  <c r="L115"/>
  <c r="M115"/>
  <c r="N115"/>
  <c r="L116"/>
  <c r="M116"/>
  <c r="N116"/>
  <c r="L117"/>
  <c r="M117"/>
  <c r="N117"/>
  <c r="L118"/>
  <c r="M118"/>
  <c r="N118"/>
  <c r="L119"/>
  <c r="M119"/>
  <c r="N119"/>
  <c r="L120"/>
  <c r="M120"/>
  <c r="N120"/>
  <c r="L121"/>
  <c r="M121"/>
  <c r="N121"/>
  <c r="L122"/>
  <c r="M122"/>
  <c r="N122"/>
  <c r="L123"/>
  <c r="M123"/>
  <c r="N123"/>
  <c r="L124"/>
  <c r="M124"/>
  <c r="N124"/>
  <c r="L125"/>
  <c r="M125"/>
  <c r="N125"/>
  <c r="L126"/>
  <c r="M126"/>
  <c r="N126"/>
  <c r="L127"/>
  <c r="M127"/>
  <c r="N127"/>
  <c r="L128"/>
  <c r="M128"/>
  <c r="N128"/>
  <c r="L129"/>
  <c r="M129"/>
  <c r="N129"/>
  <c r="L130"/>
  <c r="M130"/>
  <c r="N130"/>
  <c r="L131"/>
  <c r="M131"/>
  <c r="N131"/>
  <c r="L132"/>
  <c r="M132"/>
  <c r="N132"/>
  <c r="L133"/>
  <c r="M133"/>
  <c r="N133"/>
  <c r="L134"/>
  <c r="M134"/>
  <c r="N134"/>
  <c r="L135"/>
  <c r="M135"/>
  <c r="N135"/>
  <c r="L136"/>
  <c r="M136"/>
  <c r="N136"/>
  <c r="L137"/>
  <c r="M137"/>
  <c r="N137"/>
  <c r="L138"/>
  <c r="M138"/>
  <c r="N138"/>
  <c r="L139"/>
  <c r="M139"/>
  <c r="N139"/>
  <c r="L140"/>
  <c r="M140"/>
  <c r="N140"/>
  <c r="L141"/>
  <c r="M141"/>
  <c r="N141"/>
  <c r="L142"/>
  <c r="M142"/>
  <c r="N142"/>
  <c r="L143"/>
  <c r="M143"/>
  <c r="N143"/>
  <c r="L144"/>
  <c r="M144"/>
  <c r="N144"/>
  <c r="L145"/>
  <c r="M145"/>
  <c r="N145"/>
  <c r="L146"/>
  <c r="M146"/>
  <c r="N146"/>
  <c r="L147"/>
  <c r="M147"/>
  <c r="N147"/>
  <c r="L148"/>
  <c r="M148"/>
  <c r="N148"/>
  <c r="L149"/>
  <c r="M149"/>
  <c r="N149"/>
  <c r="L150"/>
  <c r="M150"/>
  <c r="N150"/>
  <c r="L151"/>
  <c r="M151"/>
  <c r="N151"/>
  <c r="L152"/>
  <c r="M152"/>
  <c r="N152"/>
  <c r="L153"/>
  <c r="M153"/>
  <c r="N153"/>
  <c r="L154"/>
  <c r="M154"/>
  <c r="N154"/>
  <c r="N6"/>
  <c r="M6"/>
  <c r="Z6" l="1"/>
  <c r="Z153"/>
  <c r="AA153" s="1"/>
  <c r="Z149"/>
  <c r="AA149" s="1"/>
  <c r="Z145"/>
  <c r="AA145" s="1"/>
  <c r="Z141"/>
  <c r="AA141" s="1"/>
  <c r="Z137"/>
  <c r="AA137" s="1"/>
  <c r="Z133"/>
  <c r="AA133" s="1"/>
  <c r="Z129"/>
  <c r="AA129" s="1"/>
  <c r="Z125"/>
  <c r="AA125" s="1"/>
  <c r="Z121"/>
  <c r="AA121" s="1"/>
  <c r="Z117"/>
  <c r="AA117" s="1"/>
  <c r="Z113"/>
  <c r="AA113" s="1"/>
  <c r="Z109"/>
  <c r="AA109" s="1"/>
  <c r="Z105"/>
  <c r="AA105" s="1"/>
  <c r="Z101"/>
  <c r="AA101" s="1"/>
  <c r="Z97"/>
  <c r="AA97" s="1"/>
  <c r="Z93"/>
  <c r="AA93" s="1"/>
  <c r="Z89"/>
  <c r="AA89" s="1"/>
  <c r="Z85"/>
  <c r="AA85" s="1"/>
  <c r="Z81"/>
  <c r="AA81" s="1"/>
  <c r="Z77"/>
  <c r="AA77" s="1"/>
  <c r="Z73"/>
  <c r="AA73" s="1"/>
  <c r="Z69"/>
  <c r="AA69" s="1"/>
  <c r="Z65"/>
  <c r="AA65" s="1"/>
  <c r="Z61"/>
  <c r="AA61" s="1"/>
  <c r="Z57"/>
  <c r="AA57" s="1"/>
  <c r="Z53"/>
  <c r="AA53" s="1"/>
  <c r="Z49"/>
  <c r="AA49" s="1"/>
  <c r="Z45"/>
  <c r="AA45" s="1"/>
  <c r="Z41"/>
  <c r="AA41" s="1"/>
  <c r="Z37"/>
  <c r="AA37" s="1"/>
  <c r="Z33"/>
  <c r="AA33" s="1"/>
  <c r="Z29"/>
  <c r="AA29" s="1"/>
  <c r="Z25"/>
  <c r="AA25" s="1"/>
  <c r="Z21"/>
  <c r="AA21" s="1"/>
  <c r="Z17"/>
  <c r="AA17" s="1"/>
  <c r="Z13"/>
  <c r="AA13" s="1"/>
  <c r="Z9"/>
  <c r="AA9" s="1"/>
  <c r="Z152"/>
  <c r="AA152" s="1"/>
  <c r="Z148"/>
  <c r="AA148" s="1"/>
  <c r="Z144"/>
  <c r="AA144" s="1"/>
  <c r="Z136"/>
  <c r="AA136" s="1"/>
  <c r="Z132"/>
  <c r="AA132" s="1"/>
  <c r="Z124"/>
  <c r="AA124" s="1"/>
  <c r="Z116"/>
  <c r="AA116" s="1"/>
  <c r="Z108"/>
  <c r="AA108" s="1"/>
  <c r="Z100"/>
  <c r="AA100" s="1"/>
  <c r="Z92"/>
  <c r="AA92" s="1"/>
  <c r="Z84"/>
  <c r="AA84" s="1"/>
  <c r="Z80"/>
  <c r="AA80" s="1"/>
  <c r="Z72"/>
  <c r="AA72" s="1"/>
  <c r="Z64"/>
  <c r="AA64" s="1"/>
  <c r="Z56"/>
  <c r="AA56" s="1"/>
  <c r="Z48"/>
  <c r="AA48" s="1"/>
  <c r="Z40"/>
  <c r="AA40" s="1"/>
  <c r="Z32"/>
  <c r="AA32" s="1"/>
  <c r="Z24"/>
  <c r="AA24" s="1"/>
  <c r="Z12"/>
  <c r="AA12" s="1"/>
  <c r="Z8"/>
  <c r="AA8" s="1"/>
  <c r="Z143"/>
  <c r="AA143" s="1"/>
  <c r="Z139"/>
  <c r="AA139" s="1"/>
  <c r="Z135"/>
  <c r="AA135" s="1"/>
  <c r="Z131"/>
  <c r="AA131" s="1"/>
  <c r="Z127"/>
  <c r="AA127" s="1"/>
  <c r="Z123"/>
  <c r="AA123" s="1"/>
  <c r="Z119"/>
  <c r="AA119" s="1"/>
  <c r="Z115"/>
  <c r="AA115" s="1"/>
  <c r="Z111"/>
  <c r="AA111" s="1"/>
  <c r="Z107"/>
  <c r="AA107" s="1"/>
  <c r="Z103"/>
  <c r="AA103" s="1"/>
  <c r="Z99"/>
  <c r="AA99" s="1"/>
  <c r="Z95"/>
  <c r="AA95" s="1"/>
  <c r="Z91"/>
  <c r="AA91" s="1"/>
  <c r="Z87"/>
  <c r="AA87" s="1"/>
  <c r="Z83"/>
  <c r="AA83" s="1"/>
  <c r="Z79"/>
  <c r="AA79" s="1"/>
  <c r="Z75"/>
  <c r="AA75" s="1"/>
  <c r="Z71"/>
  <c r="AA71" s="1"/>
  <c r="Z67"/>
  <c r="AA67" s="1"/>
  <c r="Z63"/>
  <c r="AA63" s="1"/>
  <c r="Z59"/>
  <c r="AA59" s="1"/>
  <c r="Z55"/>
  <c r="AA55" s="1"/>
  <c r="Z51"/>
  <c r="AA51" s="1"/>
  <c r="Z47"/>
  <c r="AA47" s="1"/>
  <c r="Z43"/>
  <c r="AA43" s="1"/>
  <c r="Z39"/>
  <c r="AA39" s="1"/>
  <c r="Z35"/>
  <c r="AA35" s="1"/>
  <c r="Z31"/>
  <c r="AA31" s="1"/>
  <c r="Z27"/>
  <c r="AA27" s="1"/>
  <c r="Z23"/>
  <c r="AA23" s="1"/>
  <c r="Z19"/>
  <c r="AA19" s="1"/>
  <c r="Z15"/>
  <c r="AA15" s="1"/>
  <c r="Z11"/>
  <c r="AA11" s="1"/>
  <c r="Z7"/>
  <c r="AA7" s="1"/>
  <c r="Z140"/>
  <c r="AA140" s="1"/>
  <c r="Z128"/>
  <c r="AA128" s="1"/>
  <c r="Z120"/>
  <c r="AA120" s="1"/>
  <c r="Z112"/>
  <c r="AA112" s="1"/>
  <c r="Z104"/>
  <c r="AA104" s="1"/>
  <c r="Z96"/>
  <c r="AA96" s="1"/>
  <c r="Z88"/>
  <c r="AA88" s="1"/>
  <c r="Z76"/>
  <c r="AA76" s="1"/>
  <c r="Z68"/>
  <c r="AA68" s="1"/>
  <c r="Z60"/>
  <c r="AA60" s="1"/>
  <c r="Z52"/>
  <c r="AA52" s="1"/>
  <c r="Z44"/>
  <c r="AA44" s="1"/>
  <c r="Z36"/>
  <c r="AA36" s="1"/>
  <c r="Z28"/>
  <c r="AA28" s="1"/>
  <c r="Z20"/>
  <c r="AA20" s="1"/>
  <c r="Z16"/>
  <c r="AA16" s="1"/>
  <c r="Z151"/>
  <c r="AA151" s="1"/>
  <c r="Z147"/>
  <c r="AA147" s="1"/>
  <c r="Z154"/>
  <c r="AA154" s="1"/>
  <c r="Z150"/>
  <c r="AA150" s="1"/>
  <c r="Z146"/>
  <c r="AA146" s="1"/>
  <c r="Z142"/>
  <c r="AA142" s="1"/>
  <c r="Z138"/>
  <c r="AA138" s="1"/>
  <c r="Z134"/>
  <c r="AA134" s="1"/>
  <c r="Z130"/>
  <c r="AA130" s="1"/>
  <c r="Z126"/>
  <c r="AA126" s="1"/>
  <c r="Z122"/>
  <c r="AA122" s="1"/>
  <c r="Z118"/>
  <c r="AA118" s="1"/>
  <c r="Z114"/>
  <c r="AA114" s="1"/>
  <c r="Z110"/>
  <c r="AA110" s="1"/>
  <c r="Z106"/>
  <c r="AA106" s="1"/>
  <c r="Z102"/>
  <c r="AA102" s="1"/>
  <c r="Z98"/>
  <c r="AA98" s="1"/>
  <c r="Z94"/>
  <c r="AA94" s="1"/>
  <c r="Z90"/>
  <c r="AA90" s="1"/>
  <c r="Z86"/>
  <c r="AA86" s="1"/>
  <c r="Z82"/>
  <c r="AA82" s="1"/>
  <c r="Z78"/>
  <c r="AA78" s="1"/>
  <c r="Z74"/>
  <c r="AA74" s="1"/>
  <c r="Z70"/>
  <c r="AA70" s="1"/>
  <c r="Z66"/>
  <c r="AA66" s="1"/>
  <c r="Z62"/>
  <c r="AA62" s="1"/>
  <c r="Z58"/>
  <c r="AA58" s="1"/>
  <c r="Z54"/>
  <c r="AA54" s="1"/>
  <c r="Z50"/>
  <c r="AA50" s="1"/>
  <c r="Z46"/>
  <c r="AA46" s="1"/>
  <c r="Z42"/>
  <c r="AA42" s="1"/>
  <c r="Z38"/>
  <c r="AA38" s="1"/>
  <c r="Z34"/>
  <c r="AA34" s="1"/>
  <c r="Z30"/>
  <c r="AA30" s="1"/>
  <c r="Z26"/>
  <c r="AA26" s="1"/>
  <c r="Z22"/>
  <c r="AA22" s="1"/>
  <c r="Z18"/>
  <c r="AA18" s="1"/>
  <c r="Z14"/>
  <c r="AA14" s="1"/>
  <c r="Z10"/>
  <c r="AA10" s="1"/>
  <c r="Z155"/>
  <c r="AA155" s="1"/>
  <c r="O6"/>
  <c r="P6" s="1"/>
  <c r="O153"/>
  <c r="P153" s="1"/>
  <c r="O151"/>
  <c r="P151" s="1"/>
  <c r="O149"/>
  <c r="P149" s="1"/>
  <c r="O147"/>
  <c r="P147" s="1"/>
  <c r="O145"/>
  <c r="P145" s="1"/>
  <c r="O143"/>
  <c r="P143" s="1"/>
  <c r="O141"/>
  <c r="P141" s="1"/>
  <c r="O139"/>
  <c r="P139" s="1"/>
  <c r="O137"/>
  <c r="P137" s="1"/>
  <c r="O135"/>
  <c r="P135" s="1"/>
  <c r="O133"/>
  <c r="P133" s="1"/>
  <c r="O131"/>
  <c r="P131" s="1"/>
  <c r="O129"/>
  <c r="P129" s="1"/>
  <c r="O127"/>
  <c r="P127" s="1"/>
  <c r="O125"/>
  <c r="P125" s="1"/>
  <c r="O123"/>
  <c r="P123" s="1"/>
  <c r="O121"/>
  <c r="P121" s="1"/>
  <c r="O119"/>
  <c r="P119" s="1"/>
  <c r="O117"/>
  <c r="P117" s="1"/>
  <c r="O115"/>
  <c r="P115" s="1"/>
  <c r="O113"/>
  <c r="P113" s="1"/>
  <c r="O111"/>
  <c r="P111" s="1"/>
  <c r="O109"/>
  <c r="P109" s="1"/>
  <c r="O107"/>
  <c r="P107" s="1"/>
  <c r="O105"/>
  <c r="P105" s="1"/>
  <c r="O103"/>
  <c r="P103" s="1"/>
  <c r="O101"/>
  <c r="P101" s="1"/>
  <c r="O99"/>
  <c r="P99" s="1"/>
  <c r="O97"/>
  <c r="P97" s="1"/>
  <c r="O95"/>
  <c r="P95" s="1"/>
  <c r="O93"/>
  <c r="P93" s="1"/>
  <c r="O91"/>
  <c r="P91" s="1"/>
  <c r="O89"/>
  <c r="P89" s="1"/>
  <c r="O87"/>
  <c r="P87" s="1"/>
  <c r="O85"/>
  <c r="P85" s="1"/>
  <c r="O83"/>
  <c r="P83" s="1"/>
  <c r="O81"/>
  <c r="P81" s="1"/>
  <c r="O79"/>
  <c r="P79" s="1"/>
  <c r="O77"/>
  <c r="P77" s="1"/>
  <c r="O75"/>
  <c r="P75" s="1"/>
  <c r="O73"/>
  <c r="P73" s="1"/>
  <c r="O71"/>
  <c r="P71" s="1"/>
  <c r="O69"/>
  <c r="P69" s="1"/>
  <c r="O67"/>
  <c r="P67" s="1"/>
  <c r="O65"/>
  <c r="P65" s="1"/>
  <c r="O63"/>
  <c r="P63" s="1"/>
  <c r="O61"/>
  <c r="P61" s="1"/>
  <c r="O59"/>
  <c r="P59" s="1"/>
  <c r="O57"/>
  <c r="P57" s="1"/>
  <c r="O55"/>
  <c r="P55" s="1"/>
  <c r="O53"/>
  <c r="P53" s="1"/>
  <c r="O51"/>
  <c r="P51" s="1"/>
  <c r="O49"/>
  <c r="P49" s="1"/>
  <c r="O47"/>
  <c r="P47" s="1"/>
  <c r="O45"/>
  <c r="P45" s="1"/>
  <c r="O43"/>
  <c r="P43" s="1"/>
  <c r="O41"/>
  <c r="P41" s="1"/>
  <c r="O39"/>
  <c r="P39" s="1"/>
  <c r="O37"/>
  <c r="P37" s="1"/>
  <c r="O35"/>
  <c r="P35" s="1"/>
  <c r="O33"/>
  <c r="P33" s="1"/>
  <c r="O31"/>
  <c r="P31" s="1"/>
  <c r="O29"/>
  <c r="P29" s="1"/>
  <c r="O27"/>
  <c r="P27" s="1"/>
  <c r="O25"/>
  <c r="P25" s="1"/>
  <c r="O23"/>
  <c r="P23" s="1"/>
  <c r="O21"/>
  <c r="P21" s="1"/>
  <c r="O19"/>
  <c r="P19" s="1"/>
  <c r="O17"/>
  <c r="P17" s="1"/>
  <c r="O15"/>
  <c r="P15" s="1"/>
  <c r="O13"/>
  <c r="P13" s="1"/>
  <c r="O11"/>
  <c r="P11" s="1"/>
  <c r="O9"/>
  <c r="P9" s="1"/>
  <c r="O7"/>
  <c r="P7" s="1"/>
  <c r="O154"/>
  <c r="P154" s="1"/>
  <c r="O152"/>
  <c r="P152" s="1"/>
  <c r="O150"/>
  <c r="P150" s="1"/>
  <c r="O148"/>
  <c r="P148" s="1"/>
  <c r="O146"/>
  <c r="P146" s="1"/>
  <c r="O144"/>
  <c r="P144" s="1"/>
  <c r="O142"/>
  <c r="P142" s="1"/>
  <c r="O140"/>
  <c r="P140" s="1"/>
  <c r="O138"/>
  <c r="P138" s="1"/>
  <c r="O136"/>
  <c r="P136" s="1"/>
  <c r="O134"/>
  <c r="P134" s="1"/>
  <c r="O132"/>
  <c r="P132" s="1"/>
  <c r="O130"/>
  <c r="P130" s="1"/>
  <c r="O128"/>
  <c r="P128" s="1"/>
  <c r="O126"/>
  <c r="P126" s="1"/>
  <c r="O124"/>
  <c r="P124" s="1"/>
  <c r="O122"/>
  <c r="P122" s="1"/>
  <c r="O120"/>
  <c r="P120" s="1"/>
  <c r="O118"/>
  <c r="P118" s="1"/>
  <c r="O116"/>
  <c r="P116" s="1"/>
  <c r="O114"/>
  <c r="P114" s="1"/>
  <c r="O112"/>
  <c r="P112" s="1"/>
  <c r="O110"/>
  <c r="P110" s="1"/>
  <c r="O108"/>
  <c r="P108" s="1"/>
  <c r="O106"/>
  <c r="P106" s="1"/>
  <c r="O104"/>
  <c r="P104" s="1"/>
  <c r="O102"/>
  <c r="P102" s="1"/>
  <c r="O100"/>
  <c r="P100" s="1"/>
  <c r="O98"/>
  <c r="P98" s="1"/>
  <c r="O96"/>
  <c r="P96" s="1"/>
  <c r="O94"/>
  <c r="P94" s="1"/>
  <c r="O92"/>
  <c r="P92" s="1"/>
  <c r="O90"/>
  <c r="P90" s="1"/>
  <c r="O88"/>
  <c r="P88" s="1"/>
  <c r="O86"/>
  <c r="P86" s="1"/>
  <c r="O84"/>
  <c r="P84" s="1"/>
  <c r="O82"/>
  <c r="P82" s="1"/>
  <c r="O80"/>
  <c r="P80" s="1"/>
  <c r="O78"/>
  <c r="P78" s="1"/>
  <c r="O76"/>
  <c r="P76" s="1"/>
  <c r="O74"/>
  <c r="P74" s="1"/>
  <c r="O72"/>
  <c r="P72" s="1"/>
  <c r="O70"/>
  <c r="P70" s="1"/>
  <c r="O68"/>
  <c r="P68" s="1"/>
  <c r="O66"/>
  <c r="P66" s="1"/>
  <c r="O64"/>
  <c r="P64" s="1"/>
  <c r="O62"/>
  <c r="P62" s="1"/>
  <c r="O60"/>
  <c r="P60" s="1"/>
  <c r="O58"/>
  <c r="P58" s="1"/>
  <c r="O56"/>
  <c r="P56" s="1"/>
  <c r="O54"/>
  <c r="P54" s="1"/>
  <c r="O52"/>
  <c r="P52" s="1"/>
  <c r="O50"/>
  <c r="P50" s="1"/>
  <c r="O48"/>
  <c r="P48" s="1"/>
  <c r="O46"/>
  <c r="P46" s="1"/>
  <c r="O44"/>
  <c r="P44" s="1"/>
  <c r="O42"/>
  <c r="P42" s="1"/>
  <c r="O40"/>
  <c r="P40" s="1"/>
  <c r="O38"/>
  <c r="P38" s="1"/>
  <c r="O36"/>
  <c r="P36" s="1"/>
  <c r="O34"/>
  <c r="P34" s="1"/>
  <c r="O32"/>
  <c r="P32" s="1"/>
  <c r="O30"/>
  <c r="P30" s="1"/>
  <c r="O28"/>
  <c r="P28" s="1"/>
  <c r="O26"/>
  <c r="P26" s="1"/>
  <c r="O24"/>
  <c r="P24" s="1"/>
  <c r="O22"/>
  <c r="P22" s="1"/>
  <c r="O20"/>
  <c r="P20" s="1"/>
  <c r="O18"/>
  <c r="P18" s="1"/>
  <c r="O16"/>
  <c r="P16" s="1"/>
  <c r="O14"/>
  <c r="P14" s="1"/>
  <c r="O12"/>
  <c r="P12" s="1"/>
  <c r="O10"/>
  <c r="P10" s="1"/>
  <c r="O8"/>
  <c r="P8" s="1"/>
  <c r="O155"/>
  <c r="P155" s="1"/>
  <c r="Q8" l="1"/>
  <c r="R8" s="1"/>
  <c r="Q12"/>
  <c r="R12" s="1"/>
  <c r="Q16"/>
  <c r="R16" s="1"/>
  <c r="Q20"/>
  <c r="R20" s="1"/>
  <c r="Q24"/>
  <c r="R24" s="1"/>
  <c r="Q28"/>
  <c r="R28" s="1"/>
  <c r="Q32"/>
  <c r="R32" s="1"/>
  <c r="Q36"/>
  <c r="R36" s="1"/>
  <c r="Q40"/>
  <c r="R40" s="1"/>
  <c r="Q44"/>
  <c r="R44" s="1"/>
  <c r="Q48"/>
  <c r="R48" s="1"/>
  <c r="Q52"/>
  <c r="R52" s="1"/>
  <c r="Q56"/>
  <c r="R56" s="1"/>
  <c r="Q60"/>
  <c r="R60" s="1"/>
  <c r="Q64"/>
  <c r="R64" s="1"/>
  <c r="Q68"/>
  <c r="R68" s="1"/>
  <c r="Q72"/>
  <c r="R72" s="1"/>
  <c r="Q76"/>
  <c r="R76" s="1"/>
  <c r="Q80"/>
  <c r="R80" s="1"/>
  <c r="Q84"/>
  <c r="R84" s="1"/>
  <c r="Q88"/>
  <c r="R88" s="1"/>
  <c r="Q92"/>
  <c r="R92" s="1"/>
  <c r="Q96"/>
  <c r="R96" s="1"/>
  <c r="Q100"/>
  <c r="R100" s="1"/>
  <c r="Q104"/>
  <c r="R104" s="1"/>
  <c r="Q108"/>
  <c r="R108" s="1"/>
  <c r="Q112"/>
  <c r="R112" s="1"/>
  <c r="Q116"/>
  <c r="R116" s="1"/>
  <c r="Q120"/>
  <c r="R120" s="1"/>
  <c r="Q124"/>
  <c r="R124" s="1"/>
  <c r="Q128"/>
  <c r="R128" s="1"/>
  <c r="Q132"/>
  <c r="R132" s="1"/>
  <c r="Q136"/>
  <c r="R136" s="1"/>
  <c r="Q140"/>
  <c r="R140" s="1"/>
  <c r="Q144"/>
  <c r="R144" s="1"/>
  <c r="Q148"/>
  <c r="R148" s="1"/>
  <c r="Q152"/>
  <c r="R152" s="1"/>
  <c r="Q7"/>
  <c r="R7" s="1"/>
  <c r="Q11"/>
  <c r="R11" s="1"/>
  <c r="Q15"/>
  <c r="R15" s="1"/>
  <c r="Q19"/>
  <c r="R19" s="1"/>
  <c r="Q23"/>
  <c r="R23" s="1"/>
  <c r="Q27"/>
  <c r="R27" s="1"/>
  <c r="Q31"/>
  <c r="R31" s="1"/>
  <c r="Q35"/>
  <c r="R35" s="1"/>
  <c r="Q39"/>
  <c r="R39" s="1"/>
  <c r="Q43"/>
  <c r="R43" s="1"/>
  <c r="Q47"/>
  <c r="R47" s="1"/>
  <c r="Q51"/>
  <c r="R51" s="1"/>
  <c r="Q55"/>
  <c r="R55" s="1"/>
  <c r="Q59"/>
  <c r="R59" s="1"/>
  <c r="Q63"/>
  <c r="R63" s="1"/>
  <c r="Q67"/>
  <c r="R67" s="1"/>
  <c r="Q71"/>
  <c r="R71" s="1"/>
  <c r="Q75"/>
  <c r="R75" s="1"/>
  <c r="Q79"/>
  <c r="R79" s="1"/>
  <c r="Q83"/>
  <c r="R83" s="1"/>
  <c r="Q87"/>
  <c r="R87" s="1"/>
  <c r="Q91"/>
  <c r="R91" s="1"/>
  <c r="Q95"/>
  <c r="R95" s="1"/>
  <c r="Q99"/>
  <c r="R99" s="1"/>
  <c r="Q103"/>
  <c r="R103" s="1"/>
  <c r="Q107"/>
  <c r="R107" s="1"/>
  <c r="Q111"/>
  <c r="R111" s="1"/>
  <c r="Q115"/>
  <c r="R115" s="1"/>
  <c r="Q119"/>
  <c r="R119" s="1"/>
  <c r="Q123"/>
  <c r="R123" s="1"/>
  <c r="Q127"/>
  <c r="R127" s="1"/>
  <c r="Q131"/>
  <c r="R131" s="1"/>
  <c r="Q135"/>
  <c r="R135" s="1"/>
  <c r="Q139"/>
  <c r="R139" s="1"/>
  <c r="Q143"/>
  <c r="R143" s="1"/>
  <c r="Q147"/>
  <c r="R147" s="1"/>
  <c r="Q151"/>
  <c r="R151" s="1"/>
  <c r="Q6"/>
  <c r="R6" s="1"/>
  <c r="Q155"/>
  <c r="R155" s="1"/>
  <c r="Q10"/>
  <c r="R10" s="1"/>
  <c r="Q14"/>
  <c r="R14" s="1"/>
  <c r="Q18"/>
  <c r="R18" s="1"/>
  <c r="Q22"/>
  <c r="R22" s="1"/>
  <c r="Q26"/>
  <c r="R26" s="1"/>
  <c r="Q30"/>
  <c r="R30" s="1"/>
  <c r="Q34"/>
  <c r="R34" s="1"/>
  <c r="Q38"/>
  <c r="R38" s="1"/>
  <c r="Q42"/>
  <c r="R42" s="1"/>
  <c r="Q46"/>
  <c r="R46" s="1"/>
  <c r="Q50"/>
  <c r="R50" s="1"/>
  <c r="Q54"/>
  <c r="R54" s="1"/>
  <c r="Q58"/>
  <c r="R58" s="1"/>
  <c r="Q62"/>
  <c r="R62" s="1"/>
  <c r="Q66"/>
  <c r="R66" s="1"/>
  <c r="Q70"/>
  <c r="R70" s="1"/>
  <c r="Q74"/>
  <c r="R74" s="1"/>
  <c r="Q78"/>
  <c r="R78" s="1"/>
  <c r="Q82"/>
  <c r="R82" s="1"/>
  <c r="Q86"/>
  <c r="R86" s="1"/>
  <c r="Q90"/>
  <c r="R90" s="1"/>
  <c r="Q94"/>
  <c r="R94" s="1"/>
  <c r="Q98"/>
  <c r="R98" s="1"/>
  <c r="Q102"/>
  <c r="R102" s="1"/>
  <c r="Q106"/>
  <c r="R106" s="1"/>
  <c r="Q110"/>
  <c r="R110" s="1"/>
  <c r="Q114"/>
  <c r="R114" s="1"/>
  <c r="Q118"/>
  <c r="R118" s="1"/>
  <c r="Q122"/>
  <c r="R122" s="1"/>
  <c r="Q126"/>
  <c r="R126" s="1"/>
  <c r="Q130"/>
  <c r="R130" s="1"/>
  <c r="Q134"/>
  <c r="R134" s="1"/>
  <c r="Q138"/>
  <c r="R138" s="1"/>
  <c r="Q142"/>
  <c r="R142" s="1"/>
  <c r="Q146"/>
  <c r="R146" s="1"/>
  <c r="Q150"/>
  <c r="R150" s="1"/>
  <c r="Q154"/>
  <c r="R154" s="1"/>
  <c r="Q9"/>
  <c r="R9" s="1"/>
  <c r="Q13"/>
  <c r="R13" s="1"/>
  <c r="Q17"/>
  <c r="R17" s="1"/>
  <c r="Q21"/>
  <c r="R21" s="1"/>
  <c r="Q25"/>
  <c r="R25" s="1"/>
  <c r="Q29"/>
  <c r="R29" s="1"/>
  <c r="Q33"/>
  <c r="R33" s="1"/>
  <c r="Q37"/>
  <c r="R37" s="1"/>
  <c r="Q41"/>
  <c r="R41" s="1"/>
  <c r="Q45"/>
  <c r="R45" s="1"/>
  <c r="Q49"/>
  <c r="R49" s="1"/>
  <c r="Q53"/>
  <c r="R53" s="1"/>
  <c r="Q57"/>
  <c r="R57" s="1"/>
  <c r="Q61"/>
  <c r="R61" s="1"/>
  <c r="Q65"/>
  <c r="R65" s="1"/>
  <c r="Q69"/>
  <c r="R69" s="1"/>
  <c r="Q73"/>
  <c r="R73" s="1"/>
  <c r="Q77"/>
  <c r="R77" s="1"/>
  <c r="Q81"/>
  <c r="R81" s="1"/>
  <c r="Q85"/>
  <c r="R85" s="1"/>
  <c r="Q89"/>
  <c r="R89" s="1"/>
  <c r="Q93"/>
  <c r="R93" s="1"/>
  <c r="Q97"/>
  <c r="R97" s="1"/>
  <c r="Q101"/>
  <c r="R101" s="1"/>
  <c r="Q105"/>
  <c r="R105" s="1"/>
  <c r="Q109"/>
  <c r="R109" s="1"/>
  <c r="Q113"/>
  <c r="R113" s="1"/>
  <c r="Q117"/>
  <c r="R117" s="1"/>
  <c r="Q121"/>
  <c r="R121" s="1"/>
  <c r="Q125"/>
  <c r="R125" s="1"/>
  <c r="Q129"/>
  <c r="R129" s="1"/>
  <c r="Q133"/>
  <c r="R133" s="1"/>
  <c r="Q137"/>
  <c r="R137" s="1"/>
  <c r="Q141"/>
  <c r="R141" s="1"/>
  <c r="Q145"/>
  <c r="R145" s="1"/>
  <c r="Q149"/>
  <c r="R149" s="1"/>
  <c r="Q153"/>
  <c r="R153" s="1"/>
  <c r="B155" l="1"/>
  <c r="X155"/>
  <c r="Y155" s="1"/>
  <c r="B153"/>
  <c r="X153"/>
  <c r="Y153" s="1"/>
  <c r="B151"/>
  <c r="X151"/>
  <c r="Y151" s="1"/>
  <c r="B149"/>
  <c r="X149"/>
  <c r="Y149" s="1"/>
  <c r="B147"/>
  <c r="X147"/>
  <c r="Y147" s="1"/>
  <c r="B145"/>
  <c r="X145"/>
  <c r="Y145" s="1"/>
  <c r="B143"/>
  <c r="X143"/>
  <c r="Y143" s="1"/>
  <c r="B141"/>
  <c r="X141"/>
  <c r="Y141" s="1"/>
  <c r="B139"/>
  <c r="X139"/>
  <c r="Y139" s="1"/>
  <c r="B137"/>
  <c r="X137"/>
  <c r="Y137" s="1"/>
  <c r="B135"/>
  <c r="X135"/>
  <c r="Y135" s="1"/>
  <c r="B133"/>
  <c r="X133"/>
  <c r="Y133" s="1"/>
  <c r="B131"/>
  <c r="X131"/>
  <c r="Y131" s="1"/>
  <c r="B129"/>
  <c r="X129"/>
  <c r="Y129" s="1"/>
  <c r="B127"/>
  <c r="X127"/>
  <c r="Y127" s="1"/>
  <c r="B125"/>
  <c r="X125"/>
  <c r="Y125" s="1"/>
  <c r="B123"/>
  <c r="X123"/>
  <c r="Y123" s="1"/>
  <c r="B121"/>
  <c r="X121"/>
  <c r="Y121" s="1"/>
  <c r="B119"/>
  <c r="X119"/>
  <c r="Y119" s="1"/>
  <c r="B117"/>
  <c r="X117"/>
  <c r="Y117" s="1"/>
  <c r="B115"/>
  <c r="X115"/>
  <c r="Y115" s="1"/>
  <c r="B113"/>
  <c r="X113"/>
  <c r="Y113" s="1"/>
  <c r="B111"/>
  <c r="X111"/>
  <c r="Y111" s="1"/>
  <c r="B109"/>
  <c r="X109"/>
  <c r="Y109" s="1"/>
  <c r="B107"/>
  <c r="X107"/>
  <c r="Y107" s="1"/>
  <c r="B105"/>
  <c r="X105"/>
  <c r="Y105" s="1"/>
  <c r="B103"/>
  <c r="X103"/>
  <c r="Y103" s="1"/>
  <c r="B101"/>
  <c r="X101"/>
  <c r="Y101" s="1"/>
  <c r="B99"/>
  <c r="X99"/>
  <c r="Y99" s="1"/>
  <c r="B97"/>
  <c r="X97"/>
  <c r="Y97" s="1"/>
  <c r="B95"/>
  <c r="X95"/>
  <c r="Y95" s="1"/>
  <c r="B93"/>
  <c r="X93"/>
  <c r="Y93" s="1"/>
  <c r="B91"/>
  <c r="X91"/>
  <c r="Y91" s="1"/>
  <c r="B89"/>
  <c r="X89"/>
  <c r="Y89" s="1"/>
  <c r="B87"/>
  <c r="X87"/>
  <c r="Y87" s="1"/>
  <c r="B85"/>
  <c r="X85"/>
  <c r="Y85" s="1"/>
  <c r="B83"/>
  <c r="X83"/>
  <c r="Y83" s="1"/>
  <c r="B81"/>
  <c r="X81"/>
  <c r="Y81" s="1"/>
  <c r="B79"/>
  <c r="X79"/>
  <c r="Y79" s="1"/>
  <c r="B77"/>
  <c r="X77"/>
  <c r="Y77" s="1"/>
  <c r="B75"/>
  <c r="X75"/>
  <c r="Y75" s="1"/>
  <c r="B73"/>
  <c r="X73"/>
  <c r="Y73" s="1"/>
  <c r="B71"/>
  <c r="X71"/>
  <c r="Y71" s="1"/>
  <c r="B69"/>
  <c r="X69"/>
  <c r="Y69" s="1"/>
  <c r="B67"/>
  <c r="X67"/>
  <c r="Y67" s="1"/>
  <c r="B65"/>
  <c r="X65"/>
  <c r="Y65" s="1"/>
  <c r="B63"/>
  <c r="X63"/>
  <c r="Y63" s="1"/>
  <c r="B61"/>
  <c r="X61"/>
  <c r="Y61" s="1"/>
  <c r="B59"/>
  <c r="X59"/>
  <c r="Y59" s="1"/>
  <c r="B57"/>
  <c r="X57"/>
  <c r="Y57" s="1"/>
  <c r="B55"/>
  <c r="X55"/>
  <c r="Y55" s="1"/>
  <c r="B53"/>
  <c r="X53"/>
  <c r="Y53" s="1"/>
  <c r="B51"/>
  <c r="X51"/>
  <c r="Y51" s="1"/>
  <c r="B49"/>
  <c r="X49"/>
  <c r="Y49" s="1"/>
  <c r="B47"/>
  <c r="X47"/>
  <c r="Y47" s="1"/>
  <c r="B45"/>
  <c r="X45"/>
  <c r="Y45" s="1"/>
  <c r="B43"/>
  <c r="X43"/>
  <c r="Y43" s="1"/>
  <c r="B41"/>
  <c r="X41"/>
  <c r="Y41" s="1"/>
  <c r="B39"/>
  <c r="X39"/>
  <c r="Y39" s="1"/>
  <c r="B37"/>
  <c r="X37"/>
  <c r="Y37" s="1"/>
  <c r="B35"/>
  <c r="X35"/>
  <c r="Y35" s="1"/>
  <c r="B33"/>
  <c r="X33"/>
  <c r="Y33" s="1"/>
  <c r="B31"/>
  <c r="X31"/>
  <c r="Y31" s="1"/>
  <c r="B29"/>
  <c r="X29"/>
  <c r="Y29" s="1"/>
  <c r="B154"/>
  <c r="X154"/>
  <c r="Y154" s="1"/>
  <c r="B152"/>
  <c r="X152"/>
  <c r="Y152" s="1"/>
  <c r="B150"/>
  <c r="X150"/>
  <c r="Y150" s="1"/>
  <c r="B148"/>
  <c r="X148"/>
  <c r="Y148" s="1"/>
  <c r="B146"/>
  <c r="X146"/>
  <c r="Y146" s="1"/>
  <c r="B144"/>
  <c r="X144"/>
  <c r="Y144" s="1"/>
  <c r="B142"/>
  <c r="X142"/>
  <c r="Y142" s="1"/>
  <c r="B140"/>
  <c r="X140"/>
  <c r="Y140" s="1"/>
  <c r="B138"/>
  <c r="X138"/>
  <c r="Y138" s="1"/>
  <c r="B136"/>
  <c r="X136"/>
  <c r="Y136" s="1"/>
  <c r="B134"/>
  <c r="X134"/>
  <c r="Y134" s="1"/>
  <c r="B132"/>
  <c r="X132"/>
  <c r="Y132" s="1"/>
  <c r="B130"/>
  <c r="X130"/>
  <c r="Y130" s="1"/>
  <c r="B128"/>
  <c r="X128"/>
  <c r="Y128" s="1"/>
  <c r="B126"/>
  <c r="X126"/>
  <c r="Y126" s="1"/>
  <c r="B124"/>
  <c r="X124"/>
  <c r="Y124" s="1"/>
  <c r="B122"/>
  <c r="X122"/>
  <c r="Y122" s="1"/>
  <c r="B120"/>
  <c r="X120"/>
  <c r="Y120" s="1"/>
  <c r="B118"/>
  <c r="X118"/>
  <c r="Y118" s="1"/>
  <c r="B116"/>
  <c r="X116"/>
  <c r="Y116" s="1"/>
  <c r="B114"/>
  <c r="X114"/>
  <c r="Y114" s="1"/>
  <c r="B112"/>
  <c r="X112"/>
  <c r="Y112" s="1"/>
  <c r="B110"/>
  <c r="X110"/>
  <c r="Y110" s="1"/>
  <c r="B108"/>
  <c r="X108"/>
  <c r="Y108" s="1"/>
  <c r="B106"/>
  <c r="X106"/>
  <c r="Y106" s="1"/>
  <c r="B104"/>
  <c r="X104"/>
  <c r="Y104" s="1"/>
  <c r="B102"/>
  <c r="X102"/>
  <c r="Y102" s="1"/>
  <c r="B100"/>
  <c r="X100"/>
  <c r="Y100" s="1"/>
  <c r="B98"/>
  <c r="X98"/>
  <c r="Y98" s="1"/>
  <c r="B96"/>
  <c r="X96"/>
  <c r="Y96" s="1"/>
  <c r="B94"/>
  <c r="X94"/>
  <c r="Y94" s="1"/>
  <c r="B92"/>
  <c r="X92"/>
  <c r="Y92" s="1"/>
  <c r="B90"/>
  <c r="X90"/>
  <c r="Y90" s="1"/>
  <c r="B88"/>
  <c r="X88"/>
  <c r="Y88" s="1"/>
  <c r="B86"/>
  <c r="X86"/>
  <c r="Y86" s="1"/>
  <c r="B84"/>
  <c r="X84"/>
  <c r="Y84" s="1"/>
  <c r="B82"/>
  <c r="X82"/>
  <c r="Y82" s="1"/>
  <c r="B80"/>
  <c r="X80"/>
  <c r="Y80" s="1"/>
  <c r="B78"/>
  <c r="X78"/>
  <c r="Y78" s="1"/>
  <c r="B76"/>
  <c r="X76"/>
  <c r="Y76" s="1"/>
  <c r="B74"/>
  <c r="X74"/>
  <c r="Y74" s="1"/>
  <c r="B72"/>
  <c r="X72"/>
  <c r="Y72" s="1"/>
  <c r="B70"/>
  <c r="X70"/>
  <c r="Y70" s="1"/>
  <c r="B68"/>
  <c r="X68"/>
  <c r="Y68" s="1"/>
  <c r="B66"/>
  <c r="X66"/>
  <c r="Y66" s="1"/>
  <c r="B64"/>
  <c r="X64"/>
  <c r="Y64" s="1"/>
  <c r="B62"/>
  <c r="X62"/>
  <c r="Y62" s="1"/>
  <c r="B60"/>
  <c r="X60"/>
  <c r="Y60" s="1"/>
  <c r="B58"/>
  <c r="X58"/>
  <c r="Y58" s="1"/>
  <c r="B56"/>
  <c r="X56"/>
  <c r="Y56" s="1"/>
  <c r="B54"/>
  <c r="X54"/>
  <c r="Y54" s="1"/>
  <c r="B52"/>
  <c r="X52"/>
  <c r="Y52" s="1"/>
  <c r="B50"/>
  <c r="X50"/>
  <c r="Y50" s="1"/>
  <c r="B48"/>
  <c r="X48"/>
  <c r="Y48" s="1"/>
  <c r="B46"/>
  <c r="X46"/>
  <c r="Y46" s="1"/>
  <c r="B44"/>
  <c r="X44"/>
  <c r="Y44" s="1"/>
  <c r="B42"/>
  <c r="X42"/>
  <c r="Y42" s="1"/>
  <c r="B40"/>
  <c r="X40"/>
  <c r="Y40" s="1"/>
  <c r="B38"/>
  <c r="X38"/>
  <c r="Y38" s="1"/>
  <c r="B36"/>
  <c r="X36"/>
  <c r="Y36" s="1"/>
  <c r="B34"/>
  <c r="X34"/>
  <c r="Y34" s="1"/>
  <c r="B32"/>
  <c r="X32"/>
  <c r="Y32" s="1"/>
  <c r="B30"/>
  <c r="X30"/>
  <c r="Y30" s="1"/>
  <c r="S152"/>
  <c r="T152" s="1"/>
  <c r="C152"/>
  <c r="S148"/>
  <c r="T148" s="1"/>
  <c r="C148"/>
  <c r="S155"/>
  <c r="T155" s="1"/>
  <c r="C155"/>
  <c r="S153"/>
  <c r="T153" s="1"/>
  <c r="C153"/>
  <c r="S151"/>
  <c r="T151" s="1"/>
  <c r="C151"/>
  <c r="S149"/>
  <c r="T149" s="1"/>
  <c r="C149"/>
  <c r="S147"/>
  <c r="T147" s="1"/>
  <c r="C147"/>
  <c r="S145"/>
  <c r="T145" s="1"/>
  <c r="C145"/>
  <c r="S143"/>
  <c r="T143" s="1"/>
  <c r="C143"/>
  <c r="S141"/>
  <c r="T141" s="1"/>
  <c r="C141"/>
  <c r="S139"/>
  <c r="T139" s="1"/>
  <c r="C139"/>
  <c r="S137"/>
  <c r="T137" s="1"/>
  <c r="C137"/>
  <c r="S135"/>
  <c r="T135" s="1"/>
  <c r="C135"/>
  <c r="S133"/>
  <c r="T133" s="1"/>
  <c r="C133"/>
  <c r="S131"/>
  <c r="T131" s="1"/>
  <c r="C131"/>
  <c r="S129"/>
  <c r="T129" s="1"/>
  <c r="C129"/>
  <c r="S127"/>
  <c r="T127" s="1"/>
  <c r="C127"/>
  <c r="S125"/>
  <c r="T125" s="1"/>
  <c r="C125"/>
  <c r="S123"/>
  <c r="T123" s="1"/>
  <c r="C123"/>
  <c r="S121"/>
  <c r="T121" s="1"/>
  <c r="C121"/>
  <c r="S119"/>
  <c r="T119" s="1"/>
  <c r="C119"/>
  <c r="S117"/>
  <c r="T117" s="1"/>
  <c r="C117"/>
  <c r="S115"/>
  <c r="T115" s="1"/>
  <c r="C115"/>
  <c r="S113"/>
  <c r="T113" s="1"/>
  <c r="C113"/>
  <c r="S111"/>
  <c r="T111" s="1"/>
  <c r="C111"/>
  <c r="S109"/>
  <c r="T109" s="1"/>
  <c r="C109"/>
  <c r="S107"/>
  <c r="T107" s="1"/>
  <c r="C107"/>
  <c r="S105"/>
  <c r="T105" s="1"/>
  <c r="C105"/>
  <c r="S103"/>
  <c r="T103" s="1"/>
  <c r="C103"/>
  <c r="S101"/>
  <c r="T101" s="1"/>
  <c r="C101"/>
  <c r="S99"/>
  <c r="T99" s="1"/>
  <c r="C99"/>
  <c r="S97"/>
  <c r="T97" s="1"/>
  <c r="C97"/>
  <c r="S95"/>
  <c r="T95" s="1"/>
  <c r="C95"/>
  <c r="S93"/>
  <c r="T93" s="1"/>
  <c r="C93"/>
  <c r="S91"/>
  <c r="T91" s="1"/>
  <c r="C91"/>
  <c r="S89"/>
  <c r="T89" s="1"/>
  <c r="C89"/>
  <c r="S87"/>
  <c r="T87" s="1"/>
  <c r="C87"/>
  <c r="S85"/>
  <c r="T85" s="1"/>
  <c r="C85"/>
  <c r="S83"/>
  <c r="T83" s="1"/>
  <c r="C83"/>
  <c r="S81"/>
  <c r="T81" s="1"/>
  <c r="C81"/>
  <c r="S79"/>
  <c r="T79" s="1"/>
  <c r="C79"/>
  <c r="S77"/>
  <c r="T77" s="1"/>
  <c r="C77"/>
  <c r="S75"/>
  <c r="T75" s="1"/>
  <c r="C75"/>
  <c r="S73"/>
  <c r="T73" s="1"/>
  <c r="C73"/>
  <c r="S71"/>
  <c r="T71" s="1"/>
  <c r="C71"/>
  <c r="S69"/>
  <c r="T69" s="1"/>
  <c r="C69"/>
  <c r="S67"/>
  <c r="T67" s="1"/>
  <c r="C67"/>
  <c r="S65"/>
  <c r="T65" s="1"/>
  <c r="C65"/>
  <c r="S63"/>
  <c r="T63" s="1"/>
  <c r="C63"/>
  <c r="S61"/>
  <c r="T61" s="1"/>
  <c r="C61"/>
  <c r="S59"/>
  <c r="T59" s="1"/>
  <c r="C59"/>
  <c r="S57"/>
  <c r="T57" s="1"/>
  <c r="C57"/>
  <c r="S55"/>
  <c r="T55" s="1"/>
  <c r="C55"/>
  <c r="S53"/>
  <c r="T53" s="1"/>
  <c r="C53"/>
  <c r="S51"/>
  <c r="T51" s="1"/>
  <c r="C51"/>
  <c r="S49"/>
  <c r="T49" s="1"/>
  <c r="C49"/>
  <c r="S47"/>
  <c r="T47" s="1"/>
  <c r="C47"/>
  <c r="S45"/>
  <c r="T45" s="1"/>
  <c r="C45"/>
  <c r="S43"/>
  <c r="T43" s="1"/>
  <c r="C43"/>
  <c r="S41"/>
  <c r="T41" s="1"/>
  <c r="C41"/>
  <c r="S39"/>
  <c r="T39" s="1"/>
  <c r="C39"/>
  <c r="S37"/>
  <c r="T37" s="1"/>
  <c r="C37"/>
  <c r="S35"/>
  <c r="T35" s="1"/>
  <c r="C35"/>
  <c r="S33"/>
  <c r="T33" s="1"/>
  <c r="C33"/>
  <c r="S31"/>
  <c r="T31" s="1"/>
  <c r="C31"/>
  <c r="S29"/>
  <c r="T29" s="1"/>
  <c r="C29"/>
  <c r="S154"/>
  <c r="T154" s="1"/>
  <c r="C154"/>
  <c r="S150"/>
  <c r="T150" s="1"/>
  <c r="C150"/>
  <c r="S146"/>
  <c r="T146" s="1"/>
  <c r="C146"/>
  <c r="S144"/>
  <c r="T144" s="1"/>
  <c r="C144"/>
  <c r="S142"/>
  <c r="T142" s="1"/>
  <c r="C142"/>
  <c r="S140"/>
  <c r="T140" s="1"/>
  <c r="C140"/>
  <c r="S138"/>
  <c r="T138" s="1"/>
  <c r="C138"/>
  <c r="S136"/>
  <c r="T136" s="1"/>
  <c r="C136"/>
  <c r="S134"/>
  <c r="T134" s="1"/>
  <c r="C134"/>
  <c r="S132"/>
  <c r="T132" s="1"/>
  <c r="C132"/>
  <c r="S130"/>
  <c r="T130" s="1"/>
  <c r="C130"/>
  <c r="S128"/>
  <c r="T128" s="1"/>
  <c r="C128"/>
  <c r="S126"/>
  <c r="T126" s="1"/>
  <c r="C126"/>
  <c r="S124"/>
  <c r="T124" s="1"/>
  <c r="C124"/>
  <c r="S122"/>
  <c r="T122" s="1"/>
  <c r="C122"/>
  <c r="S120"/>
  <c r="T120" s="1"/>
  <c r="C120"/>
  <c r="S118"/>
  <c r="T118" s="1"/>
  <c r="C118"/>
  <c r="S116"/>
  <c r="T116" s="1"/>
  <c r="C116"/>
  <c r="S114"/>
  <c r="T114" s="1"/>
  <c r="C114"/>
  <c r="S112"/>
  <c r="T112" s="1"/>
  <c r="C112"/>
  <c r="S110"/>
  <c r="T110" s="1"/>
  <c r="C110"/>
  <c r="S108"/>
  <c r="T108" s="1"/>
  <c r="C108"/>
  <c r="S106"/>
  <c r="T106" s="1"/>
  <c r="C106"/>
  <c r="S104"/>
  <c r="T104" s="1"/>
  <c r="C104"/>
  <c r="S102"/>
  <c r="T102" s="1"/>
  <c r="C102"/>
  <c r="S100"/>
  <c r="T100" s="1"/>
  <c r="C100"/>
  <c r="S98"/>
  <c r="T98" s="1"/>
  <c r="C98"/>
  <c r="S96"/>
  <c r="T96" s="1"/>
  <c r="C96"/>
  <c r="S94"/>
  <c r="T94" s="1"/>
  <c r="C94"/>
  <c r="S92"/>
  <c r="T92" s="1"/>
  <c r="C92"/>
  <c r="S90"/>
  <c r="T90" s="1"/>
  <c r="C90"/>
  <c r="S88"/>
  <c r="T88" s="1"/>
  <c r="C88"/>
  <c r="S86"/>
  <c r="T86" s="1"/>
  <c r="C86"/>
  <c r="S84"/>
  <c r="T84" s="1"/>
  <c r="C84"/>
  <c r="S82"/>
  <c r="T82" s="1"/>
  <c r="C82"/>
  <c r="S80"/>
  <c r="T80" s="1"/>
  <c r="C80"/>
  <c r="S78"/>
  <c r="T78" s="1"/>
  <c r="C78"/>
  <c r="S76"/>
  <c r="T76" s="1"/>
  <c r="C76"/>
  <c r="S74"/>
  <c r="T74" s="1"/>
  <c r="C74"/>
  <c r="S72"/>
  <c r="T72" s="1"/>
  <c r="C72"/>
  <c r="S70"/>
  <c r="T70" s="1"/>
  <c r="C70"/>
  <c r="S68"/>
  <c r="T68" s="1"/>
  <c r="C68"/>
  <c r="S66"/>
  <c r="T66" s="1"/>
  <c r="C66"/>
  <c r="S64"/>
  <c r="T64" s="1"/>
  <c r="C64"/>
  <c r="S62"/>
  <c r="T62" s="1"/>
  <c r="C62"/>
  <c r="S60"/>
  <c r="T60" s="1"/>
  <c r="C60"/>
  <c r="S58"/>
  <c r="T58" s="1"/>
  <c r="C58"/>
  <c r="S56"/>
  <c r="T56" s="1"/>
  <c r="C56"/>
  <c r="S54"/>
  <c r="T54" s="1"/>
  <c r="C54"/>
  <c r="S52"/>
  <c r="T52" s="1"/>
  <c r="C52"/>
  <c r="S50"/>
  <c r="T50" s="1"/>
  <c r="C50"/>
  <c r="S48"/>
  <c r="T48" s="1"/>
  <c r="C48"/>
  <c r="S46"/>
  <c r="T46" s="1"/>
  <c r="C46"/>
  <c r="S44"/>
  <c r="T44" s="1"/>
  <c r="C44"/>
  <c r="S42"/>
  <c r="T42" s="1"/>
  <c r="C42"/>
  <c r="S40"/>
  <c r="T40" s="1"/>
  <c r="C40"/>
  <c r="S38"/>
  <c r="T38" s="1"/>
  <c r="C38"/>
  <c r="S36"/>
  <c r="T36" s="1"/>
  <c r="C36"/>
  <c r="S34"/>
  <c r="T34" s="1"/>
  <c r="C34"/>
  <c r="S32"/>
  <c r="T32" s="1"/>
  <c r="C32"/>
  <c r="S30"/>
  <c r="T30" s="1"/>
  <c r="C30"/>
  <c r="B6" l="1"/>
  <c r="S6"/>
  <c r="T6" s="1"/>
  <c r="X6"/>
  <c r="Y6" s="1"/>
  <c r="B27"/>
  <c r="X27"/>
  <c r="Y27" s="1"/>
  <c r="B25"/>
  <c r="X25"/>
  <c r="Y25" s="1"/>
  <c r="B23"/>
  <c r="X23"/>
  <c r="Y23" s="1"/>
  <c r="B21"/>
  <c r="X21"/>
  <c r="Y21" s="1"/>
  <c r="B19"/>
  <c r="X19"/>
  <c r="Y19" s="1"/>
  <c r="B17"/>
  <c r="X17"/>
  <c r="Y17" s="1"/>
  <c r="B15"/>
  <c r="X15"/>
  <c r="Y15" s="1"/>
  <c r="B13"/>
  <c r="X13"/>
  <c r="Y13" s="1"/>
  <c r="B11"/>
  <c r="X11"/>
  <c r="Y11" s="1"/>
  <c r="B9"/>
  <c r="X9"/>
  <c r="Y9" s="1"/>
  <c r="B7"/>
  <c r="X7"/>
  <c r="Y7" s="1"/>
  <c r="B28"/>
  <c r="X28"/>
  <c r="Y28" s="1"/>
  <c r="B26"/>
  <c r="X26"/>
  <c r="Y26" s="1"/>
  <c r="B24"/>
  <c r="X24"/>
  <c r="Y24" s="1"/>
  <c r="B22"/>
  <c r="X22"/>
  <c r="Y22" s="1"/>
  <c r="B20"/>
  <c r="X20"/>
  <c r="Y20" s="1"/>
  <c r="B18"/>
  <c r="X18"/>
  <c r="Y18" s="1"/>
  <c r="B16"/>
  <c r="X16"/>
  <c r="Y16" s="1"/>
  <c r="B14"/>
  <c r="X14"/>
  <c r="Y14" s="1"/>
  <c r="B12"/>
  <c r="X12"/>
  <c r="Y12" s="1"/>
  <c r="B10"/>
  <c r="X10"/>
  <c r="Y10" s="1"/>
  <c r="B8"/>
  <c r="X8"/>
  <c r="Y8" s="1"/>
  <c r="S25"/>
  <c r="T25" s="1"/>
  <c r="C25"/>
  <c r="S21"/>
  <c r="T21" s="1"/>
  <c r="C21"/>
  <c r="S17"/>
  <c r="T17" s="1"/>
  <c r="C17"/>
  <c r="S13"/>
  <c r="T13" s="1"/>
  <c r="C13"/>
  <c r="S11"/>
  <c r="T11" s="1"/>
  <c r="C11"/>
  <c r="S7"/>
  <c r="T7" s="1"/>
  <c r="C7"/>
  <c r="S27"/>
  <c r="T27" s="1"/>
  <c r="C27"/>
  <c r="S23"/>
  <c r="T23" s="1"/>
  <c r="C23"/>
  <c r="S19"/>
  <c r="T19" s="1"/>
  <c r="C19"/>
  <c r="S15"/>
  <c r="T15" s="1"/>
  <c r="C15"/>
  <c r="S9"/>
  <c r="T9" s="1"/>
  <c r="C9"/>
  <c r="S28"/>
  <c r="T28" s="1"/>
  <c r="C28"/>
  <c r="S26"/>
  <c r="T26" s="1"/>
  <c r="C26"/>
  <c r="S24"/>
  <c r="T24" s="1"/>
  <c r="C24"/>
  <c r="S22"/>
  <c r="T22" s="1"/>
  <c r="C22"/>
  <c r="S20"/>
  <c r="T20" s="1"/>
  <c r="C20"/>
  <c r="S18"/>
  <c r="T18" s="1"/>
  <c r="C18"/>
  <c r="S16"/>
  <c r="T16" s="1"/>
  <c r="C16"/>
  <c r="S14"/>
  <c r="T14" s="1"/>
  <c r="C14"/>
  <c r="S12"/>
  <c r="T12" s="1"/>
  <c r="C12"/>
  <c r="S10"/>
  <c r="T10" s="1"/>
  <c r="C10"/>
  <c r="S8"/>
  <c r="T8" s="1"/>
  <c r="C8"/>
  <c r="J7" i="2" l="1"/>
  <c r="AB157" i="3"/>
  <c r="C8" i="2"/>
  <c r="C6" i="3"/>
  <c r="Z157"/>
  <c r="AA6"/>
  <c r="AC157" l="1"/>
  <c r="F6" s="1"/>
  <c r="AA157"/>
  <c r="F9" s="1"/>
  <c r="F12" l="1"/>
</calcChain>
</file>

<file path=xl/sharedStrings.xml><?xml version="1.0" encoding="utf-8"?>
<sst xmlns="http://schemas.openxmlformats.org/spreadsheetml/2006/main" count="556" uniqueCount="92">
  <si>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</si>
  <si>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</si>
  <si>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</si>
  <si>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</si>
  <si>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</si>
  <si>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</si>
  <si>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</si>
  <si>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</si>
  <si>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</si>
  <si>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</si>
  <si>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</si>
  <si>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</si>
  <si>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Volymvärdeklass</t>
  </si>
  <si>
    <t>Rörlighetsklass</t>
  </si>
  <si>
    <t>Prisklass</t>
  </si>
  <si>
    <t>C</t>
  </si>
  <si>
    <t>B</t>
  </si>
  <si>
    <t>A</t>
  </si>
  <si>
    <t>Differentieringsalternativ</t>
  </si>
  <si>
    <t>Klass</t>
  </si>
  <si>
    <t>Nivå</t>
  </si>
  <si>
    <t>Standardavvikelse under ledtid</t>
  </si>
  <si>
    <t>Volymvärde</t>
  </si>
  <si>
    <t>Säkerhets-faktor</t>
  </si>
  <si>
    <t>Säkerhetslager i styck</t>
  </si>
  <si>
    <t>Säkerhetslager i kronor</t>
  </si>
  <si>
    <t>Utan differentiering: Säkerhetslager i styck</t>
  </si>
  <si>
    <t>Med differentiering: Säkerhetslager i styck</t>
  </si>
  <si>
    <t>Utan differentiering:</t>
  </si>
  <si>
    <t>Med differentiering:</t>
  </si>
  <si>
    <t>Skillnad i procent</t>
  </si>
  <si>
    <t xml:space="preserve">Kolumn C:  Pris per styck </t>
  </si>
  <si>
    <t>Kolumn E:  Standardavvikelse per månad</t>
  </si>
  <si>
    <t>Kolumn F:  Ledtid i dagar</t>
  </si>
  <si>
    <t xml:space="preserve">                                                                     </t>
  </si>
  <si>
    <t>av servicenivå</t>
  </si>
  <si>
    <t>Typ av erhållen servicenivå</t>
  </si>
  <si>
    <t>Värde på viktnings-variabel</t>
  </si>
  <si>
    <t xml:space="preserve">Summa för vald </t>
  </si>
  <si>
    <t>erhållen typ</t>
  </si>
  <si>
    <t>Beräknad medelservicenivå</t>
  </si>
  <si>
    <t>Målsatt medelservicenivå</t>
  </si>
  <si>
    <t>Kolumn D:  Antal uttag per år (antal kundorder eller tillverkningsorder per år). Behövs endast om man använder orderradsservice och differentierar m a p antal uttag per år</t>
  </si>
  <si>
    <t>Cell C6:  Differentieringsalternativ, dvs med avseende på vad man vill differentiera. 1 = Volymvärde,               2 = Pris per styck, 3 = Antal uttag per år</t>
  </si>
  <si>
    <t>Använd order-kvantitet</t>
  </si>
  <si>
    <t>Frekvens-funktionen</t>
  </si>
  <si>
    <t>Service-funktionen</t>
  </si>
  <si>
    <t>Beräkningar vid</t>
  </si>
  <si>
    <t>Vägd medelservice-</t>
  </si>
  <si>
    <t>nivå vid lika</t>
  </si>
  <si>
    <t>cykelservice</t>
  </si>
  <si>
    <t>nivå vid differentierad</t>
  </si>
  <si>
    <t>vid differentiering</t>
  </si>
  <si>
    <t>Beräknad  medel-</t>
  </si>
  <si>
    <t>servicenivå utan</t>
  </si>
  <si>
    <t>differentiering</t>
  </si>
  <si>
    <t>C8: Beräknad erhållen medelservicenivå vid differentiering</t>
  </si>
  <si>
    <t>Cell J7: Beräknad erhållen medelservicenivå utan differentiering</t>
  </si>
  <si>
    <t>Kolumn G: Använd orderkvantitet (för inleveranser till lager)</t>
  </si>
  <si>
    <t>Kolumn H:  Volymvärdeklass. Behövs endast om volymvärdeklass används för differentiering</t>
  </si>
  <si>
    <t>Cell C5:  Målsatt medelservicenivå, dvs den genomsnittliga servicenivå man vill ha för artikelgruppen. Anges som en procentsats</t>
  </si>
  <si>
    <t>Kolumn I:  Prisklass. Behövs endast om pris per styck används för differentiering</t>
  </si>
  <si>
    <t>Kolumn J:  Rörlighetsklass. Behövs endast om antal uttag per år används för differentiering</t>
  </si>
  <si>
    <t>Cell C7:  Typ av erhållen servicenivå. 1 = Orderradsservice, 2 = Volymvärdeservice, 3 = Volymservice</t>
  </si>
  <si>
    <t>Antal arbetsdagar per år</t>
  </si>
  <si>
    <t xml:space="preserve">I blad 'Resultat'  visas hur stora säkerhetslagerkvantiteterna blir för de olika artiklarna i stickprovet utan (kolumn B) respektive med (kolumn C) differentiering av antal dagars täcktid enligt cellerna G5 - G7 i blad 'Data'. </t>
  </si>
  <si>
    <t>andel efterfrågan</t>
  </si>
  <si>
    <t>under ledtid</t>
  </si>
  <si>
    <t>Differentierad</t>
  </si>
  <si>
    <t>Vald lika andel efter-</t>
  </si>
  <si>
    <t>frågan under ledtid</t>
  </si>
  <si>
    <t>Procentandel volymvärdeklass</t>
  </si>
  <si>
    <t>Procentandel prisklass</t>
  </si>
  <si>
    <t>Procentandel rörlighetsklass</t>
  </si>
  <si>
    <t>Andel - Vald klassificering</t>
  </si>
  <si>
    <t>vid differentierad andel efterfrågan</t>
  </si>
  <si>
    <t>vid lika andel efterfrågan</t>
  </si>
  <si>
    <t>differentierad andel efterfrågan</t>
  </si>
  <si>
    <t>lika andel efterfrågan</t>
  </si>
  <si>
    <t xml:space="preserve">                                   servicenivåer - Andel efterfrågan under ledtid</t>
  </si>
  <si>
    <t>Cell J5: Vald procentuell andel av efterfrågan under ledtid utan differentiering, dvs för fallet att alla artiklar får samma procentsats. Anpassas tills den erhållna medelservicenivån i cell J7 blir lika med den målsatta servicenivån i cell C5. Används för att kunna jämföra kapitalbindning med och utan differentiering.</t>
  </si>
  <si>
    <t>Cell G5 - G7: Valda värden på procentuell andel av efterfrågan under ledtid för respektive differentieringsklass. Dessa värden varieras tills den erhållna medelservicenivån i cell C8 blir lika med den målsatta medelservicenivån i cell C5.</t>
  </si>
  <si>
    <t>Av blad 'Resultat' framgår också hur stor kapitalbindningen blir i säkerhetslagret utan respektive med differentiering av andel efterfrågan under ledtid samt hur stor skillnaden blir i procent av säkerhetslagret utan differentiering.</t>
  </si>
  <si>
    <t>Beräkningar av volymservice</t>
  </si>
  <si>
    <t>Motsvarande volymservice</t>
  </si>
  <si>
    <t xml:space="preserve">Differentieringen kan göras med avseende på vilken typ av erhållen leveransförmåga som eftersträvas, dvs på orderradsservice som avser andel orderrader som kunnat levereras direkt från lager, på volymvärdeservice som avser andel omsättning i kronor som kunnat levereras direkt från lager samt på volymservice som avser andel av efterfrågan i styck som kunnat levereras direkt från lager. Erhållen medelservicenivå för samtliga artiklar i stickprovet beräknas teoretiskt som ett vägt medelvärde av de olika artiklarnas individuella orderradsservice genom viktning med hjälp av antalet lageruttag per år, som ett vägt medelvärde av de olika artiklarnas individuella andel direktlevererade omsättning per år genom viktning med hjälp av volymvärden respektive som ett vägt medelvärde av de olika artiklarnas individuella andel direktlevererade efterfrågevolymer per år genom viktning med hjälp av efterfrågade volymer. Motsvarande säkerhetslager beräknas teoretiskt från de valda servicenivåerna.  </t>
  </si>
  <si>
    <t>Vägd servicenivå</t>
  </si>
  <si>
    <t xml:space="preserve">                                   Analysera kapitalbindningseffekter av att differentiera</t>
  </si>
  <si>
    <t>Analysera kapitalbindningseffekter av att differentiera servicenivåer-Andel ledtidsefterfrågan  -  Dataunderlag</t>
  </si>
  <si>
    <t>Analysera kapitalbindningseffekter av att differentiera servicenivåer-Andel ledtidsefterfrågan  -  Resultat</t>
  </si>
  <si>
    <t>Det säkerhetslager som krävs för att uppnå en viss önskad servicenivå för en grupp artiklar eller ett helt artikelsortiment kan reduceras genom att låta olika artiklar få olika procentandel av efterfrågan under ledtid vid bestämning av säkerhetslager. Genom att använda "Analysera kapitalbindningseffekter av att differentiera servicenivåer - "Andel efterfrågan under ledtid" på ett stickprov från artikelsortimentet kan man få en uppfattning om hur mycket kapitalbindningen kan minskas med hjälp av sådan differentiering. Du kan också analysera med avseende på vilken variabel differentieringen bör göras och hur olika procentandelarna bör vara för att få så stor minskning som möjligt. Differentieringen kan alternativt göras med avseende på volymvärde, pris per styck eller antal uttag per år. I samtliga fall kan artiklarna delas in i tre klasser, A, B och C, som vardera ges olika höga värden på antal dagars täcktid. Klass A avser högst värde på volymvärde, pris respektive antal uttag per år och C lägst värde.</t>
  </si>
  <si>
    <t xml:space="preserve">Nedan beskrivs hur du kan använda Excelmodellen på ett stickprov på 150 artiklar. Mer detaljerade anvisningar om hur säkerhetslager beräknas från en given procentuell andel av efterfrågan under ledtid finns i Handbok i materialstyrning, avsnitt E12 och E81, som kan laddas ner på den här hemsidan. </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</si>
</sst>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73">
    <xf numFmtId="0" fontId="0" fillId="0" borderId="0" xfId="0"/>
    <xf numFmtId="0" fontId="1" fillId="0" borderId="0" xfId="0" applyFont="1"/>
    <xf numFmtId="0" fontId="0" fillId="3" borderId="0" xfId="0" applyFill="1" applyAlignment="1">
      <alignment wrapText="1"/>
    </xf>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164"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Alignment="1"/>
    <xf numFmtId="0" fontId="0" fillId="0" borderId="0" xfId="0" applyFont="1" applyFill="1" applyAlignment="1"/>
    <xf numFmtId="1"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0" fontId="0" fillId="3" borderId="0" xfId="0" applyFont="1" applyFill="1" applyAlignment="1">
      <alignment wrapText="1"/>
    </xf>
    <xf numFmtId="3" fontId="0" fillId="0" borderId="0" xfId="0" applyNumberFormat="1"/>
    <xf numFmtId="3" fontId="0" fillId="0" borderId="0" xfId="0" applyNumberFormat="1" applyFont="1"/>
    <xf numFmtId="2"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6" fillId="0" borderId="0" xfId="1" applyNumberFormat="1" applyFont="1"/>
    <xf numFmtId="2" fontId="0" fillId="0" borderId="0" xfId="0" applyNumberFormat="1" applyFill="1" applyAlignment="1">
      <alignment wrapText="1"/>
    </xf>
    <xf numFmtId="2" fontId="2" fillId="0" borderId="0" xfId="1" applyNumberFormat="1"/>
    <xf numFmtId="2" fontId="0" fillId="4" borderId="0" xfId="0" applyNumberFormat="1" applyFont="1" applyFill="1"/>
    <xf numFmtId="2" fontId="0" fillId="0" borderId="0" xfId="0" applyNumberFormat="1" applyFont="1" applyFill="1"/>
    <xf numFmtId="3" fontId="0" fillId="0" borderId="0" xfId="0" applyNumberFormat="1" applyFont="1" applyFill="1"/>
    <xf numFmtId="164"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1" fontId="0" fillId="4" borderId="0" xfId="0" applyNumberForma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4" borderId="0" xfId="0" applyNumberFormat="1" applyFont="1" applyFill="1" applyAlignment="1">
      <alignment horizontal="right"/>
    </xf>
    <xf numFmtId="2" fontId="0" fillId="3" borderId="0" xfId="0" applyNumberFormat="1" applyFont="1" applyFill="1"/>
    <xf numFmtId="0" fontId="0" fillId="0" borderId="0" xfId="0" applyFill="1" applyAlignment="1"/>
    <xf numFmtId="0" fontId="0" fillId="0" borderId="0" xfId="0" applyAlignment="1"/>
    <xf numFmtId="2" fontId="0" fillId="4" borderId="0" xfId="0" applyNumberFormat="1" applyFont="1" applyFill="1" applyProtection="1">
      <protection locked="0"/>
    </xf>
    <xf numFmtId="2" fontId="0" fillId="0" borderId="0" xfId="0" applyNumberFormat="1" applyFont="1" applyProtection="1">
      <protection locked="0"/>
    </xf>
    <xf numFmtId="2" fontId="0" fillId="3" borderId="0" xfId="0" applyNumberFormat="1" applyFont="1" applyFill="1" applyProtection="1">
      <protection locked="0"/>
    </xf>
    <xf numFmtId="0" fontId="0" fillId="0" borderId="0" xfId="0" applyFill="1"/>
    <xf numFmtId="2" fontId="6" fillId="0" borderId="0" xfId="1" applyNumberFormat="1" applyFont="1" applyFill="1"/>
    <xf numFmtId="2" fontId="2" fillId="0" borderId="0" xfId="0" applyNumberFormat="1" applyFont="1"/>
    <xf numFmtId="2" fontId="6" fillId="0" borderId="0" xfId="0" applyNumberFormat="1" applyFont="1" applyFill="1" applyAlignment="1">
      <alignment horizontal="right"/>
    </xf>
    <xf numFmtId="0" fontId="0" fillId="0" borderId="0" xfId="0" applyAlignment="1">
      <alignment horizontal="left" vertical="top" wrapText="1"/>
    </xf>
    <xf numFmtId="1" fontId="6" fillId="4" borderId="0" xfId="0" applyNumberFormat="1" applyFont="1" applyFill="1" applyAlignment="1">
      <alignment horizontal="right"/>
    </xf>
    <xf numFmtId="164" fontId="6" fillId="0" borderId="0" xfId="1" applyNumberFormat="1" applyFont="1"/>
    <xf numFmtId="1" fontId="2" fillId="0" borderId="0" xfId="1" applyNumberForma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2:B39"/>
  <sheetViews>
    <sheetView showGridLines="0" tabSelected="1" zoomScaleNormal="100" workbookViewId="0">
      <selection activeCell="B13" sqref="B13"/>
    </sheetView>
  </sheetViews>
  <sheetFormatPr defaultRowHeight="15"/>
  <cols>
    <col min="1" max="1" width="4.5703125" customWidth="1"/>
    <col min="2" max="2" width="95" customWidth="1"/>
  </cols>
  <sheetData>
    <row r="2" spans="2:2">
      <c r="B2" t="s">
        <v>34</v>
      </c>
    </row>
    <row r="3" spans="2:2" ht="26.25">
      <c r="B3" s="4" t="s">
        <v>87</v>
      </c>
    </row>
    <row r="4" spans="2:2" s="1" customFormat="1" ht="26.25">
      <c r="B4" s="1" t="s">
        <v>79</v>
      </c>
    </row>
    <row r="5" spans="2:2" ht="18.75">
      <c r="B5" s="6" t="s">
        <v>2</v>
      </c>
    </row>
    <row r="6" spans="2:2" ht="18.75">
      <c r="B6" s="6"/>
    </row>
    <row r="8" spans="2:2" ht="150">
      <c r="B8" s="69" t="s">
        <v>90</v>
      </c>
    </row>
    <row r="9" spans="2:2">
      <c r="B9" s="3"/>
    </row>
    <row r="10" spans="2:2" ht="150">
      <c r="B10" s="3" t="s">
        <v>85</v>
      </c>
    </row>
    <row r="12" spans="2:2" ht="45">
      <c r="B12" s="3" t="s">
        <v>91</v>
      </c>
    </row>
    <row r="13" spans="2:2">
      <c r="B13" s="3"/>
    </row>
    <row r="14" spans="2:2" ht="30">
      <c r="B14" s="3" t="s">
        <v>4</v>
      </c>
    </row>
    <row r="15" spans="2:2">
      <c r="B15" s="3"/>
    </row>
    <row r="16" spans="2:2" ht="30">
      <c r="B16" s="3" t="s">
        <v>60</v>
      </c>
    </row>
    <row r="17" spans="2:2" ht="30">
      <c r="B17" s="3" t="s">
        <v>43</v>
      </c>
    </row>
    <row r="18" spans="2:2">
      <c r="B18" s="3" t="s">
        <v>63</v>
      </c>
    </row>
    <row r="19" spans="2:2">
      <c r="B19" s="3" t="s">
        <v>56</v>
      </c>
    </row>
    <row r="20" spans="2:2" ht="45">
      <c r="B20" s="3" t="s">
        <v>81</v>
      </c>
    </row>
    <row r="21" spans="2:2" ht="60">
      <c r="B21" s="3" t="s">
        <v>80</v>
      </c>
    </row>
    <row r="22" spans="2:2">
      <c r="B22" s="3" t="s">
        <v>57</v>
      </c>
    </row>
    <row r="23" spans="2:2">
      <c r="B23" s="3"/>
    </row>
    <row r="24" spans="2:2">
      <c r="B24" s="3" t="s">
        <v>7</v>
      </c>
    </row>
    <row r="25" spans="2:2">
      <c r="B25" s="3" t="s">
        <v>31</v>
      </c>
    </row>
    <row r="26" spans="2:2" ht="30">
      <c r="B26" s="3" t="s">
        <v>42</v>
      </c>
    </row>
    <row r="27" spans="2:2">
      <c r="B27" s="3" t="s">
        <v>32</v>
      </c>
    </row>
    <row r="28" spans="2:2">
      <c r="B28" s="3" t="s">
        <v>33</v>
      </c>
    </row>
    <row r="29" spans="2:2">
      <c r="B29" s="3" t="s">
        <v>58</v>
      </c>
    </row>
    <row r="30" spans="2:2">
      <c r="B30" s="3" t="s">
        <v>59</v>
      </c>
    </row>
    <row r="31" spans="2:2">
      <c r="B31" s="3" t="s">
        <v>61</v>
      </c>
    </row>
    <row r="32" spans="2:2">
      <c r="B32" s="3" t="s">
        <v>62</v>
      </c>
    </row>
    <row r="33" spans="2:2" ht="45">
      <c r="B33" s="3" t="s">
        <v>65</v>
      </c>
    </row>
    <row r="34" spans="2:2">
      <c r="B34" s="3"/>
    </row>
    <row r="35" spans="2:2" ht="45">
      <c r="B35" s="3" t="s">
        <v>82</v>
      </c>
    </row>
    <row r="36" spans="2:2">
      <c r="B36" s="3"/>
    </row>
    <row r="37" spans="2:2">
      <c r="B37" s="3" t="s">
        <v>1</v>
      </c>
    </row>
    <row r="39" spans="2:2">
      <c r="B39" s="7"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P212"/>
  <sheetViews>
    <sheetView workbookViewId="0">
      <selection activeCell="H2" sqref="H2"/>
    </sheetView>
  </sheetViews>
  <sheetFormatPr defaultRowHeight="15"/>
  <cols>
    <col min="1" max="1" width="15.140625" customWidth="1"/>
    <col min="2" max="2" width="12" customWidth="1"/>
    <col min="3" max="3" width="8.28515625" customWidth="1"/>
    <col min="4" max="4" width="11.140625" customWidth="1"/>
    <col min="5" max="5" width="15.5703125" customWidth="1"/>
    <col min="6" max="6" width="8.5703125" customWidth="1"/>
    <col min="7" max="7" width="13.85546875" style="27" customWidth="1"/>
    <col min="8" max="8" width="13.28515625" style="27" customWidth="1"/>
    <col min="9" max="9" width="21" customWidth="1"/>
    <col min="10" max="10" width="11.28515625" customWidth="1"/>
    <col min="11" max="11" width="10.7109375" customWidth="1"/>
    <col min="12" max="12" width="13.42578125" customWidth="1"/>
    <col min="13" max="13" width="21.42578125" customWidth="1"/>
    <col min="14" max="14" width="7.5703125" customWidth="1"/>
  </cols>
  <sheetData>
    <row r="1" spans="1:16" s="11" customFormat="1">
      <c r="E1" s="12"/>
      <c r="F1" s="12"/>
      <c r="G1" s="27"/>
      <c r="H1" s="27"/>
    </row>
    <row r="2" spans="1:16" s="11" customFormat="1">
      <c r="A2" s="17" t="s">
        <v>88</v>
      </c>
      <c r="B2" s="13"/>
      <c r="C2" s="13"/>
      <c r="D2" s="13"/>
      <c r="E2" s="13"/>
      <c r="F2" s="13"/>
      <c r="G2" s="17"/>
      <c r="H2" s="17"/>
      <c r="O2" s="10"/>
    </row>
    <row r="3" spans="1:16" s="11" customFormat="1">
      <c r="E3" s="12"/>
      <c r="H3" s="27"/>
      <c r="I3" s="14" t="s">
        <v>5</v>
      </c>
      <c r="J3" s="14"/>
      <c r="K3" s="14"/>
    </row>
    <row r="4" spans="1:16" s="11" customFormat="1">
      <c r="F4" t="s">
        <v>19</v>
      </c>
      <c r="G4" t="s">
        <v>20</v>
      </c>
      <c r="H4" s="27"/>
    </row>
    <row r="5" spans="1:16" s="11" customFormat="1">
      <c r="A5" t="s">
        <v>41</v>
      </c>
      <c r="C5" s="48">
        <v>97</v>
      </c>
      <c r="E5" t="s">
        <v>68</v>
      </c>
      <c r="F5" s="42" t="s">
        <v>17</v>
      </c>
      <c r="G5" s="58">
        <v>17.600000000000001</v>
      </c>
      <c r="H5" s="27"/>
      <c r="I5" t="s">
        <v>69</v>
      </c>
      <c r="J5" s="62">
        <v>17</v>
      </c>
    </row>
    <row r="6" spans="1:16" s="11" customFormat="1">
      <c r="A6" t="s">
        <v>18</v>
      </c>
      <c r="C6" s="14">
        <v>3</v>
      </c>
      <c r="E6" t="s">
        <v>66</v>
      </c>
      <c r="F6" s="38" t="s">
        <v>16</v>
      </c>
      <c r="G6" s="58">
        <v>16</v>
      </c>
      <c r="H6" s="27"/>
      <c r="I6" t="s">
        <v>70</v>
      </c>
      <c r="J6" s="63"/>
    </row>
    <row r="7" spans="1:16" s="11" customFormat="1">
      <c r="A7" t="s">
        <v>36</v>
      </c>
      <c r="C7" s="14">
        <v>1</v>
      </c>
      <c r="E7" t="s">
        <v>67</v>
      </c>
      <c r="F7" s="38" t="s">
        <v>15</v>
      </c>
      <c r="G7" s="58">
        <v>14</v>
      </c>
      <c r="H7" s="27"/>
      <c r="I7" t="s">
        <v>53</v>
      </c>
      <c r="J7" s="64">
        <f>Resultat!Y157</f>
        <v>96.988542555719903</v>
      </c>
    </row>
    <row r="8" spans="1:16" s="11" customFormat="1">
      <c r="A8" t="s">
        <v>40</v>
      </c>
      <c r="C8" s="59">
        <f>Resultat!T157</f>
        <v>96.989271719367323</v>
      </c>
      <c r="E8"/>
      <c r="F8" s="38"/>
      <c r="G8" s="68"/>
      <c r="H8" s="27"/>
      <c r="I8" t="s">
        <v>54</v>
      </c>
    </row>
    <row r="9" spans="1:16" s="11" customFormat="1">
      <c r="A9" t="s">
        <v>52</v>
      </c>
      <c r="C9" s="49"/>
      <c r="E9" t="s">
        <v>64</v>
      </c>
      <c r="F9" s="38"/>
      <c r="G9" s="70">
        <v>240</v>
      </c>
      <c r="H9" s="27"/>
      <c r="I9" t="s">
        <v>55</v>
      </c>
    </row>
    <row r="10" spans="1:16" s="12" customFormat="1">
      <c r="A10" s="25"/>
      <c r="B10" s="25"/>
      <c r="C10" s="25"/>
      <c r="D10" s="25"/>
      <c r="E10" s="25"/>
      <c r="F10" s="25"/>
      <c r="G10" s="18"/>
      <c r="H10" s="18"/>
      <c r="I10" s="18"/>
      <c r="J10" s="18"/>
      <c r="K10" s="18"/>
      <c r="L10" s="18"/>
      <c r="M10" s="18"/>
    </row>
    <row r="11" spans="1:16" s="57" customFormat="1" ht="30">
      <c r="A11" s="26" t="s">
        <v>0</v>
      </c>
      <c r="B11" s="53" t="s">
        <v>6</v>
      </c>
      <c r="C11" s="53" t="s">
        <v>8</v>
      </c>
      <c r="D11" s="53" t="s">
        <v>9</v>
      </c>
      <c r="E11" s="54" t="s">
        <v>10</v>
      </c>
      <c r="F11" s="53" t="s">
        <v>11</v>
      </c>
      <c r="G11" s="53" t="s">
        <v>44</v>
      </c>
      <c r="H11" s="55" t="s">
        <v>12</v>
      </c>
      <c r="I11" s="53" t="s">
        <v>14</v>
      </c>
      <c r="J11" s="53" t="s">
        <v>13</v>
      </c>
      <c r="K11" s="32"/>
      <c r="L11" s="32"/>
      <c r="M11" s="32"/>
      <c r="N11" s="56"/>
      <c r="O11" s="56"/>
      <c r="P11" s="56"/>
    </row>
    <row r="12" spans="1:16" s="11" customFormat="1">
      <c r="F12" s="12"/>
      <c r="H12" s="28"/>
      <c r="I12" s="12"/>
      <c r="J12" s="12"/>
      <c r="K12" s="12"/>
      <c r="L12" s="12"/>
      <c r="M12" s="12"/>
      <c r="N12" s="12"/>
      <c r="O12" s="12"/>
      <c r="P12" s="12"/>
    </row>
    <row r="13" spans="1:16" s="11" customFormat="1">
      <c r="A13" s="19">
        <v>1</v>
      </c>
      <c r="B13" s="39">
        <v>699</v>
      </c>
      <c r="C13" s="39">
        <v>7</v>
      </c>
      <c r="D13" s="39">
        <v>12</v>
      </c>
      <c r="E13" s="40">
        <v>78.892545803823225</v>
      </c>
      <c r="F13" s="41">
        <v>18</v>
      </c>
      <c r="G13" s="60">
        <v>447</v>
      </c>
      <c r="H13" s="41" t="s">
        <v>15</v>
      </c>
      <c r="I13" s="42" t="s">
        <v>15</v>
      </c>
      <c r="J13" s="41" t="s">
        <v>15</v>
      </c>
      <c r="K13" s="18"/>
      <c r="L13" s="18"/>
      <c r="M13" s="18"/>
      <c r="N13" s="12"/>
      <c r="O13" s="12"/>
      <c r="P13" s="12"/>
    </row>
    <row r="14" spans="1:16" s="11" customFormat="1">
      <c r="A14" s="11">
        <v>2</v>
      </c>
      <c r="B14" s="8">
        <v>69</v>
      </c>
      <c r="C14" s="8">
        <v>18</v>
      </c>
      <c r="D14" s="8">
        <v>10</v>
      </c>
      <c r="E14" s="40">
        <v>9.0882571952814857</v>
      </c>
      <c r="F14" s="43">
        <v>9</v>
      </c>
      <c r="G14" s="61">
        <v>69</v>
      </c>
      <c r="H14" s="41" t="s">
        <v>15</v>
      </c>
      <c r="I14" s="38" t="s">
        <v>15</v>
      </c>
      <c r="J14" s="43" t="s">
        <v>15</v>
      </c>
      <c r="K14" s="18"/>
      <c r="L14" s="18"/>
      <c r="M14" s="18"/>
      <c r="N14" s="12"/>
      <c r="O14" s="12"/>
      <c r="P14" s="12"/>
    </row>
    <row r="15" spans="1:16" s="11" customFormat="1">
      <c r="A15" s="19">
        <v>3</v>
      </c>
      <c r="B15" s="8">
        <v>22</v>
      </c>
      <c r="C15" s="8">
        <v>51</v>
      </c>
      <c r="D15" s="8">
        <v>11</v>
      </c>
      <c r="E15" s="40">
        <v>1.9839158495580063</v>
      </c>
      <c r="F15" s="43">
        <v>17</v>
      </c>
      <c r="G15" s="61">
        <v>22</v>
      </c>
      <c r="H15" s="41" t="s">
        <v>15</v>
      </c>
      <c r="I15" s="38" t="s">
        <v>15</v>
      </c>
      <c r="J15" s="43" t="s">
        <v>15</v>
      </c>
      <c r="K15" s="12"/>
      <c r="L15" s="18"/>
      <c r="M15" s="12"/>
      <c r="N15" s="12"/>
      <c r="O15" s="12"/>
      <c r="P15" s="12"/>
    </row>
    <row r="16" spans="1:16" s="11" customFormat="1">
      <c r="A16" s="11">
        <v>4</v>
      </c>
      <c r="B16" s="8">
        <v>11</v>
      </c>
      <c r="C16" s="8">
        <v>40</v>
      </c>
      <c r="D16" s="8">
        <v>7</v>
      </c>
      <c r="E16" s="40">
        <v>1.4792754376432111</v>
      </c>
      <c r="F16" s="43">
        <v>29</v>
      </c>
      <c r="G16" s="61">
        <v>11</v>
      </c>
      <c r="H16" s="41" t="s">
        <v>15</v>
      </c>
      <c r="I16" s="38" t="s">
        <v>15</v>
      </c>
      <c r="J16" s="43" t="s">
        <v>15</v>
      </c>
      <c r="K16" s="12"/>
      <c r="L16" s="18"/>
      <c r="M16" s="12"/>
      <c r="N16" s="12"/>
      <c r="O16" s="12"/>
      <c r="P16" s="12"/>
    </row>
    <row r="17" spans="1:16" s="11" customFormat="1">
      <c r="A17" s="19">
        <v>5</v>
      </c>
      <c r="B17" s="8">
        <v>21</v>
      </c>
      <c r="C17" s="8">
        <v>50</v>
      </c>
      <c r="D17" s="8">
        <v>7</v>
      </c>
      <c r="E17" s="40">
        <v>2.5343685283135557</v>
      </c>
      <c r="F17" s="43">
        <v>9</v>
      </c>
      <c r="G17" s="61">
        <v>21</v>
      </c>
      <c r="H17" s="41" t="s">
        <v>15</v>
      </c>
      <c r="I17" s="38" t="s">
        <v>15</v>
      </c>
      <c r="J17" s="43" t="s">
        <v>15</v>
      </c>
      <c r="K17" s="12"/>
      <c r="L17" s="18"/>
      <c r="M17" s="12"/>
      <c r="N17" s="12"/>
      <c r="O17" s="12"/>
      <c r="P17" s="12"/>
    </row>
    <row r="18" spans="1:16" s="11" customFormat="1">
      <c r="A18" s="11">
        <v>6</v>
      </c>
      <c r="B18" s="8">
        <v>40</v>
      </c>
      <c r="C18" s="8">
        <v>21</v>
      </c>
      <c r="D18" s="8">
        <v>10</v>
      </c>
      <c r="E18" s="40">
        <v>3.5748996856422202</v>
      </c>
      <c r="F18" s="43">
        <v>7</v>
      </c>
      <c r="G18" s="61">
        <v>40</v>
      </c>
      <c r="H18" s="41" t="s">
        <v>15</v>
      </c>
      <c r="I18" s="38" t="s">
        <v>15</v>
      </c>
      <c r="J18" s="43" t="s">
        <v>15</v>
      </c>
      <c r="K18" s="16"/>
      <c r="L18" s="18"/>
      <c r="M18" s="16"/>
      <c r="N18" s="16"/>
      <c r="O18" s="16"/>
      <c r="P18" s="12"/>
    </row>
    <row r="19" spans="1:16" s="11" customFormat="1">
      <c r="A19" s="19">
        <v>7</v>
      </c>
      <c r="B19" s="8">
        <v>45</v>
      </c>
      <c r="C19" s="8">
        <v>83</v>
      </c>
      <c r="D19" s="8">
        <v>14</v>
      </c>
      <c r="E19" s="40">
        <v>4.3082732017334484</v>
      </c>
      <c r="F19" s="43">
        <v>4</v>
      </c>
      <c r="G19" s="61">
        <v>33</v>
      </c>
      <c r="H19" s="41" t="s">
        <v>15</v>
      </c>
      <c r="I19" s="23" t="s">
        <v>16</v>
      </c>
      <c r="J19" s="43" t="s">
        <v>15</v>
      </c>
      <c r="K19" s="15"/>
      <c r="L19" s="18"/>
      <c r="M19" s="15"/>
      <c r="N19" s="15"/>
      <c r="O19" s="15"/>
    </row>
    <row r="20" spans="1:16" s="11" customFormat="1">
      <c r="A20" s="11">
        <v>8</v>
      </c>
      <c r="B20" s="8">
        <v>23</v>
      </c>
      <c r="C20" s="8">
        <v>30</v>
      </c>
      <c r="D20" s="8">
        <v>7</v>
      </c>
      <c r="E20" s="40">
        <v>3.2147987218181537</v>
      </c>
      <c r="F20" s="43">
        <v>9</v>
      </c>
      <c r="G20" s="61">
        <v>23</v>
      </c>
      <c r="H20" s="41" t="s">
        <v>15</v>
      </c>
      <c r="I20" s="38" t="s">
        <v>15</v>
      </c>
      <c r="J20" s="43" t="s">
        <v>15</v>
      </c>
      <c r="K20" s="15"/>
      <c r="L20" s="18"/>
      <c r="M20" s="15"/>
      <c r="N20" s="15"/>
      <c r="O20" s="15"/>
    </row>
    <row r="21" spans="1:16" s="11" customFormat="1">
      <c r="A21" s="19">
        <v>9</v>
      </c>
      <c r="B21" s="8">
        <v>125</v>
      </c>
      <c r="C21" s="8">
        <v>22</v>
      </c>
      <c r="D21" s="8">
        <v>10</v>
      </c>
      <c r="E21" s="40">
        <v>14.475662303783855</v>
      </c>
      <c r="F21" s="43">
        <v>19</v>
      </c>
      <c r="G21" s="61">
        <v>107</v>
      </c>
      <c r="H21" s="41" t="s">
        <v>15</v>
      </c>
      <c r="I21" s="38" t="s">
        <v>15</v>
      </c>
      <c r="J21" s="43" t="s">
        <v>15</v>
      </c>
      <c r="K21" s="15"/>
      <c r="L21" s="18"/>
      <c r="M21" s="15"/>
      <c r="N21" s="15"/>
      <c r="O21" s="15"/>
    </row>
    <row r="22" spans="1:16" s="11" customFormat="1">
      <c r="A22" s="11">
        <v>10</v>
      </c>
      <c r="B22" s="8">
        <v>50</v>
      </c>
      <c r="C22" s="8">
        <v>20</v>
      </c>
      <c r="D22" s="8">
        <v>5</v>
      </c>
      <c r="E22" s="40">
        <v>6.9783436901522293</v>
      </c>
      <c r="F22" s="43">
        <v>9</v>
      </c>
      <c r="G22" s="61">
        <v>50</v>
      </c>
      <c r="H22" s="41" t="s">
        <v>15</v>
      </c>
      <c r="I22" s="38" t="s">
        <v>15</v>
      </c>
      <c r="J22" s="43" t="s">
        <v>15</v>
      </c>
      <c r="K22" s="18"/>
      <c r="L22" s="18"/>
      <c r="M22" s="18"/>
      <c r="N22" s="15"/>
      <c r="O22" s="15"/>
    </row>
    <row r="23" spans="1:16" s="11" customFormat="1">
      <c r="A23" s="19">
        <v>11</v>
      </c>
      <c r="B23" s="8">
        <v>22</v>
      </c>
      <c r="C23" s="8">
        <v>37</v>
      </c>
      <c r="D23" s="8">
        <v>5</v>
      </c>
      <c r="E23" s="40">
        <v>3.4731460140603949</v>
      </c>
      <c r="F23" s="43">
        <v>4</v>
      </c>
      <c r="G23" s="61">
        <v>22</v>
      </c>
      <c r="H23" s="41" t="s">
        <v>15</v>
      </c>
      <c r="I23" s="38" t="s">
        <v>15</v>
      </c>
      <c r="J23" s="43" t="s">
        <v>15</v>
      </c>
      <c r="L23" s="18"/>
      <c r="N23" s="15"/>
      <c r="O23" s="15"/>
    </row>
    <row r="24" spans="1:16" s="11" customFormat="1">
      <c r="A24" s="11">
        <v>12</v>
      </c>
      <c r="B24" s="8">
        <v>4</v>
      </c>
      <c r="C24" s="8">
        <v>35</v>
      </c>
      <c r="D24" s="8">
        <v>4</v>
      </c>
      <c r="E24" s="40">
        <v>0.58919349052128589</v>
      </c>
      <c r="F24" s="43">
        <v>30</v>
      </c>
      <c r="G24" s="61">
        <v>4</v>
      </c>
      <c r="H24" s="41" t="s">
        <v>15</v>
      </c>
      <c r="I24" s="38" t="s">
        <v>15</v>
      </c>
      <c r="J24" s="43" t="s">
        <v>15</v>
      </c>
      <c r="K24" s="15"/>
      <c r="L24" s="18"/>
      <c r="M24" s="15"/>
      <c r="N24" s="15"/>
      <c r="O24" s="15"/>
    </row>
    <row r="25" spans="1:16" s="11" customFormat="1">
      <c r="A25" s="19">
        <v>13</v>
      </c>
      <c r="B25" s="8">
        <v>20</v>
      </c>
      <c r="C25" s="8">
        <v>11</v>
      </c>
      <c r="D25" s="8">
        <v>7</v>
      </c>
      <c r="E25" s="40">
        <v>2.4718114090561856</v>
      </c>
      <c r="F25" s="43">
        <v>15</v>
      </c>
      <c r="G25" s="61">
        <v>20</v>
      </c>
      <c r="H25" s="41" t="s">
        <v>15</v>
      </c>
      <c r="I25" s="38" t="s">
        <v>15</v>
      </c>
      <c r="J25" s="43" t="s">
        <v>15</v>
      </c>
      <c r="K25" s="15"/>
      <c r="L25" s="18"/>
      <c r="M25" s="15"/>
      <c r="N25" s="15"/>
      <c r="O25" s="15"/>
    </row>
    <row r="26" spans="1:16" s="11" customFormat="1">
      <c r="A26" s="11">
        <v>14</v>
      </c>
      <c r="B26" s="8">
        <v>59</v>
      </c>
      <c r="C26" s="8">
        <v>33</v>
      </c>
      <c r="D26" s="8">
        <v>4</v>
      </c>
      <c r="E26" s="40">
        <v>8.5036199306719311</v>
      </c>
      <c r="F26" s="43">
        <v>11</v>
      </c>
      <c r="G26" s="61">
        <v>59</v>
      </c>
      <c r="H26" s="41" t="s">
        <v>15</v>
      </c>
      <c r="I26" s="38" t="s">
        <v>15</v>
      </c>
      <c r="J26" s="43" t="s">
        <v>15</v>
      </c>
      <c r="K26" s="15"/>
      <c r="L26" s="18"/>
      <c r="M26" s="15"/>
      <c r="N26" s="15"/>
      <c r="O26" s="15"/>
    </row>
    <row r="27" spans="1:16" s="11" customFormat="1">
      <c r="A27" s="19">
        <v>15</v>
      </c>
      <c r="B27" s="8">
        <v>19</v>
      </c>
      <c r="C27" s="8">
        <v>49</v>
      </c>
      <c r="D27" s="8">
        <v>4</v>
      </c>
      <c r="E27" s="40">
        <v>3.1275739191536247</v>
      </c>
      <c r="F27" s="43">
        <v>30</v>
      </c>
      <c r="G27" s="61">
        <v>19</v>
      </c>
      <c r="H27" s="41" t="s">
        <v>15</v>
      </c>
      <c r="I27" s="38" t="s">
        <v>15</v>
      </c>
      <c r="J27" s="43" t="s">
        <v>15</v>
      </c>
      <c r="K27" s="15"/>
      <c r="L27" s="18"/>
      <c r="M27" s="15"/>
      <c r="N27" s="15"/>
      <c r="O27" s="15"/>
    </row>
    <row r="28" spans="1:16" s="11" customFormat="1">
      <c r="A28" s="11">
        <v>16</v>
      </c>
      <c r="B28" s="8">
        <v>40</v>
      </c>
      <c r="C28" s="8">
        <v>83</v>
      </c>
      <c r="D28" s="8">
        <v>11</v>
      </c>
      <c r="E28" s="40">
        <v>3.9688166058505581</v>
      </c>
      <c r="F28" s="43">
        <v>4</v>
      </c>
      <c r="G28" s="61">
        <v>31</v>
      </c>
      <c r="H28" s="41" t="s">
        <v>15</v>
      </c>
      <c r="I28" s="38" t="s">
        <v>16</v>
      </c>
      <c r="J28" s="43" t="s">
        <v>15</v>
      </c>
      <c r="K28" s="15"/>
      <c r="L28" s="18"/>
      <c r="M28" s="15"/>
      <c r="N28" s="15"/>
      <c r="O28" s="15"/>
    </row>
    <row r="29" spans="1:16" s="11" customFormat="1">
      <c r="A29" s="19">
        <v>17</v>
      </c>
      <c r="B29" s="8">
        <v>200</v>
      </c>
      <c r="C29" s="8">
        <v>26</v>
      </c>
      <c r="D29" s="8">
        <v>8</v>
      </c>
      <c r="E29" s="40">
        <v>18.75268007368819</v>
      </c>
      <c r="F29" s="43">
        <v>28</v>
      </c>
      <c r="G29" s="61">
        <v>124</v>
      </c>
      <c r="H29" s="41" t="s">
        <v>15</v>
      </c>
      <c r="I29" s="38" t="s">
        <v>15</v>
      </c>
      <c r="J29" s="43" t="s">
        <v>15</v>
      </c>
      <c r="K29" s="15"/>
      <c r="L29" s="18"/>
      <c r="M29" s="15"/>
      <c r="N29" s="15"/>
      <c r="O29" s="15"/>
    </row>
    <row r="30" spans="1:16" s="11" customFormat="1">
      <c r="A30" s="11">
        <v>18</v>
      </c>
      <c r="B30" s="8">
        <v>56</v>
      </c>
      <c r="C30" s="8">
        <v>72</v>
      </c>
      <c r="D30" s="8">
        <v>15</v>
      </c>
      <c r="E30" s="40">
        <v>6.7300936202849915</v>
      </c>
      <c r="F30" s="43">
        <v>30</v>
      </c>
      <c r="G30" s="61">
        <v>39</v>
      </c>
      <c r="H30" s="41" t="s">
        <v>15</v>
      </c>
      <c r="I30" s="38" t="s">
        <v>16</v>
      </c>
      <c r="J30" s="43" t="s">
        <v>15</v>
      </c>
      <c r="K30" s="15"/>
      <c r="L30" s="18"/>
      <c r="M30" s="15"/>
      <c r="N30" s="15"/>
      <c r="O30" s="15"/>
    </row>
    <row r="31" spans="1:16" s="11" customFormat="1">
      <c r="A31" s="19">
        <v>19</v>
      </c>
      <c r="B31" s="8">
        <v>218</v>
      </c>
      <c r="C31" s="8">
        <v>30</v>
      </c>
      <c r="D31" s="8">
        <v>13</v>
      </c>
      <c r="E31" s="40">
        <v>21.210451157801838</v>
      </c>
      <c r="F31" s="43">
        <v>15</v>
      </c>
      <c r="G31" s="61">
        <v>120</v>
      </c>
      <c r="H31" s="41" t="s">
        <v>15</v>
      </c>
      <c r="I31" s="38" t="s">
        <v>15</v>
      </c>
      <c r="J31" s="43" t="s">
        <v>15</v>
      </c>
      <c r="K31" s="15"/>
      <c r="L31" s="18"/>
      <c r="M31" s="15"/>
      <c r="N31" s="15"/>
      <c r="O31" s="15"/>
    </row>
    <row r="32" spans="1:16" s="11" customFormat="1">
      <c r="A32" s="11">
        <v>20</v>
      </c>
      <c r="B32" s="8">
        <v>273</v>
      </c>
      <c r="C32" s="8">
        <v>29</v>
      </c>
      <c r="D32" s="8">
        <v>14</v>
      </c>
      <c r="E32" s="40">
        <v>22.323063804969021</v>
      </c>
      <c r="F32" s="43">
        <v>20</v>
      </c>
      <c r="G32" s="61">
        <v>137</v>
      </c>
      <c r="H32" s="41" t="s">
        <v>15</v>
      </c>
      <c r="I32" s="38" t="s">
        <v>15</v>
      </c>
      <c r="J32" s="43" t="s">
        <v>15</v>
      </c>
      <c r="K32" s="15"/>
      <c r="L32" s="18"/>
      <c r="M32" s="15"/>
      <c r="N32" s="15"/>
      <c r="O32" s="15"/>
    </row>
    <row r="33" spans="1:15" s="11" customFormat="1">
      <c r="A33" s="19">
        <v>21</v>
      </c>
      <c r="B33" s="8">
        <v>31</v>
      </c>
      <c r="C33" s="8">
        <v>247</v>
      </c>
      <c r="D33" s="8">
        <v>12</v>
      </c>
      <c r="E33" s="40">
        <v>3.0703032811354003</v>
      </c>
      <c r="F33" s="43">
        <v>9</v>
      </c>
      <c r="G33" s="61">
        <v>16</v>
      </c>
      <c r="H33" s="41" t="s">
        <v>15</v>
      </c>
      <c r="I33" s="38" t="s">
        <v>17</v>
      </c>
      <c r="J33" s="43" t="s">
        <v>15</v>
      </c>
      <c r="K33" s="15"/>
      <c r="L33" s="18"/>
      <c r="M33" s="15"/>
      <c r="N33" s="15"/>
      <c r="O33" s="15"/>
    </row>
    <row r="34" spans="1:15" s="11" customFormat="1">
      <c r="A34" s="11">
        <v>22</v>
      </c>
      <c r="B34" s="8">
        <v>218</v>
      </c>
      <c r="C34" s="8">
        <v>244</v>
      </c>
      <c r="D34" s="8">
        <v>11</v>
      </c>
      <c r="E34" s="40">
        <v>19.123256778722887</v>
      </c>
      <c r="F34" s="43">
        <v>10</v>
      </c>
      <c r="G34" s="61">
        <v>42</v>
      </c>
      <c r="H34" s="41" t="s">
        <v>16</v>
      </c>
      <c r="I34" s="38" t="s">
        <v>17</v>
      </c>
      <c r="J34" s="43" t="s">
        <v>15</v>
      </c>
      <c r="K34" s="15"/>
      <c r="L34" s="18"/>
      <c r="M34" s="15"/>
      <c r="N34" s="15"/>
      <c r="O34" s="15"/>
    </row>
    <row r="35" spans="1:15" s="11" customFormat="1">
      <c r="A35" s="19">
        <v>23</v>
      </c>
      <c r="B35" s="8">
        <v>11</v>
      </c>
      <c r="C35" s="8">
        <v>632</v>
      </c>
      <c r="D35" s="8">
        <v>8</v>
      </c>
      <c r="E35" s="40">
        <v>1.1532654137839289</v>
      </c>
      <c r="F35" s="43">
        <v>22</v>
      </c>
      <c r="G35" s="61">
        <v>6</v>
      </c>
      <c r="H35" s="41" t="s">
        <v>15</v>
      </c>
      <c r="I35" s="38" t="s">
        <v>17</v>
      </c>
      <c r="J35" s="43" t="s">
        <v>15</v>
      </c>
      <c r="K35" s="15"/>
      <c r="L35" s="18"/>
      <c r="M35" s="15"/>
      <c r="N35" s="15"/>
      <c r="O35" s="15"/>
    </row>
    <row r="36" spans="1:15">
      <c r="A36" s="11">
        <v>24</v>
      </c>
      <c r="B36" s="8">
        <v>19</v>
      </c>
      <c r="C36" s="8">
        <v>144</v>
      </c>
      <c r="D36" s="8">
        <v>8</v>
      </c>
      <c r="E36" s="40">
        <v>2.5726787382854828</v>
      </c>
      <c r="F36" s="43">
        <v>5</v>
      </c>
      <c r="G36" s="61">
        <v>16</v>
      </c>
      <c r="H36" s="41" t="s">
        <v>15</v>
      </c>
      <c r="I36" s="38" t="s">
        <v>16</v>
      </c>
      <c r="J36" s="43" t="s">
        <v>15</v>
      </c>
      <c r="K36" s="8"/>
      <c r="L36" s="18"/>
      <c r="M36" s="8"/>
      <c r="N36" s="8"/>
      <c r="O36" s="8"/>
    </row>
    <row r="37" spans="1:15">
      <c r="A37" s="19">
        <v>25</v>
      </c>
      <c r="B37" s="8">
        <v>26</v>
      </c>
      <c r="C37" s="8">
        <v>519</v>
      </c>
      <c r="D37" s="8">
        <v>12</v>
      </c>
      <c r="E37" s="40">
        <v>2.1722767927708326</v>
      </c>
      <c r="F37" s="43">
        <v>17</v>
      </c>
      <c r="G37" s="61">
        <v>10</v>
      </c>
      <c r="H37" s="41" t="s">
        <v>15</v>
      </c>
      <c r="I37" s="38" t="s">
        <v>17</v>
      </c>
      <c r="J37" s="43" t="s">
        <v>15</v>
      </c>
      <c r="K37" s="8"/>
      <c r="L37" s="18"/>
      <c r="M37" s="8"/>
      <c r="N37" s="8"/>
      <c r="O37" s="8"/>
    </row>
    <row r="38" spans="1:15">
      <c r="A38" s="11">
        <v>26</v>
      </c>
      <c r="B38" s="8">
        <v>9</v>
      </c>
      <c r="C38" s="8">
        <v>113</v>
      </c>
      <c r="D38" s="8">
        <v>6</v>
      </c>
      <c r="E38" s="40">
        <v>1.0332430813757567</v>
      </c>
      <c r="F38" s="43">
        <v>11</v>
      </c>
      <c r="G38" s="61">
        <v>9</v>
      </c>
      <c r="H38" s="41" t="s">
        <v>15</v>
      </c>
      <c r="I38" s="38" t="s">
        <v>16</v>
      </c>
      <c r="J38" s="43" t="s">
        <v>15</v>
      </c>
      <c r="K38" s="8"/>
      <c r="L38" s="18"/>
      <c r="M38" s="8"/>
      <c r="N38" s="8"/>
      <c r="O38" s="8"/>
    </row>
    <row r="39" spans="1:15">
      <c r="A39" s="19">
        <v>27</v>
      </c>
      <c r="B39" s="8">
        <v>11</v>
      </c>
      <c r="C39" s="8">
        <v>208</v>
      </c>
      <c r="D39" s="8">
        <v>6</v>
      </c>
      <c r="E39" s="40">
        <v>1.3167044537163253</v>
      </c>
      <c r="F39" s="43">
        <v>30</v>
      </c>
      <c r="G39" s="61">
        <v>10</v>
      </c>
      <c r="H39" s="41" t="s">
        <v>15</v>
      </c>
      <c r="I39" s="38" t="s">
        <v>16</v>
      </c>
      <c r="J39" s="43" t="s">
        <v>15</v>
      </c>
      <c r="K39" s="8"/>
      <c r="L39" s="18"/>
      <c r="M39" s="8"/>
      <c r="N39" s="8"/>
      <c r="O39" s="8"/>
    </row>
    <row r="40" spans="1:15">
      <c r="A40" s="11">
        <v>28</v>
      </c>
      <c r="B40" s="8">
        <v>18</v>
      </c>
      <c r="C40" s="8">
        <v>347</v>
      </c>
      <c r="D40" s="8">
        <v>8</v>
      </c>
      <c r="E40" s="40">
        <v>2.0421033622553981</v>
      </c>
      <c r="F40" s="43">
        <v>35</v>
      </c>
      <c r="G40" s="61">
        <v>10</v>
      </c>
      <c r="H40" s="41" t="s">
        <v>15</v>
      </c>
      <c r="I40" s="38" t="s">
        <v>17</v>
      </c>
      <c r="J40" s="43" t="s">
        <v>15</v>
      </c>
      <c r="K40" s="8"/>
      <c r="L40" s="18"/>
      <c r="M40" s="8"/>
      <c r="N40" s="8"/>
      <c r="O40" s="8"/>
    </row>
    <row r="41" spans="1:15">
      <c r="A41" s="19">
        <v>29</v>
      </c>
      <c r="B41" s="8">
        <v>12</v>
      </c>
      <c r="C41" s="8">
        <v>996</v>
      </c>
      <c r="D41" s="8">
        <v>11</v>
      </c>
      <c r="E41" s="40">
        <v>1.3980894495768752</v>
      </c>
      <c r="F41" s="43">
        <v>15</v>
      </c>
      <c r="G41" s="61">
        <v>5</v>
      </c>
      <c r="H41" s="41" t="s">
        <v>15</v>
      </c>
      <c r="I41" s="38" t="s">
        <v>17</v>
      </c>
      <c r="J41" s="43" t="s">
        <v>15</v>
      </c>
      <c r="K41" s="8"/>
      <c r="L41" s="18"/>
      <c r="M41" s="8"/>
      <c r="N41" s="8"/>
      <c r="O41" s="8"/>
    </row>
    <row r="42" spans="1:15">
      <c r="A42" s="11">
        <v>30</v>
      </c>
      <c r="B42" s="8">
        <v>185</v>
      </c>
      <c r="C42" s="8">
        <v>75</v>
      </c>
      <c r="D42" s="8">
        <v>22</v>
      </c>
      <c r="E42" s="40">
        <v>14.115139058337936</v>
      </c>
      <c r="F42" s="43">
        <v>4</v>
      </c>
      <c r="G42" s="61">
        <v>70</v>
      </c>
      <c r="H42" s="41" t="s">
        <v>15</v>
      </c>
      <c r="I42" s="38" t="s">
        <v>16</v>
      </c>
      <c r="J42" s="43" t="s">
        <v>15</v>
      </c>
      <c r="K42" s="8"/>
      <c r="L42" s="18"/>
      <c r="M42" s="8"/>
      <c r="N42" s="8"/>
      <c r="O42" s="8"/>
    </row>
    <row r="43" spans="1:15">
      <c r="A43" s="19">
        <v>31</v>
      </c>
      <c r="B43" s="8">
        <v>914</v>
      </c>
      <c r="C43" s="8">
        <v>26</v>
      </c>
      <c r="D43" s="8">
        <v>21</v>
      </c>
      <c r="E43" s="40">
        <v>74.942471685578425</v>
      </c>
      <c r="F43" s="43">
        <v>7</v>
      </c>
      <c r="G43" s="61">
        <v>265</v>
      </c>
      <c r="H43" s="41" t="s">
        <v>16</v>
      </c>
      <c r="I43" s="38" t="s">
        <v>15</v>
      </c>
      <c r="J43" s="43" t="s">
        <v>15</v>
      </c>
      <c r="K43" s="8"/>
      <c r="L43" s="18"/>
      <c r="M43" s="8"/>
      <c r="N43" s="8"/>
      <c r="O43" s="8"/>
    </row>
    <row r="44" spans="1:15">
      <c r="A44" s="11">
        <v>32</v>
      </c>
      <c r="B44" s="8">
        <v>32</v>
      </c>
      <c r="C44" s="8">
        <v>83</v>
      </c>
      <c r="D44" s="8">
        <v>25</v>
      </c>
      <c r="E44" s="40">
        <v>2.4836615635912249</v>
      </c>
      <c r="F44" s="43">
        <v>14</v>
      </c>
      <c r="G44" s="61">
        <v>28</v>
      </c>
      <c r="H44" s="41" t="s">
        <v>15</v>
      </c>
      <c r="I44" s="38" t="s">
        <v>16</v>
      </c>
      <c r="J44" s="43" t="s">
        <v>15</v>
      </c>
      <c r="K44" s="8"/>
      <c r="L44" s="18"/>
      <c r="M44" s="8"/>
      <c r="N44" s="8"/>
      <c r="O44" s="8"/>
    </row>
    <row r="45" spans="1:15">
      <c r="A45" s="19">
        <v>33</v>
      </c>
      <c r="B45" s="8">
        <v>87</v>
      </c>
      <c r="C45" s="8">
        <v>98</v>
      </c>
      <c r="D45" s="8">
        <v>20</v>
      </c>
      <c r="E45" s="40">
        <v>6.9153641616350026</v>
      </c>
      <c r="F45" s="43">
        <v>15</v>
      </c>
      <c r="G45" s="61">
        <v>42</v>
      </c>
      <c r="H45" s="41" t="s">
        <v>15</v>
      </c>
      <c r="I45" s="38" t="s">
        <v>16</v>
      </c>
      <c r="J45" s="43" t="s">
        <v>15</v>
      </c>
      <c r="K45" s="8"/>
      <c r="L45" s="18"/>
      <c r="M45" s="8"/>
      <c r="N45" s="8"/>
      <c r="O45" s="8"/>
    </row>
    <row r="46" spans="1:15">
      <c r="A46" s="11">
        <v>34</v>
      </c>
      <c r="B46" s="8">
        <v>708</v>
      </c>
      <c r="C46" s="8">
        <v>30</v>
      </c>
      <c r="D46" s="8">
        <v>15</v>
      </c>
      <c r="E46" s="40">
        <v>66.615037458038884</v>
      </c>
      <c r="F46" s="43">
        <v>24</v>
      </c>
      <c r="G46" s="61">
        <v>217</v>
      </c>
      <c r="H46" s="41" t="s">
        <v>15</v>
      </c>
      <c r="I46" s="38" t="s">
        <v>15</v>
      </c>
      <c r="J46" s="43" t="s">
        <v>15</v>
      </c>
      <c r="K46" s="8"/>
      <c r="L46" s="18"/>
      <c r="M46" s="8"/>
      <c r="N46" s="8"/>
      <c r="O46" s="8"/>
    </row>
    <row r="47" spans="1:15">
      <c r="A47" s="19">
        <v>35</v>
      </c>
      <c r="B47" s="8">
        <v>208</v>
      </c>
      <c r="C47" s="8">
        <v>86</v>
      </c>
      <c r="D47" s="8">
        <v>23</v>
      </c>
      <c r="E47" s="40">
        <v>22.298548614715521</v>
      </c>
      <c r="F47" s="43">
        <v>16</v>
      </c>
      <c r="G47" s="61">
        <v>70</v>
      </c>
      <c r="H47" s="41" t="s">
        <v>15</v>
      </c>
      <c r="I47" s="38" t="s">
        <v>16</v>
      </c>
      <c r="J47" s="43" t="s">
        <v>15</v>
      </c>
      <c r="K47" s="8"/>
      <c r="L47" s="18"/>
      <c r="M47" s="8"/>
      <c r="N47" s="8"/>
      <c r="O47" s="8"/>
    </row>
    <row r="48" spans="1:15">
      <c r="A48" s="11">
        <v>36</v>
      </c>
      <c r="B48" s="8">
        <v>184</v>
      </c>
      <c r="C48" s="8">
        <v>36</v>
      </c>
      <c r="D48" s="8">
        <v>15</v>
      </c>
      <c r="E48" s="40">
        <v>18.398005583076277</v>
      </c>
      <c r="F48" s="43">
        <v>9</v>
      </c>
      <c r="G48" s="61">
        <v>101</v>
      </c>
      <c r="H48" s="41" t="s">
        <v>15</v>
      </c>
      <c r="I48" s="38" t="s">
        <v>15</v>
      </c>
      <c r="J48" s="43" t="s">
        <v>15</v>
      </c>
      <c r="K48" s="8"/>
      <c r="L48" s="18"/>
      <c r="M48" s="8"/>
      <c r="N48" s="8"/>
      <c r="O48" s="8"/>
    </row>
    <row r="49" spans="1:15">
      <c r="A49" s="19">
        <v>37</v>
      </c>
      <c r="B49" s="8">
        <v>71</v>
      </c>
      <c r="C49" s="8">
        <v>77</v>
      </c>
      <c r="D49" s="8">
        <v>21</v>
      </c>
      <c r="E49" s="40">
        <v>5.6481167641620207</v>
      </c>
      <c r="F49" s="43">
        <v>9</v>
      </c>
      <c r="G49" s="61">
        <v>43</v>
      </c>
      <c r="H49" s="41" t="s">
        <v>15</v>
      </c>
      <c r="I49" s="38" t="s">
        <v>16</v>
      </c>
      <c r="J49" s="43" t="s">
        <v>15</v>
      </c>
      <c r="K49" s="8"/>
      <c r="L49" s="18"/>
      <c r="M49" s="8"/>
      <c r="N49" s="8"/>
      <c r="O49" s="8"/>
    </row>
    <row r="50" spans="1:15">
      <c r="A50" s="11">
        <v>38</v>
      </c>
      <c r="B50" s="8">
        <v>281</v>
      </c>
      <c r="C50" s="8">
        <v>28</v>
      </c>
      <c r="D50" s="8">
        <v>27</v>
      </c>
      <c r="E50" s="40">
        <v>17.763103603864021</v>
      </c>
      <c r="F50" s="43">
        <v>16</v>
      </c>
      <c r="G50" s="61">
        <v>142</v>
      </c>
      <c r="H50" s="41" t="s">
        <v>15</v>
      </c>
      <c r="I50" s="38" t="s">
        <v>15</v>
      </c>
      <c r="J50" s="43" t="s">
        <v>15</v>
      </c>
      <c r="K50" s="8"/>
      <c r="L50" s="18"/>
      <c r="M50" s="8"/>
      <c r="N50" s="8"/>
      <c r="O50" s="8"/>
    </row>
    <row r="51" spans="1:15">
      <c r="A51" s="19">
        <v>39</v>
      </c>
      <c r="B51" s="8">
        <v>319</v>
      </c>
      <c r="C51" s="8">
        <v>15</v>
      </c>
      <c r="D51" s="8">
        <v>17</v>
      </c>
      <c r="E51" s="40">
        <v>26.657940913482715</v>
      </c>
      <c r="F51" s="43">
        <v>10</v>
      </c>
      <c r="G51" s="61">
        <v>206</v>
      </c>
      <c r="H51" s="41" t="s">
        <v>15</v>
      </c>
      <c r="I51" s="38" t="s">
        <v>15</v>
      </c>
      <c r="J51" s="43" t="s">
        <v>15</v>
      </c>
      <c r="K51" s="8"/>
      <c r="L51" s="18"/>
      <c r="M51" s="8"/>
      <c r="N51" s="8"/>
      <c r="O51" s="8"/>
    </row>
    <row r="52" spans="1:15">
      <c r="A52" s="11">
        <v>40</v>
      </c>
      <c r="B52" s="8">
        <v>43</v>
      </c>
      <c r="C52" s="8">
        <v>24</v>
      </c>
      <c r="D52" s="8">
        <v>18</v>
      </c>
      <c r="E52" s="40">
        <v>5.3128621158237053</v>
      </c>
      <c r="F52" s="43">
        <v>21</v>
      </c>
      <c r="G52" s="61">
        <v>43</v>
      </c>
      <c r="H52" s="41" t="s">
        <v>15</v>
      </c>
      <c r="I52" s="38" t="s">
        <v>15</v>
      </c>
      <c r="J52" s="43" t="s">
        <v>15</v>
      </c>
      <c r="K52" s="8"/>
      <c r="L52" s="18"/>
      <c r="M52" s="8"/>
      <c r="N52" s="8"/>
      <c r="O52" s="8"/>
    </row>
    <row r="53" spans="1:15">
      <c r="A53" s="19">
        <v>41</v>
      </c>
      <c r="B53" s="8">
        <v>21</v>
      </c>
      <c r="C53" s="8">
        <v>21</v>
      </c>
      <c r="D53" s="8">
        <v>16</v>
      </c>
      <c r="E53" s="40">
        <v>1.907218195926853</v>
      </c>
      <c r="F53" s="43">
        <v>31</v>
      </c>
      <c r="G53" s="61">
        <v>21</v>
      </c>
      <c r="H53" s="41" t="s">
        <v>15</v>
      </c>
      <c r="I53" s="38" t="s">
        <v>15</v>
      </c>
      <c r="J53" s="43" t="s">
        <v>15</v>
      </c>
      <c r="K53" s="8"/>
      <c r="L53" s="18"/>
      <c r="M53" s="8"/>
      <c r="N53" s="8"/>
      <c r="O53" s="8"/>
    </row>
    <row r="54" spans="1:15">
      <c r="A54" s="11">
        <v>42</v>
      </c>
      <c r="B54" s="8">
        <v>24</v>
      </c>
      <c r="C54" s="8">
        <v>30</v>
      </c>
      <c r="D54" s="8">
        <v>17</v>
      </c>
      <c r="E54" s="40">
        <v>1.9918117372827286</v>
      </c>
      <c r="F54" s="43">
        <v>17</v>
      </c>
      <c r="G54" s="61">
        <v>24</v>
      </c>
      <c r="H54" s="41" t="s">
        <v>15</v>
      </c>
      <c r="I54" s="38" t="s">
        <v>15</v>
      </c>
      <c r="J54" s="43" t="s">
        <v>15</v>
      </c>
      <c r="K54" s="8"/>
      <c r="L54" s="18"/>
      <c r="M54" s="8"/>
      <c r="N54" s="8"/>
      <c r="O54" s="8"/>
    </row>
    <row r="55" spans="1:15">
      <c r="A55" s="19">
        <v>43</v>
      </c>
      <c r="B55" s="8">
        <v>546</v>
      </c>
      <c r="C55" s="8">
        <v>14</v>
      </c>
      <c r="D55" s="8">
        <v>20</v>
      </c>
      <c r="E55" s="40">
        <v>36.23473598808836</v>
      </c>
      <c r="F55" s="43">
        <v>10</v>
      </c>
      <c r="G55" s="61">
        <v>279</v>
      </c>
      <c r="H55" s="41" t="s">
        <v>15</v>
      </c>
      <c r="I55" s="38" t="s">
        <v>15</v>
      </c>
      <c r="J55" s="43" t="s">
        <v>15</v>
      </c>
      <c r="K55" s="8"/>
      <c r="L55" s="18"/>
      <c r="M55" s="8"/>
      <c r="N55" s="8"/>
      <c r="O55" s="8"/>
    </row>
    <row r="56" spans="1:15">
      <c r="A56" s="11">
        <v>44</v>
      </c>
      <c r="B56" s="8">
        <v>45</v>
      </c>
      <c r="C56" s="8">
        <v>234</v>
      </c>
      <c r="D56" s="8">
        <v>27</v>
      </c>
      <c r="E56" s="40">
        <v>2.6759201080632913</v>
      </c>
      <c r="F56" s="43">
        <v>7</v>
      </c>
      <c r="G56" s="61">
        <v>20</v>
      </c>
      <c r="H56" s="41" t="s">
        <v>15</v>
      </c>
      <c r="I56" s="38" t="s">
        <v>16</v>
      </c>
      <c r="J56" s="43" t="s">
        <v>15</v>
      </c>
      <c r="K56" s="8"/>
      <c r="L56" s="18"/>
      <c r="M56" s="8"/>
      <c r="N56" s="8"/>
      <c r="O56" s="8"/>
    </row>
    <row r="57" spans="1:15">
      <c r="A57" s="19">
        <v>45</v>
      </c>
      <c r="B57" s="8">
        <v>20</v>
      </c>
      <c r="C57" s="8">
        <v>120</v>
      </c>
      <c r="D57" s="8">
        <v>17</v>
      </c>
      <c r="E57" s="40">
        <v>1.5557638567514374</v>
      </c>
      <c r="F57" s="43">
        <v>15</v>
      </c>
      <c r="G57" s="61">
        <v>18</v>
      </c>
      <c r="H57" s="41" t="s">
        <v>15</v>
      </c>
      <c r="I57" s="38" t="s">
        <v>16</v>
      </c>
      <c r="J57" s="43" t="s">
        <v>15</v>
      </c>
      <c r="K57" s="8"/>
      <c r="L57" s="18"/>
      <c r="M57" s="8"/>
      <c r="N57" s="8"/>
      <c r="O57" s="8"/>
    </row>
    <row r="58" spans="1:15">
      <c r="A58" s="11">
        <v>46</v>
      </c>
      <c r="B58" s="8">
        <v>102</v>
      </c>
      <c r="C58" s="8">
        <v>234</v>
      </c>
      <c r="D58" s="8">
        <v>22</v>
      </c>
      <c r="E58" s="40">
        <v>7.5281749679123671</v>
      </c>
      <c r="F58" s="43">
        <v>10</v>
      </c>
      <c r="G58" s="61">
        <v>29</v>
      </c>
      <c r="H58" s="41" t="s">
        <v>16</v>
      </c>
      <c r="I58" s="38" t="s">
        <v>16</v>
      </c>
      <c r="J58" s="43" t="s">
        <v>15</v>
      </c>
      <c r="K58" s="8"/>
      <c r="L58" s="18"/>
      <c r="M58" s="8"/>
      <c r="N58" s="8"/>
      <c r="O58" s="8"/>
    </row>
    <row r="59" spans="1:15">
      <c r="A59" s="19">
        <v>47</v>
      </c>
      <c r="B59" s="8">
        <v>235</v>
      </c>
      <c r="C59" s="8">
        <v>148</v>
      </c>
      <c r="D59" s="8">
        <v>29</v>
      </c>
      <c r="E59" s="40">
        <v>16.015153527948272</v>
      </c>
      <c r="F59" s="43">
        <v>14</v>
      </c>
      <c r="G59" s="61">
        <v>56</v>
      </c>
      <c r="H59" s="41" t="s">
        <v>16</v>
      </c>
      <c r="I59" s="38" t="s">
        <v>16</v>
      </c>
      <c r="J59" s="43" t="s">
        <v>15</v>
      </c>
      <c r="K59" s="8"/>
      <c r="L59" s="18"/>
      <c r="M59" s="8"/>
      <c r="N59" s="8"/>
      <c r="O59" s="8"/>
    </row>
    <row r="60" spans="1:15">
      <c r="A60" s="11">
        <v>48</v>
      </c>
      <c r="B60" s="8">
        <v>157</v>
      </c>
      <c r="C60" s="8">
        <v>234</v>
      </c>
      <c r="D60" s="8">
        <v>16</v>
      </c>
      <c r="E60" s="40">
        <v>11.377035228896164</v>
      </c>
      <c r="F60" s="43">
        <v>7</v>
      </c>
      <c r="G60" s="61">
        <v>37</v>
      </c>
      <c r="H60" s="41" t="s">
        <v>16</v>
      </c>
      <c r="I60" s="38" t="s">
        <v>16</v>
      </c>
      <c r="J60" s="43" t="s">
        <v>15</v>
      </c>
      <c r="K60" s="8"/>
      <c r="L60" s="18"/>
      <c r="M60" s="8"/>
      <c r="N60" s="8"/>
      <c r="O60" s="8"/>
    </row>
    <row r="61" spans="1:15">
      <c r="A61" s="19">
        <v>49</v>
      </c>
      <c r="B61" s="8">
        <v>146</v>
      </c>
      <c r="C61" s="8">
        <v>328</v>
      </c>
      <c r="D61" s="8">
        <v>27</v>
      </c>
      <c r="E61" s="40">
        <v>11.223533963021772</v>
      </c>
      <c r="F61" s="43">
        <v>9</v>
      </c>
      <c r="G61" s="61">
        <v>30</v>
      </c>
      <c r="H61" s="41" t="s">
        <v>16</v>
      </c>
      <c r="I61" s="38" t="s">
        <v>17</v>
      </c>
      <c r="J61" s="43" t="s">
        <v>15</v>
      </c>
      <c r="K61" s="8"/>
      <c r="L61" s="18"/>
      <c r="M61" s="8"/>
      <c r="N61" s="8"/>
      <c r="O61" s="8"/>
    </row>
    <row r="62" spans="1:15">
      <c r="A62" s="11">
        <v>50</v>
      </c>
      <c r="B62" s="8">
        <v>69</v>
      </c>
      <c r="C62" s="8">
        <v>206</v>
      </c>
      <c r="D62" s="8">
        <v>15</v>
      </c>
      <c r="E62" s="40">
        <v>5.2058997203797333</v>
      </c>
      <c r="F62" s="43">
        <v>7</v>
      </c>
      <c r="G62" s="61">
        <v>26</v>
      </c>
      <c r="H62" s="41" t="s">
        <v>15</v>
      </c>
      <c r="I62" s="38" t="s">
        <v>16</v>
      </c>
      <c r="J62" s="43" t="s">
        <v>15</v>
      </c>
      <c r="K62" s="8"/>
      <c r="L62" s="18"/>
      <c r="M62" s="8"/>
      <c r="N62" s="8"/>
      <c r="O62" s="8"/>
    </row>
    <row r="63" spans="1:15">
      <c r="A63" s="19">
        <v>51</v>
      </c>
      <c r="B63" s="8">
        <v>49</v>
      </c>
      <c r="C63" s="8">
        <v>156</v>
      </c>
      <c r="D63" s="8">
        <v>16</v>
      </c>
      <c r="E63" s="40">
        <v>4.1920193958934675</v>
      </c>
      <c r="F63" s="43">
        <v>23</v>
      </c>
      <c r="G63" s="61">
        <v>25</v>
      </c>
      <c r="H63" s="41" t="s">
        <v>15</v>
      </c>
      <c r="I63" s="38" t="s">
        <v>16</v>
      </c>
      <c r="J63" s="43" t="s">
        <v>15</v>
      </c>
      <c r="K63" s="8"/>
      <c r="L63" s="18"/>
      <c r="M63" s="8"/>
      <c r="N63" s="8"/>
      <c r="O63" s="8"/>
    </row>
    <row r="64" spans="1:15">
      <c r="A64" s="11">
        <v>52</v>
      </c>
      <c r="B64" s="8">
        <v>83</v>
      </c>
      <c r="C64" s="8">
        <v>508</v>
      </c>
      <c r="D64" s="8">
        <v>20</v>
      </c>
      <c r="E64" s="40">
        <v>5.7296232460376224</v>
      </c>
      <c r="F64" s="43">
        <v>24</v>
      </c>
      <c r="G64" s="61">
        <v>18</v>
      </c>
      <c r="H64" s="41" t="s">
        <v>16</v>
      </c>
      <c r="I64" s="38" t="s">
        <v>17</v>
      </c>
      <c r="J64" s="43" t="s">
        <v>15</v>
      </c>
      <c r="K64" s="8"/>
      <c r="L64" s="18"/>
      <c r="M64" s="8"/>
      <c r="N64" s="8"/>
      <c r="O64" s="8"/>
    </row>
    <row r="65" spans="1:15">
      <c r="A65" s="19">
        <v>53</v>
      </c>
      <c r="B65" s="8">
        <v>24</v>
      </c>
      <c r="C65" s="8">
        <v>1670</v>
      </c>
      <c r="D65" s="8">
        <v>20</v>
      </c>
      <c r="E65" s="40">
        <v>2.0081501714725416</v>
      </c>
      <c r="F65" s="43">
        <v>45</v>
      </c>
      <c r="G65" s="61">
        <v>5</v>
      </c>
      <c r="H65" s="41" t="s">
        <v>16</v>
      </c>
      <c r="I65" s="38" t="s">
        <v>17</v>
      </c>
      <c r="J65" s="43" t="s">
        <v>15</v>
      </c>
      <c r="K65" s="8"/>
      <c r="L65" s="18"/>
      <c r="M65" s="8"/>
      <c r="N65" s="8"/>
      <c r="O65" s="8"/>
    </row>
    <row r="66" spans="1:15">
      <c r="A66" s="11">
        <v>54</v>
      </c>
      <c r="B66" s="8">
        <v>42</v>
      </c>
      <c r="C66" s="8">
        <v>240</v>
      </c>
      <c r="D66" s="8">
        <v>24</v>
      </c>
      <c r="E66" s="40">
        <v>2.6911621514916071</v>
      </c>
      <c r="F66" s="43">
        <v>24</v>
      </c>
      <c r="G66" s="61">
        <v>19</v>
      </c>
      <c r="H66" s="41" t="s">
        <v>15</v>
      </c>
      <c r="I66" s="38" t="s">
        <v>17</v>
      </c>
      <c r="J66" s="43" t="s">
        <v>15</v>
      </c>
      <c r="K66" s="8"/>
      <c r="L66" s="18"/>
      <c r="M66" s="8"/>
      <c r="N66" s="8"/>
      <c r="O66" s="8"/>
    </row>
    <row r="67" spans="1:15">
      <c r="A67" s="19">
        <v>55</v>
      </c>
      <c r="B67" s="8">
        <v>99</v>
      </c>
      <c r="C67" s="8">
        <v>20</v>
      </c>
      <c r="D67" s="8">
        <v>39</v>
      </c>
      <c r="E67" s="40">
        <v>5.6016920899096316</v>
      </c>
      <c r="F67" s="43">
        <v>9</v>
      </c>
      <c r="G67" s="61">
        <v>99</v>
      </c>
      <c r="H67" s="41" t="s">
        <v>15</v>
      </c>
      <c r="I67" s="38" t="s">
        <v>15</v>
      </c>
      <c r="J67" s="43" t="s">
        <v>15</v>
      </c>
      <c r="K67" s="8"/>
      <c r="L67" s="18"/>
      <c r="M67" s="8"/>
      <c r="N67" s="8"/>
      <c r="O67" s="8"/>
    </row>
    <row r="68" spans="1:15">
      <c r="A68" s="11">
        <v>56</v>
      </c>
      <c r="B68" s="8">
        <v>88</v>
      </c>
      <c r="C68" s="8">
        <v>8</v>
      </c>
      <c r="D68" s="8">
        <v>65</v>
      </c>
      <c r="E68" s="40">
        <v>3.7128646180170732</v>
      </c>
      <c r="F68" s="43">
        <v>21</v>
      </c>
      <c r="G68" s="61">
        <v>88</v>
      </c>
      <c r="H68" s="41" t="s">
        <v>15</v>
      </c>
      <c r="I68" s="38" t="s">
        <v>15</v>
      </c>
      <c r="J68" s="43" t="s">
        <v>16</v>
      </c>
      <c r="K68" s="8"/>
      <c r="L68" s="18"/>
      <c r="M68" s="8"/>
      <c r="N68" s="8"/>
      <c r="O68" s="8"/>
    </row>
    <row r="69" spans="1:15">
      <c r="A69" s="19">
        <v>57</v>
      </c>
      <c r="B69" s="8">
        <v>221</v>
      </c>
      <c r="C69" s="8">
        <v>7</v>
      </c>
      <c r="D69" s="8">
        <v>30</v>
      </c>
      <c r="E69" s="40">
        <v>13.467247388998388</v>
      </c>
      <c r="F69" s="43">
        <v>26</v>
      </c>
      <c r="G69" s="61">
        <v>221</v>
      </c>
      <c r="H69" s="41" t="s">
        <v>15</v>
      </c>
      <c r="I69" s="38" t="s">
        <v>15</v>
      </c>
      <c r="J69" s="43" t="s">
        <v>15</v>
      </c>
      <c r="K69" s="8"/>
      <c r="L69" s="18"/>
      <c r="M69" s="8"/>
      <c r="N69" s="8"/>
      <c r="O69" s="8"/>
    </row>
    <row r="70" spans="1:15">
      <c r="A70" s="11">
        <v>58</v>
      </c>
      <c r="B70" s="8">
        <v>960</v>
      </c>
      <c r="C70" s="8">
        <v>5</v>
      </c>
      <c r="D70" s="8">
        <v>71</v>
      </c>
      <c r="E70" s="40">
        <v>59.897144150819202</v>
      </c>
      <c r="F70" s="43">
        <v>29</v>
      </c>
      <c r="G70" s="61">
        <v>620</v>
      </c>
      <c r="H70" s="41" t="s">
        <v>15</v>
      </c>
      <c r="I70" s="38" t="s">
        <v>15</v>
      </c>
      <c r="J70" s="43" t="s">
        <v>16</v>
      </c>
      <c r="K70" s="8"/>
      <c r="L70" s="18"/>
      <c r="M70" s="8"/>
      <c r="N70" s="8"/>
      <c r="O70" s="8"/>
    </row>
    <row r="71" spans="1:15">
      <c r="A71" s="19">
        <v>59</v>
      </c>
      <c r="B71" s="8">
        <v>1811</v>
      </c>
      <c r="C71" s="8">
        <v>21</v>
      </c>
      <c r="D71" s="8">
        <v>56</v>
      </c>
      <c r="E71" s="40">
        <v>90.275834166029156</v>
      </c>
      <c r="F71" s="43">
        <v>10</v>
      </c>
      <c r="G71" s="61">
        <v>415</v>
      </c>
      <c r="H71" s="41" t="s">
        <v>16</v>
      </c>
      <c r="I71" s="38" t="s">
        <v>15</v>
      </c>
      <c r="J71" s="43" t="s">
        <v>15</v>
      </c>
      <c r="K71" s="8"/>
      <c r="L71" s="18"/>
      <c r="M71" s="8"/>
      <c r="N71" s="8"/>
      <c r="O71" s="8"/>
    </row>
    <row r="72" spans="1:15">
      <c r="A72" s="11">
        <v>60</v>
      </c>
      <c r="B72" s="8">
        <v>995</v>
      </c>
      <c r="C72" s="8">
        <v>8</v>
      </c>
      <c r="D72" s="8">
        <v>75</v>
      </c>
      <c r="E72" s="40">
        <v>41.641221039486673</v>
      </c>
      <c r="F72" s="43">
        <v>8</v>
      </c>
      <c r="G72" s="61">
        <v>499</v>
      </c>
      <c r="H72" s="41" t="s">
        <v>15</v>
      </c>
      <c r="I72" s="38" t="s">
        <v>15</v>
      </c>
      <c r="J72" s="43" t="s">
        <v>16</v>
      </c>
      <c r="K72" s="8"/>
      <c r="L72" s="18"/>
      <c r="M72" s="8"/>
      <c r="N72" s="8"/>
      <c r="O72" s="8"/>
    </row>
    <row r="73" spans="1:15">
      <c r="A73" s="19">
        <v>61</v>
      </c>
      <c r="B73" s="8">
        <v>246</v>
      </c>
      <c r="C73" s="8">
        <v>6</v>
      </c>
      <c r="D73" s="8">
        <v>55</v>
      </c>
      <c r="E73" s="40">
        <v>13.559009100519281</v>
      </c>
      <c r="F73" s="43">
        <v>6</v>
      </c>
      <c r="G73" s="61">
        <v>246</v>
      </c>
      <c r="H73" s="41" t="s">
        <v>15</v>
      </c>
      <c r="I73" s="38" t="s">
        <v>15</v>
      </c>
      <c r="J73" s="43" t="s">
        <v>15</v>
      </c>
      <c r="K73" s="8"/>
      <c r="L73" s="18"/>
      <c r="M73" s="8"/>
      <c r="N73" s="8"/>
      <c r="O73" s="8"/>
    </row>
    <row r="74" spans="1:15">
      <c r="A74" s="11">
        <v>62</v>
      </c>
      <c r="B74" s="8">
        <v>141</v>
      </c>
      <c r="C74" s="8">
        <v>20</v>
      </c>
      <c r="D74" s="8">
        <v>30</v>
      </c>
      <c r="E74" s="40">
        <v>9.3133005627618299</v>
      </c>
      <c r="F74" s="43">
        <v>23</v>
      </c>
      <c r="G74" s="61">
        <v>119</v>
      </c>
      <c r="H74" s="41" t="s">
        <v>15</v>
      </c>
      <c r="I74" s="38" t="s">
        <v>15</v>
      </c>
      <c r="J74" s="43" t="s">
        <v>15</v>
      </c>
      <c r="K74" s="8"/>
      <c r="L74" s="18"/>
      <c r="M74" s="8"/>
      <c r="N74" s="8"/>
      <c r="O74" s="8"/>
    </row>
    <row r="75" spans="1:15">
      <c r="A75" s="19">
        <v>63</v>
      </c>
      <c r="B75" s="8">
        <v>1617</v>
      </c>
      <c r="C75" s="8">
        <v>14</v>
      </c>
      <c r="D75" s="8">
        <v>48</v>
      </c>
      <c r="E75" s="40">
        <v>87.28291170416486</v>
      </c>
      <c r="F75" s="43">
        <v>10</v>
      </c>
      <c r="G75" s="61">
        <v>481</v>
      </c>
      <c r="H75" s="41" t="s">
        <v>15</v>
      </c>
      <c r="I75" s="38" t="s">
        <v>15</v>
      </c>
      <c r="J75" s="43" t="s">
        <v>15</v>
      </c>
      <c r="K75" s="8"/>
      <c r="L75" s="18"/>
      <c r="M75" s="8"/>
      <c r="N75" s="8"/>
      <c r="O75" s="8"/>
    </row>
    <row r="76" spans="1:15">
      <c r="A76" s="11">
        <v>64</v>
      </c>
      <c r="B76" s="8">
        <v>76</v>
      </c>
      <c r="C76" s="8">
        <v>31</v>
      </c>
      <c r="D76" s="8">
        <v>55</v>
      </c>
      <c r="E76" s="40">
        <v>4.4867731128958974</v>
      </c>
      <c r="F76" s="43">
        <v>14</v>
      </c>
      <c r="G76" s="61">
        <v>70</v>
      </c>
      <c r="H76" s="41" t="s">
        <v>15</v>
      </c>
      <c r="I76" s="38" t="s">
        <v>15</v>
      </c>
      <c r="J76" s="43" t="s">
        <v>15</v>
      </c>
      <c r="K76" s="8"/>
      <c r="L76" s="18"/>
      <c r="M76" s="8"/>
      <c r="N76" s="8"/>
      <c r="O76" s="8"/>
    </row>
    <row r="77" spans="1:15">
      <c r="A77" s="19">
        <v>65</v>
      </c>
      <c r="B77" s="8">
        <v>75</v>
      </c>
      <c r="C77" s="8">
        <v>69</v>
      </c>
      <c r="D77" s="8">
        <v>34</v>
      </c>
      <c r="E77" s="40">
        <v>4.7446635256881322</v>
      </c>
      <c r="F77" s="43">
        <v>13</v>
      </c>
      <c r="G77" s="61">
        <v>47</v>
      </c>
      <c r="H77" s="41" t="s">
        <v>15</v>
      </c>
      <c r="I77" s="38" t="s">
        <v>16</v>
      </c>
      <c r="J77" s="43" t="s">
        <v>15</v>
      </c>
      <c r="K77" s="8"/>
      <c r="L77" s="18"/>
      <c r="M77" s="8"/>
      <c r="N77" s="8"/>
      <c r="O77" s="8"/>
    </row>
    <row r="78" spans="1:15">
      <c r="A78" s="11">
        <v>66</v>
      </c>
      <c r="B78" s="8">
        <v>195</v>
      </c>
      <c r="C78" s="8">
        <v>27</v>
      </c>
      <c r="D78" s="8">
        <v>43</v>
      </c>
      <c r="E78" s="40">
        <v>13.066364005008632</v>
      </c>
      <c r="F78" s="43">
        <v>17</v>
      </c>
      <c r="G78" s="61">
        <v>120</v>
      </c>
      <c r="H78" s="41" t="s">
        <v>15</v>
      </c>
      <c r="I78" s="38" t="s">
        <v>15</v>
      </c>
      <c r="J78" s="43" t="s">
        <v>15</v>
      </c>
      <c r="K78" s="8"/>
      <c r="L78" s="18"/>
      <c r="M78" s="8"/>
      <c r="N78" s="8"/>
      <c r="O78" s="8"/>
    </row>
    <row r="79" spans="1:15">
      <c r="A79" s="19">
        <v>67</v>
      </c>
      <c r="B79" s="8">
        <v>317</v>
      </c>
      <c r="C79" s="8">
        <v>58</v>
      </c>
      <c r="D79" s="8">
        <v>42</v>
      </c>
      <c r="E79" s="40">
        <v>20.789985183111256</v>
      </c>
      <c r="F79" s="43">
        <v>30</v>
      </c>
      <c r="G79" s="61">
        <v>104</v>
      </c>
      <c r="H79" s="41" t="s">
        <v>15</v>
      </c>
      <c r="I79" s="38" t="s">
        <v>15</v>
      </c>
      <c r="J79" s="43" t="s">
        <v>15</v>
      </c>
      <c r="K79" s="8"/>
      <c r="L79" s="18"/>
      <c r="M79" s="8"/>
      <c r="N79" s="8"/>
      <c r="O79" s="8"/>
    </row>
    <row r="80" spans="1:15">
      <c r="A80" s="11">
        <v>68</v>
      </c>
      <c r="B80" s="8">
        <v>912</v>
      </c>
      <c r="C80" s="8">
        <v>31</v>
      </c>
      <c r="D80" s="8">
        <v>96</v>
      </c>
      <c r="E80" s="40">
        <v>27.899266236039587</v>
      </c>
      <c r="F80" s="43">
        <v>31</v>
      </c>
      <c r="G80" s="61">
        <v>243</v>
      </c>
      <c r="H80" s="41" t="s">
        <v>16</v>
      </c>
      <c r="I80" s="38" t="s">
        <v>15</v>
      </c>
      <c r="J80" s="43" t="s">
        <v>16</v>
      </c>
      <c r="K80" s="8"/>
      <c r="L80" s="18"/>
      <c r="M80" s="8"/>
      <c r="N80" s="8"/>
      <c r="O80" s="8"/>
    </row>
    <row r="81" spans="1:15">
      <c r="A81" s="19">
        <v>69</v>
      </c>
      <c r="B81" s="8">
        <v>40</v>
      </c>
      <c r="C81" s="8">
        <v>34</v>
      </c>
      <c r="D81" s="8">
        <v>33</v>
      </c>
      <c r="E81" s="40">
        <v>2.4369586726846992</v>
      </c>
      <c r="F81" s="43">
        <v>12</v>
      </c>
      <c r="G81" s="61">
        <v>40</v>
      </c>
      <c r="H81" s="41" t="s">
        <v>15</v>
      </c>
      <c r="I81" s="38" t="s">
        <v>15</v>
      </c>
      <c r="J81" s="43" t="s">
        <v>15</v>
      </c>
      <c r="K81" s="8"/>
      <c r="L81" s="18"/>
      <c r="M81" s="8"/>
      <c r="N81" s="8"/>
      <c r="O81" s="8"/>
    </row>
    <row r="82" spans="1:15">
      <c r="A82" s="11">
        <v>70</v>
      </c>
      <c r="B82" s="8">
        <v>520</v>
      </c>
      <c r="C82" s="8">
        <v>42</v>
      </c>
      <c r="D82" s="8">
        <v>75</v>
      </c>
      <c r="E82" s="40">
        <v>16.471007579434243</v>
      </c>
      <c r="F82" s="43">
        <v>9</v>
      </c>
      <c r="G82" s="61">
        <v>157</v>
      </c>
      <c r="H82" s="41" t="s">
        <v>15</v>
      </c>
      <c r="I82" s="38" t="s">
        <v>15</v>
      </c>
      <c r="J82" s="43" t="s">
        <v>16</v>
      </c>
      <c r="K82" s="8"/>
      <c r="L82" s="18"/>
      <c r="M82" s="8"/>
      <c r="N82" s="8"/>
      <c r="O82" s="8"/>
    </row>
    <row r="83" spans="1:15">
      <c r="A83" s="19">
        <v>71</v>
      </c>
      <c r="B83" s="8">
        <v>50</v>
      </c>
      <c r="C83" s="8">
        <v>26</v>
      </c>
      <c r="D83" s="8">
        <v>30</v>
      </c>
      <c r="E83" s="40">
        <v>3.9229818545470212</v>
      </c>
      <c r="F83" s="43">
        <v>9</v>
      </c>
      <c r="G83" s="61">
        <v>50</v>
      </c>
      <c r="H83" s="41" t="s">
        <v>15</v>
      </c>
      <c r="I83" s="38" t="s">
        <v>15</v>
      </c>
      <c r="J83" s="43" t="s">
        <v>15</v>
      </c>
      <c r="K83" s="8"/>
      <c r="L83" s="18"/>
      <c r="M83" s="8"/>
      <c r="N83" s="8"/>
      <c r="O83" s="8"/>
    </row>
    <row r="84" spans="1:15">
      <c r="A84" s="11">
        <v>72</v>
      </c>
      <c r="B84" s="8">
        <v>335</v>
      </c>
      <c r="C84" s="8">
        <v>32</v>
      </c>
      <c r="D84" s="8">
        <v>44</v>
      </c>
      <c r="E84" s="40">
        <v>20.5919829050044</v>
      </c>
      <c r="F84" s="43">
        <v>23</v>
      </c>
      <c r="G84" s="61">
        <v>145</v>
      </c>
      <c r="H84" s="41" t="s">
        <v>15</v>
      </c>
      <c r="I84" s="38" t="s">
        <v>15</v>
      </c>
      <c r="J84" s="43" t="s">
        <v>15</v>
      </c>
      <c r="K84" s="8"/>
      <c r="L84" s="18"/>
      <c r="M84" s="8"/>
      <c r="N84" s="8"/>
      <c r="O84" s="8"/>
    </row>
    <row r="85" spans="1:15">
      <c r="A85" s="19">
        <v>73</v>
      </c>
      <c r="B85" s="8">
        <v>1097</v>
      </c>
      <c r="C85" s="8">
        <v>30</v>
      </c>
      <c r="D85" s="8">
        <v>67</v>
      </c>
      <c r="E85" s="40">
        <v>51.881877534801013</v>
      </c>
      <c r="F85" s="43">
        <v>23</v>
      </c>
      <c r="G85" s="61">
        <v>270</v>
      </c>
      <c r="H85" s="41" t="s">
        <v>16</v>
      </c>
      <c r="I85" s="38" t="s">
        <v>15</v>
      </c>
      <c r="J85" s="43" t="s">
        <v>16</v>
      </c>
      <c r="K85" s="8"/>
      <c r="L85" s="18"/>
      <c r="M85" s="8"/>
      <c r="N85" s="8"/>
      <c r="O85" s="8"/>
    </row>
    <row r="86" spans="1:15">
      <c r="A86" s="11">
        <v>74</v>
      </c>
      <c r="B86" s="8">
        <v>121</v>
      </c>
      <c r="C86" s="8">
        <v>70</v>
      </c>
      <c r="D86" s="8">
        <v>32</v>
      </c>
      <c r="E86" s="40">
        <v>7.0077165177331437</v>
      </c>
      <c r="F86" s="43">
        <v>16</v>
      </c>
      <c r="G86" s="61">
        <v>59</v>
      </c>
      <c r="H86" s="41" t="s">
        <v>15</v>
      </c>
      <c r="I86" s="38" t="s">
        <v>16</v>
      </c>
      <c r="J86" s="43" t="s">
        <v>15</v>
      </c>
      <c r="K86" s="8"/>
      <c r="L86" s="18"/>
      <c r="M86" s="8"/>
      <c r="N86" s="8"/>
      <c r="O86" s="8"/>
    </row>
    <row r="87" spans="1:15">
      <c r="A87" s="19">
        <v>75</v>
      </c>
      <c r="B87" s="8">
        <v>340</v>
      </c>
      <c r="C87" s="8">
        <v>84</v>
      </c>
      <c r="D87" s="8">
        <v>43</v>
      </c>
      <c r="E87" s="40">
        <v>21.174557421120522</v>
      </c>
      <c r="F87" s="43">
        <v>23</v>
      </c>
      <c r="G87" s="61">
        <v>90</v>
      </c>
      <c r="H87" s="41" t="s">
        <v>16</v>
      </c>
      <c r="I87" s="38" t="s">
        <v>16</v>
      </c>
      <c r="J87" s="43" t="s">
        <v>15</v>
      </c>
      <c r="K87" s="8"/>
      <c r="L87" s="18"/>
      <c r="M87" s="8"/>
      <c r="N87" s="8"/>
      <c r="O87" s="8"/>
    </row>
    <row r="88" spans="1:15">
      <c r="A88" s="11">
        <v>76</v>
      </c>
      <c r="B88" s="8">
        <v>120</v>
      </c>
      <c r="C88" s="8">
        <v>38</v>
      </c>
      <c r="D88" s="8">
        <v>37</v>
      </c>
      <c r="E88" s="40">
        <v>8.2840035749820977</v>
      </c>
      <c r="F88" s="43">
        <v>9</v>
      </c>
      <c r="G88" s="61">
        <v>80</v>
      </c>
      <c r="H88" s="41" t="s">
        <v>15</v>
      </c>
      <c r="I88" s="38" t="s">
        <v>15</v>
      </c>
      <c r="J88" s="43" t="s">
        <v>15</v>
      </c>
      <c r="K88" s="8"/>
      <c r="L88" s="18"/>
      <c r="M88" s="8"/>
      <c r="N88" s="8"/>
      <c r="O88" s="8"/>
    </row>
    <row r="89" spans="1:15">
      <c r="A89" s="19">
        <v>77</v>
      </c>
      <c r="B89" s="8">
        <v>240</v>
      </c>
      <c r="C89" s="8">
        <v>45</v>
      </c>
      <c r="D89" s="8">
        <v>41</v>
      </c>
      <c r="E89" s="40">
        <v>12.76559795673421</v>
      </c>
      <c r="F89" s="43">
        <v>23</v>
      </c>
      <c r="G89" s="61">
        <v>103</v>
      </c>
      <c r="H89" s="41" t="s">
        <v>15</v>
      </c>
      <c r="I89" s="38" t="s">
        <v>15</v>
      </c>
      <c r="J89" s="43" t="s">
        <v>15</v>
      </c>
      <c r="K89" s="8"/>
      <c r="L89" s="18"/>
      <c r="M89" s="8"/>
      <c r="N89" s="8"/>
      <c r="O89" s="8"/>
    </row>
    <row r="90" spans="1:15">
      <c r="A90" s="11">
        <v>78</v>
      </c>
      <c r="B90" s="8">
        <v>110</v>
      </c>
      <c r="C90" s="8">
        <v>30</v>
      </c>
      <c r="D90" s="8">
        <v>40</v>
      </c>
      <c r="E90" s="40">
        <v>6.1488816789799099</v>
      </c>
      <c r="F90" s="43">
        <v>9</v>
      </c>
      <c r="G90" s="61">
        <v>85</v>
      </c>
      <c r="H90" s="41" t="s">
        <v>15</v>
      </c>
      <c r="I90" s="38" t="s">
        <v>15</v>
      </c>
      <c r="J90" s="43" t="s">
        <v>15</v>
      </c>
      <c r="K90" s="8"/>
      <c r="L90" s="18"/>
      <c r="M90" s="8"/>
      <c r="N90" s="8"/>
      <c r="O90" s="8"/>
    </row>
    <row r="91" spans="1:15">
      <c r="A91" s="19">
        <v>79</v>
      </c>
      <c r="B91" s="8">
        <v>42</v>
      </c>
      <c r="C91" s="8">
        <v>73</v>
      </c>
      <c r="D91" s="8">
        <v>35</v>
      </c>
      <c r="E91" s="40">
        <v>2.6579121243163546</v>
      </c>
      <c r="F91" s="43">
        <v>29</v>
      </c>
      <c r="G91" s="61">
        <v>34</v>
      </c>
      <c r="H91" s="41" t="s">
        <v>15</v>
      </c>
      <c r="I91" s="38" t="s">
        <v>16</v>
      </c>
      <c r="J91" s="43" t="s">
        <v>15</v>
      </c>
      <c r="K91" s="8"/>
      <c r="L91" s="18"/>
      <c r="M91" s="8"/>
      <c r="N91" s="8"/>
      <c r="O91" s="8"/>
    </row>
    <row r="92" spans="1:15">
      <c r="A92" s="11">
        <v>80</v>
      </c>
      <c r="B92" s="8">
        <v>655</v>
      </c>
      <c r="C92" s="8">
        <v>14</v>
      </c>
      <c r="D92" s="8">
        <v>92</v>
      </c>
      <c r="E92" s="40">
        <v>20.890603366009891</v>
      </c>
      <c r="F92" s="43">
        <v>9</v>
      </c>
      <c r="G92" s="61">
        <v>306</v>
      </c>
      <c r="H92" s="41" t="s">
        <v>15</v>
      </c>
      <c r="I92" s="38" t="s">
        <v>15</v>
      </c>
      <c r="J92" s="43" t="s">
        <v>16</v>
      </c>
      <c r="K92" s="8"/>
      <c r="L92" s="18"/>
      <c r="M92" s="8"/>
      <c r="N92" s="8"/>
      <c r="O92" s="8"/>
    </row>
    <row r="93" spans="1:15">
      <c r="A93" s="19">
        <v>81</v>
      </c>
      <c r="B93" s="8">
        <v>117</v>
      </c>
      <c r="C93" s="8">
        <v>91</v>
      </c>
      <c r="D93" s="8">
        <v>53</v>
      </c>
      <c r="E93" s="40">
        <v>7.3079885136759311</v>
      </c>
      <c r="F93" s="43">
        <v>9</v>
      </c>
      <c r="G93" s="61">
        <v>51</v>
      </c>
      <c r="H93" s="41" t="s">
        <v>15</v>
      </c>
      <c r="I93" s="38" t="s">
        <v>16</v>
      </c>
      <c r="J93" s="43" t="s">
        <v>15</v>
      </c>
      <c r="K93" s="8"/>
      <c r="L93" s="18"/>
      <c r="M93" s="8"/>
      <c r="N93" s="8"/>
      <c r="O93" s="8"/>
    </row>
    <row r="94" spans="1:15">
      <c r="A94" s="11">
        <v>82</v>
      </c>
      <c r="B94" s="8">
        <v>425</v>
      </c>
      <c r="C94" s="8">
        <v>51</v>
      </c>
      <c r="D94" s="8">
        <v>44</v>
      </c>
      <c r="E94" s="40">
        <v>29.662877481703067</v>
      </c>
      <c r="F94" s="43">
        <v>37</v>
      </c>
      <c r="G94" s="61">
        <v>129</v>
      </c>
      <c r="H94" s="41" t="s">
        <v>15</v>
      </c>
      <c r="I94" s="38" t="s">
        <v>15</v>
      </c>
      <c r="J94" s="43" t="s">
        <v>15</v>
      </c>
      <c r="K94" s="8"/>
      <c r="L94" s="18"/>
      <c r="M94" s="8"/>
      <c r="N94" s="8"/>
      <c r="O94" s="8"/>
    </row>
    <row r="95" spans="1:15">
      <c r="A95" s="19">
        <v>83</v>
      </c>
      <c r="B95" s="8">
        <v>295</v>
      </c>
      <c r="C95" s="8">
        <v>29</v>
      </c>
      <c r="D95" s="8">
        <v>91</v>
      </c>
      <c r="E95" s="40">
        <v>10.222282945729306</v>
      </c>
      <c r="F95" s="43">
        <v>24</v>
      </c>
      <c r="G95" s="61">
        <v>143</v>
      </c>
      <c r="H95" s="41" t="s">
        <v>15</v>
      </c>
      <c r="I95" s="38" t="s">
        <v>15</v>
      </c>
      <c r="J95" s="43" t="s">
        <v>16</v>
      </c>
      <c r="K95" s="8"/>
      <c r="L95" s="18"/>
      <c r="M95" s="8"/>
      <c r="N95" s="8"/>
      <c r="O95" s="8"/>
    </row>
    <row r="96" spans="1:15">
      <c r="A96" s="11">
        <v>84</v>
      </c>
      <c r="B96" s="8">
        <v>1397</v>
      </c>
      <c r="C96" s="8">
        <v>19</v>
      </c>
      <c r="D96" s="8">
        <v>35</v>
      </c>
      <c r="E96" s="40">
        <v>68.038756197003266</v>
      </c>
      <c r="F96" s="43">
        <v>10</v>
      </c>
      <c r="G96" s="61">
        <v>383</v>
      </c>
      <c r="H96" s="41" t="s">
        <v>16</v>
      </c>
      <c r="I96" s="38" t="s">
        <v>15</v>
      </c>
      <c r="J96" s="43" t="s">
        <v>15</v>
      </c>
      <c r="K96" s="8"/>
      <c r="L96" s="18"/>
      <c r="M96" s="8"/>
      <c r="N96" s="8"/>
      <c r="O96" s="8"/>
    </row>
    <row r="97" spans="1:15">
      <c r="A97" s="19">
        <v>85</v>
      </c>
      <c r="B97" s="8">
        <v>106</v>
      </c>
      <c r="C97" s="8">
        <v>14</v>
      </c>
      <c r="D97" s="8">
        <v>38</v>
      </c>
      <c r="E97" s="40">
        <v>6.1418681904278287</v>
      </c>
      <c r="F97" s="43">
        <v>23</v>
      </c>
      <c r="G97" s="61">
        <v>106</v>
      </c>
      <c r="H97" s="41" t="s">
        <v>15</v>
      </c>
      <c r="I97" s="38" t="s">
        <v>15</v>
      </c>
      <c r="J97" s="43" t="s">
        <v>15</v>
      </c>
      <c r="K97" s="8"/>
      <c r="L97" s="18"/>
      <c r="M97" s="8"/>
      <c r="N97" s="8"/>
      <c r="O97" s="8"/>
    </row>
    <row r="98" spans="1:15">
      <c r="A98" s="11">
        <v>86</v>
      </c>
      <c r="B98" s="8">
        <v>274</v>
      </c>
      <c r="C98" s="8">
        <v>90</v>
      </c>
      <c r="D98" s="8">
        <v>30</v>
      </c>
      <c r="E98" s="40">
        <v>25.366798054117201</v>
      </c>
      <c r="F98" s="43">
        <v>37</v>
      </c>
      <c r="G98" s="61">
        <v>78</v>
      </c>
      <c r="H98" s="41" t="s">
        <v>16</v>
      </c>
      <c r="I98" s="38" t="s">
        <v>16</v>
      </c>
      <c r="J98" s="43" t="s">
        <v>15</v>
      </c>
      <c r="K98" s="8"/>
      <c r="L98" s="18"/>
      <c r="M98" s="8"/>
      <c r="N98" s="8"/>
      <c r="O98" s="8"/>
    </row>
    <row r="99" spans="1:15">
      <c r="A99" s="19">
        <v>87</v>
      </c>
      <c r="B99" s="8">
        <v>1340</v>
      </c>
      <c r="C99" s="8">
        <v>41</v>
      </c>
      <c r="D99" s="8">
        <v>76</v>
      </c>
      <c r="E99" s="40">
        <v>55.718181401892807</v>
      </c>
      <c r="F99" s="43">
        <v>28</v>
      </c>
      <c r="G99" s="61">
        <v>256</v>
      </c>
      <c r="H99" s="41" t="s">
        <v>16</v>
      </c>
      <c r="I99" s="38" t="s">
        <v>15</v>
      </c>
      <c r="J99" s="43" t="s">
        <v>16</v>
      </c>
      <c r="K99" s="8"/>
      <c r="L99" s="18"/>
      <c r="M99" s="8"/>
      <c r="N99" s="8"/>
      <c r="O99" s="8"/>
    </row>
    <row r="100" spans="1:15">
      <c r="A100" s="11">
        <v>88</v>
      </c>
      <c r="B100" s="8">
        <v>176</v>
      </c>
      <c r="C100" s="8">
        <v>20</v>
      </c>
      <c r="D100" s="8">
        <v>30</v>
      </c>
      <c r="E100" s="40">
        <v>13.516818542407178</v>
      </c>
      <c r="F100" s="43">
        <v>33</v>
      </c>
      <c r="G100" s="61">
        <v>133</v>
      </c>
      <c r="H100" s="41" t="s">
        <v>15</v>
      </c>
      <c r="I100" s="38" t="s">
        <v>15</v>
      </c>
      <c r="J100" s="43" t="s">
        <v>15</v>
      </c>
      <c r="K100" s="8"/>
      <c r="L100" s="18"/>
      <c r="M100" s="8"/>
      <c r="N100" s="8"/>
      <c r="O100" s="8"/>
    </row>
    <row r="101" spans="1:15">
      <c r="A101" s="19">
        <v>89</v>
      </c>
      <c r="B101" s="8">
        <v>252</v>
      </c>
      <c r="C101" s="8">
        <v>81</v>
      </c>
      <c r="D101" s="8">
        <v>82</v>
      </c>
      <c r="E101" s="40">
        <v>8.8837758314402375</v>
      </c>
      <c r="F101" s="43">
        <v>16</v>
      </c>
      <c r="G101" s="61">
        <v>79</v>
      </c>
      <c r="H101" s="41" t="s">
        <v>15</v>
      </c>
      <c r="I101" s="38" t="s">
        <v>16</v>
      </c>
      <c r="J101" s="43" t="s">
        <v>16</v>
      </c>
      <c r="K101" s="8"/>
      <c r="L101" s="18"/>
      <c r="M101" s="8"/>
      <c r="N101" s="8"/>
      <c r="O101" s="8"/>
    </row>
    <row r="102" spans="1:15">
      <c r="A102" s="11">
        <v>90</v>
      </c>
      <c r="B102" s="8">
        <v>89</v>
      </c>
      <c r="C102" s="8">
        <v>67</v>
      </c>
      <c r="D102" s="8">
        <v>77</v>
      </c>
      <c r="E102" s="40">
        <v>3.5931627391122936</v>
      </c>
      <c r="F102" s="43">
        <v>9</v>
      </c>
      <c r="G102" s="61">
        <v>51</v>
      </c>
      <c r="H102" s="41" t="s">
        <v>15</v>
      </c>
      <c r="I102" s="38" t="s">
        <v>15</v>
      </c>
      <c r="J102" s="43" t="s">
        <v>16</v>
      </c>
      <c r="K102" s="8"/>
      <c r="L102" s="18"/>
      <c r="M102" s="8"/>
      <c r="N102" s="8"/>
      <c r="O102" s="8"/>
    </row>
    <row r="103" spans="1:15">
      <c r="A103" s="19">
        <v>91</v>
      </c>
      <c r="B103" s="8">
        <v>94</v>
      </c>
      <c r="C103" s="8">
        <v>25</v>
      </c>
      <c r="D103" s="8">
        <v>37</v>
      </c>
      <c r="E103" s="40">
        <v>5.6605298377553375</v>
      </c>
      <c r="F103" s="43">
        <v>26</v>
      </c>
      <c r="G103" s="61">
        <v>87</v>
      </c>
      <c r="H103" s="41" t="s">
        <v>15</v>
      </c>
      <c r="I103" s="38" t="s">
        <v>15</v>
      </c>
      <c r="J103" s="43" t="s">
        <v>15</v>
      </c>
      <c r="K103" s="8"/>
      <c r="L103" s="18"/>
      <c r="M103" s="8"/>
      <c r="N103" s="8"/>
      <c r="O103" s="8"/>
    </row>
    <row r="104" spans="1:15">
      <c r="A104" s="11">
        <v>92</v>
      </c>
      <c r="B104" s="8">
        <v>345</v>
      </c>
      <c r="C104" s="8">
        <v>24</v>
      </c>
      <c r="D104" s="8">
        <v>31</v>
      </c>
      <c r="E104" s="40">
        <v>26.458437959706842</v>
      </c>
      <c r="F104" s="43">
        <v>4</v>
      </c>
      <c r="G104" s="61">
        <v>169</v>
      </c>
      <c r="H104" s="41" t="s">
        <v>15</v>
      </c>
      <c r="I104" s="38" t="s">
        <v>15</v>
      </c>
      <c r="J104" s="43" t="s">
        <v>15</v>
      </c>
      <c r="K104" s="8"/>
      <c r="L104" s="18"/>
      <c r="M104" s="8"/>
      <c r="N104" s="8"/>
      <c r="O104" s="8"/>
    </row>
    <row r="105" spans="1:15">
      <c r="A105" s="19">
        <v>93</v>
      </c>
      <c r="B105" s="8">
        <v>94</v>
      </c>
      <c r="C105" s="8">
        <v>557</v>
      </c>
      <c r="D105" s="8">
        <v>83</v>
      </c>
      <c r="E105" s="40">
        <v>3.317914218168776</v>
      </c>
      <c r="F105" s="43">
        <v>22</v>
      </c>
      <c r="G105" s="61">
        <v>18</v>
      </c>
      <c r="H105" s="41" t="s">
        <v>16</v>
      </c>
      <c r="I105" s="38" t="s">
        <v>17</v>
      </c>
      <c r="J105" s="43" t="s">
        <v>16</v>
      </c>
      <c r="K105" s="8"/>
      <c r="L105" s="18"/>
      <c r="M105" s="8"/>
      <c r="N105" s="8"/>
      <c r="O105" s="8"/>
    </row>
    <row r="106" spans="1:15">
      <c r="A106" s="11">
        <v>94</v>
      </c>
      <c r="B106" s="8">
        <v>124</v>
      </c>
      <c r="C106" s="8">
        <v>659</v>
      </c>
      <c r="D106" s="8">
        <v>59</v>
      </c>
      <c r="E106" s="40">
        <v>8.1251373101865116</v>
      </c>
      <c r="F106" s="43">
        <v>17</v>
      </c>
      <c r="G106" s="61">
        <v>20</v>
      </c>
      <c r="H106" s="41" t="s">
        <v>16</v>
      </c>
      <c r="I106" s="38" t="s">
        <v>17</v>
      </c>
      <c r="J106" s="43" t="s">
        <v>16</v>
      </c>
      <c r="K106" s="8"/>
      <c r="L106" s="18"/>
      <c r="M106" s="8"/>
      <c r="N106" s="8"/>
      <c r="O106" s="8"/>
    </row>
    <row r="107" spans="1:15">
      <c r="A107" s="19">
        <v>95</v>
      </c>
      <c r="B107" s="8">
        <v>630</v>
      </c>
      <c r="C107" s="8">
        <v>176</v>
      </c>
      <c r="D107" s="8">
        <v>42</v>
      </c>
      <c r="E107" s="40">
        <v>33.000275086788982</v>
      </c>
      <c r="F107" s="43">
        <v>9</v>
      </c>
      <c r="G107" s="61">
        <v>85</v>
      </c>
      <c r="H107" s="41" t="s">
        <v>17</v>
      </c>
      <c r="I107" s="38" t="s">
        <v>16</v>
      </c>
      <c r="J107" s="43" t="s">
        <v>15</v>
      </c>
      <c r="K107" s="8"/>
      <c r="L107" s="18"/>
      <c r="M107" s="8"/>
      <c r="N107" s="8"/>
      <c r="O107" s="8"/>
    </row>
    <row r="108" spans="1:15">
      <c r="A108" s="11">
        <v>96</v>
      </c>
      <c r="B108" s="8">
        <v>381</v>
      </c>
      <c r="C108" s="8">
        <v>267</v>
      </c>
      <c r="D108" s="8">
        <v>45</v>
      </c>
      <c r="E108" s="40">
        <v>17.563649069259629</v>
      </c>
      <c r="F108" s="43">
        <v>9</v>
      </c>
      <c r="G108" s="61">
        <v>53</v>
      </c>
      <c r="H108" s="41" t="s">
        <v>17</v>
      </c>
      <c r="I108" s="38" t="s">
        <v>17</v>
      </c>
      <c r="J108" s="43" t="s">
        <v>15</v>
      </c>
      <c r="K108" s="8"/>
      <c r="L108" s="18"/>
      <c r="M108" s="8"/>
      <c r="N108" s="8"/>
      <c r="O108" s="8"/>
    </row>
    <row r="109" spans="1:15">
      <c r="A109" s="19">
        <v>97</v>
      </c>
      <c r="B109" s="8">
        <v>135</v>
      </c>
      <c r="C109" s="8">
        <v>465</v>
      </c>
      <c r="D109" s="8">
        <v>35</v>
      </c>
      <c r="E109" s="40">
        <v>9.5649104733484904</v>
      </c>
      <c r="F109" s="43">
        <v>9</v>
      </c>
      <c r="G109" s="61">
        <v>24</v>
      </c>
      <c r="H109" s="41" t="s">
        <v>16</v>
      </c>
      <c r="I109" s="38" t="s">
        <v>17</v>
      </c>
      <c r="J109" s="43" t="s">
        <v>15</v>
      </c>
      <c r="K109" s="8"/>
      <c r="L109" s="18"/>
      <c r="M109" s="8"/>
      <c r="N109" s="8"/>
      <c r="O109" s="8"/>
    </row>
    <row r="110" spans="1:15">
      <c r="A110" s="11">
        <v>98</v>
      </c>
      <c r="B110" s="8">
        <v>540</v>
      </c>
      <c r="C110" s="8">
        <v>293</v>
      </c>
      <c r="D110" s="8">
        <v>62</v>
      </c>
      <c r="E110" s="40">
        <v>20.699428587163553</v>
      </c>
      <c r="F110" s="43">
        <v>9</v>
      </c>
      <c r="G110" s="61">
        <v>61</v>
      </c>
      <c r="H110" s="41" t="s">
        <v>17</v>
      </c>
      <c r="I110" s="38" t="s">
        <v>17</v>
      </c>
      <c r="J110" s="43" t="s">
        <v>16</v>
      </c>
      <c r="K110" s="8"/>
      <c r="L110" s="18"/>
      <c r="M110" s="8"/>
      <c r="N110" s="8"/>
      <c r="O110" s="8"/>
    </row>
    <row r="111" spans="1:15">
      <c r="A111" s="19">
        <v>99</v>
      </c>
      <c r="B111" s="8">
        <v>616</v>
      </c>
      <c r="C111" s="8">
        <v>133</v>
      </c>
      <c r="D111" s="8">
        <v>91</v>
      </c>
      <c r="E111" s="40">
        <v>25.097764933039471</v>
      </c>
      <c r="F111" s="43">
        <v>16</v>
      </c>
      <c r="G111" s="61">
        <v>96</v>
      </c>
      <c r="H111" s="41" t="s">
        <v>16</v>
      </c>
      <c r="I111" s="38" t="s">
        <v>16</v>
      </c>
      <c r="J111" s="43" t="s">
        <v>16</v>
      </c>
      <c r="K111" s="8"/>
      <c r="L111" s="18"/>
      <c r="M111" s="8"/>
      <c r="N111" s="8"/>
      <c r="O111" s="8"/>
    </row>
    <row r="112" spans="1:15">
      <c r="A112" s="11">
        <v>100</v>
      </c>
      <c r="B112" s="8">
        <v>260</v>
      </c>
      <c r="C112" s="8">
        <v>644</v>
      </c>
      <c r="D112" s="8">
        <v>61</v>
      </c>
      <c r="E112" s="40">
        <v>11.222292248342935</v>
      </c>
      <c r="F112" s="43">
        <v>17</v>
      </c>
      <c r="G112" s="61">
        <v>28</v>
      </c>
      <c r="H112" s="41" t="s">
        <v>17</v>
      </c>
      <c r="I112" s="38" t="s">
        <v>17</v>
      </c>
      <c r="J112" s="43" t="s">
        <v>16</v>
      </c>
      <c r="K112" s="8"/>
      <c r="L112" s="18"/>
      <c r="M112" s="8"/>
      <c r="N112" s="8"/>
      <c r="O112" s="8"/>
    </row>
    <row r="113" spans="1:15">
      <c r="A113" s="19">
        <v>101</v>
      </c>
      <c r="B113" s="8">
        <v>134</v>
      </c>
      <c r="C113" s="8">
        <v>440</v>
      </c>
      <c r="D113" s="8">
        <v>42</v>
      </c>
      <c r="E113" s="40">
        <v>7.9251192158707813</v>
      </c>
      <c r="F113" s="43">
        <v>24</v>
      </c>
      <c r="G113" s="61">
        <v>25</v>
      </c>
      <c r="H113" s="41" t="s">
        <v>16</v>
      </c>
      <c r="I113" s="38" t="s">
        <v>17</v>
      </c>
      <c r="J113" s="43" t="s">
        <v>15</v>
      </c>
      <c r="K113" s="8"/>
      <c r="L113" s="18"/>
      <c r="M113" s="8"/>
      <c r="N113" s="8"/>
      <c r="O113" s="8"/>
    </row>
    <row r="114" spans="1:15">
      <c r="A114" s="11">
        <v>102</v>
      </c>
      <c r="B114" s="8">
        <v>233</v>
      </c>
      <c r="C114" s="8">
        <v>271</v>
      </c>
      <c r="D114" s="8">
        <v>76</v>
      </c>
      <c r="E114" s="40">
        <v>9.7818464615741529</v>
      </c>
      <c r="F114" s="43">
        <v>8</v>
      </c>
      <c r="G114" s="61">
        <v>42</v>
      </c>
      <c r="H114" s="41" t="s">
        <v>16</v>
      </c>
      <c r="I114" s="38" t="s">
        <v>17</v>
      </c>
      <c r="J114" s="43" t="s">
        <v>16</v>
      </c>
      <c r="K114" s="8"/>
      <c r="L114" s="18"/>
      <c r="M114" s="8"/>
      <c r="N114" s="8"/>
      <c r="O114" s="8"/>
    </row>
    <row r="115" spans="1:15">
      <c r="A115" s="19">
        <v>103</v>
      </c>
      <c r="B115" s="8">
        <v>346</v>
      </c>
      <c r="C115" s="8">
        <v>207</v>
      </c>
      <c r="D115" s="8">
        <v>32</v>
      </c>
      <c r="E115" s="40">
        <v>22.044258773903355</v>
      </c>
      <c r="F115" s="43">
        <v>15</v>
      </c>
      <c r="G115" s="61">
        <v>58</v>
      </c>
      <c r="H115" s="41" t="s">
        <v>16</v>
      </c>
      <c r="I115" s="38" t="s">
        <v>16</v>
      </c>
      <c r="J115" s="43" t="s">
        <v>15</v>
      </c>
      <c r="K115" s="8"/>
      <c r="L115" s="18"/>
      <c r="M115" s="8"/>
      <c r="N115" s="8"/>
      <c r="O115" s="8"/>
    </row>
    <row r="116" spans="1:15">
      <c r="A116" s="11">
        <v>104</v>
      </c>
      <c r="B116" s="8">
        <v>556</v>
      </c>
      <c r="C116" s="8">
        <v>408</v>
      </c>
      <c r="D116" s="8">
        <v>82</v>
      </c>
      <c r="E116" s="40">
        <v>24.628184173565437</v>
      </c>
      <c r="F116" s="43">
        <v>4</v>
      </c>
      <c r="G116" s="61">
        <v>52</v>
      </c>
      <c r="H116" s="41" t="s">
        <v>17</v>
      </c>
      <c r="I116" s="38" t="s">
        <v>17</v>
      </c>
      <c r="J116" s="43" t="s">
        <v>16</v>
      </c>
      <c r="K116" s="8"/>
      <c r="L116" s="18"/>
      <c r="M116" s="8"/>
      <c r="N116" s="8"/>
      <c r="O116" s="8"/>
    </row>
    <row r="117" spans="1:15">
      <c r="A117" s="19">
        <v>105</v>
      </c>
      <c r="B117" s="8">
        <v>103</v>
      </c>
      <c r="C117" s="8">
        <v>1240</v>
      </c>
      <c r="D117" s="8">
        <v>35</v>
      </c>
      <c r="E117" s="40">
        <v>7.5118962162777088</v>
      </c>
      <c r="F117" s="43">
        <v>17</v>
      </c>
      <c r="G117" s="61">
        <v>21</v>
      </c>
      <c r="H117" s="41" t="s">
        <v>17</v>
      </c>
      <c r="I117" s="38" t="s">
        <v>17</v>
      </c>
      <c r="J117" s="43" t="s">
        <v>15</v>
      </c>
      <c r="K117" s="8"/>
      <c r="L117" s="18"/>
      <c r="M117" s="8"/>
      <c r="N117" s="8"/>
      <c r="O117" s="8"/>
    </row>
    <row r="118" spans="1:15">
      <c r="A118" s="11">
        <v>106</v>
      </c>
      <c r="B118" s="8">
        <v>203</v>
      </c>
      <c r="C118" s="8">
        <v>2147</v>
      </c>
      <c r="D118" s="8">
        <v>83</v>
      </c>
      <c r="E118" s="40">
        <v>10.760817362519264</v>
      </c>
      <c r="F118" s="43">
        <v>17</v>
      </c>
      <c r="G118" s="61">
        <v>21</v>
      </c>
      <c r="H118" s="41" t="s">
        <v>17</v>
      </c>
      <c r="I118" s="38" t="s">
        <v>17</v>
      </c>
      <c r="J118" s="43" t="s">
        <v>16</v>
      </c>
      <c r="K118" s="8"/>
      <c r="L118" s="18"/>
      <c r="M118" s="8"/>
      <c r="N118" s="8"/>
      <c r="O118" s="8"/>
    </row>
    <row r="119" spans="1:15">
      <c r="A119" s="19">
        <v>107</v>
      </c>
      <c r="B119" s="8">
        <v>64</v>
      </c>
      <c r="C119" s="8">
        <v>1052</v>
      </c>
      <c r="D119" s="8">
        <v>34</v>
      </c>
      <c r="E119" s="40">
        <v>4.7442325408343304</v>
      </c>
      <c r="F119" s="43">
        <v>28</v>
      </c>
      <c r="G119" s="61">
        <v>12</v>
      </c>
      <c r="H119" s="41" t="s">
        <v>16</v>
      </c>
      <c r="I119" s="38" t="s">
        <v>17</v>
      </c>
      <c r="J119" s="43" t="s">
        <v>15</v>
      </c>
      <c r="K119" s="8"/>
      <c r="L119" s="18"/>
      <c r="M119" s="8"/>
      <c r="N119" s="8"/>
      <c r="O119" s="8"/>
    </row>
    <row r="120" spans="1:15">
      <c r="A120" s="11">
        <v>108</v>
      </c>
      <c r="B120" s="8">
        <v>3089</v>
      </c>
      <c r="C120" s="8">
        <v>29</v>
      </c>
      <c r="D120" s="8">
        <v>123</v>
      </c>
      <c r="E120" s="40">
        <v>119.43126535362691</v>
      </c>
      <c r="F120" s="43">
        <v>9</v>
      </c>
      <c r="G120" s="61">
        <v>462</v>
      </c>
      <c r="H120" s="41" t="s">
        <v>16</v>
      </c>
      <c r="I120" s="38" t="s">
        <v>15</v>
      </c>
      <c r="J120" s="43" t="s">
        <v>16</v>
      </c>
      <c r="K120" s="8"/>
      <c r="L120" s="18"/>
      <c r="M120" s="8"/>
      <c r="N120" s="8"/>
      <c r="O120" s="8"/>
    </row>
    <row r="121" spans="1:15">
      <c r="A121" s="19">
        <v>109</v>
      </c>
      <c r="B121" s="8">
        <v>1180</v>
      </c>
      <c r="C121" s="8">
        <v>36</v>
      </c>
      <c r="D121" s="8">
        <v>167</v>
      </c>
      <c r="E121" s="40">
        <v>35.57594828461206</v>
      </c>
      <c r="F121" s="43">
        <v>16</v>
      </c>
      <c r="G121" s="61">
        <v>256</v>
      </c>
      <c r="H121" s="41" t="s">
        <v>16</v>
      </c>
      <c r="I121" s="38" t="s">
        <v>15</v>
      </c>
      <c r="J121" s="43" t="s">
        <v>17</v>
      </c>
      <c r="K121" s="8"/>
      <c r="L121" s="18"/>
      <c r="M121" s="8"/>
      <c r="N121" s="8"/>
      <c r="O121" s="8"/>
    </row>
    <row r="122" spans="1:15">
      <c r="A122" s="11">
        <v>110</v>
      </c>
      <c r="B122" s="8">
        <v>583</v>
      </c>
      <c r="C122" s="8">
        <v>37</v>
      </c>
      <c r="D122" s="8">
        <v>136</v>
      </c>
      <c r="E122" s="40">
        <v>20.296275255392345</v>
      </c>
      <c r="F122" s="43">
        <v>5</v>
      </c>
      <c r="G122" s="61">
        <v>177</v>
      </c>
      <c r="H122" s="41" t="s">
        <v>15</v>
      </c>
      <c r="I122" s="38" t="s">
        <v>15</v>
      </c>
      <c r="J122" s="43" t="s">
        <v>16</v>
      </c>
      <c r="K122" s="8"/>
      <c r="L122" s="18"/>
      <c r="M122" s="8"/>
      <c r="N122" s="8"/>
      <c r="O122" s="8"/>
    </row>
    <row r="123" spans="1:15">
      <c r="A123" s="19">
        <v>111</v>
      </c>
      <c r="B123" s="8">
        <v>2663</v>
      </c>
      <c r="C123" s="8">
        <v>19</v>
      </c>
      <c r="D123" s="8">
        <v>108</v>
      </c>
      <c r="E123" s="40">
        <v>99.106294363046601</v>
      </c>
      <c r="F123" s="43">
        <v>9</v>
      </c>
      <c r="G123" s="61">
        <v>529</v>
      </c>
      <c r="H123" s="41" t="s">
        <v>16</v>
      </c>
      <c r="I123" s="38" t="s">
        <v>15</v>
      </c>
      <c r="J123" s="43" t="s">
        <v>16</v>
      </c>
      <c r="K123" s="8"/>
      <c r="L123" s="18"/>
      <c r="M123" s="8"/>
      <c r="N123" s="8"/>
      <c r="O123" s="8"/>
    </row>
    <row r="124" spans="1:15">
      <c r="A124" s="11">
        <v>112</v>
      </c>
      <c r="B124" s="8">
        <v>3065</v>
      </c>
      <c r="C124" s="8">
        <v>47</v>
      </c>
      <c r="D124" s="8">
        <v>103</v>
      </c>
      <c r="E124" s="40">
        <v>102.56229403052524</v>
      </c>
      <c r="F124" s="43">
        <v>7</v>
      </c>
      <c r="G124" s="61">
        <v>361</v>
      </c>
      <c r="H124" s="41" t="s">
        <v>17</v>
      </c>
      <c r="I124" s="38" t="s">
        <v>15</v>
      </c>
      <c r="J124" s="43" t="s">
        <v>16</v>
      </c>
      <c r="K124" s="8"/>
      <c r="L124" s="18"/>
      <c r="M124" s="8"/>
      <c r="N124" s="8"/>
      <c r="O124" s="8"/>
    </row>
    <row r="125" spans="1:15">
      <c r="A125" s="19">
        <v>113</v>
      </c>
      <c r="B125" s="8">
        <v>6033</v>
      </c>
      <c r="C125" s="8">
        <v>18</v>
      </c>
      <c r="D125" s="8">
        <v>229</v>
      </c>
      <c r="E125" s="40">
        <v>128.9331189668805</v>
      </c>
      <c r="F125" s="43">
        <v>23</v>
      </c>
      <c r="G125" s="61">
        <v>819</v>
      </c>
      <c r="H125" s="41" t="s">
        <v>17</v>
      </c>
      <c r="I125" s="38" t="s">
        <v>15</v>
      </c>
      <c r="J125" s="43" t="s">
        <v>17</v>
      </c>
      <c r="K125" s="8"/>
      <c r="L125" s="18"/>
      <c r="M125" s="8"/>
      <c r="N125" s="8"/>
      <c r="O125" s="8"/>
    </row>
    <row r="126" spans="1:15">
      <c r="A126" s="11">
        <v>114</v>
      </c>
      <c r="B126" s="8">
        <v>908</v>
      </c>
      <c r="C126" s="8">
        <v>46</v>
      </c>
      <c r="D126" s="8">
        <v>250</v>
      </c>
      <c r="E126" s="40">
        <v>19.762605937280611</v>
      </c>
      <c r="F126" s="43">
        <v>9</v>
      </c>
      <c r="G126" s="61">
        <v>199</v>
      </c>
      <c r="H126" s="41" t="s">
        <v>16</v>
      </c>
      <c r="I126" s="38" t="s">
        <v>15</v>
      </c>
      <c r="J126" s="43" t="s">
        <v>17</v>
      </c>
      <c r="K126" s="8"/>
      <c r="L126" s="18"/>
      <c r="M126" s="8"/>
      <c r="N126" s="8"/>
      <c r="O126" s="8"/>
    </row>
    <row r="127" spans="1:15">
      <c r="A127" s="19">
        <v>115</v>
      </c>
      <c r="B127" s="8">
        <v>3112</v>
      </c>
      <c r="C127" s="8">
        <v>28</v>
      </c>
      <c r="D127" s="8">
        <v>124</v>
      </c>
      <c r="E127" s="40">
        <v>120.48642286910896</v>
      </c>
      <c r="F127" s="43">
        <v>9</v>
      </c>
      <c r="G127" s="61">
        <v>471</v>
      </c>
      <c r="H127" s="41" t="s">
        <v>16</v>
      </c>
      <c r="I127" s="38" t="s">
        <v>15</v>
      </c>
      <c r="J127" s="43" t="s">
        <v>16</v>
      </c>
      <c r="K127" s="8"/>
      <c r="L127" s="18"/>
      <c r="M127" s="8"/>
      <c r="N127" s="8"/>
      <c r="O127" s="8"/>
    </row>
    <row r="128" spans="1:15">
      <c r="A128" s="11">
        <v>116</v>
      </c>
      <c r="B128" s="8">
        <v>1410</v>
      </c>
      <c r="C128" s="8">
        <v>34</v>
      </c>
      <c r="D128" s="8">
        <v>111</v>
      </c>
      <c r="E128" s="40">
        <v>45.621442879997268</v>
      </c>
      <c r="F128" s="43">
        <v>15</v>
      </c>
      <c r="G128" s="61">
        <v>288</v>
      </c>
      <c r="H128" s="41" t="s">
        <v>16</v>
      </c>
      <c r="I128" s="38" t="s">
        <v>15</v>
      </c>
      <c r="J128" s="43" t="s">
        <v>16</v>
      </c>
      <c r="K128" s="8"/>
      <c r="L128" s="18"/>
      <c r="M128" s="8"/>
      <c r="N128" s="8"/>
      <c r="O128" s="8"/>
    </row>
    <row r="129" spans="1:15">
      <c r="A129" s="19">
        <v>117</v>
      </c>
      <c r="B129" s="8">
        <v>1566</v>
      </c>
      <c r="C129" s="8">
        <v>28</v>
      </c>
      <c r="D129" s="8">
        <v>228</v>
      </c>
      <c r="E129" s="40">
        <v>31.637524449140919</v>
      </c>
      <c r="F129" s="43">
        <v>24</v>
      </c>
      <c r="G129" s="61">
        <v>334</v>
      </c>
      <c r="H129" s="41" t="s">
        <v>16</v>
      </c>
      <c r="I129" s="38" t="s">
        <v>15</v>
      </c>
      <c r="J129" s="43" t="s">
        <v>17</v>
      </c>
      <c r="K129" s="8"/>
      <c r="L129" s="18"/>
      <c r="M129" s="8"/>
      <c r="N129" s="8"/>
      <c r="O129" s="8"/>
    </row>
    <row r="130" spans="1:15">
      <c r="A130" s="11">
        <v>118</v>
      </c>
      <c r="B130" s="8">
        <v>585</v>
      </c>
      <c r="C130" s="8">
        <v>54</v>
      </c>
      <c r="D130" s="8">
        <v>144</v>
      </c>
      <c r="E130" s="40">
        <v>20.597117872537904</v>
      </c>
      <c r="F130" s="43">
        <v>17</v>
      </c>
      <c r="G130" s="61">
        <v>147</v>
      </c>
      <c r="H130" s="41" t="s">
        <v>16</v>
      </c>
      <c r="I130" s="38" t="s">
        <v>15</v>
      </c>
      <c r="J130" s="43" t="s">
        <v>16</v>
      </c>
      <c r="K130" s="8"/>
      <c r="L130" s="18"/>
      <c r="M130" s="8"/>
      <c r="N130" s="8"/>
      <c r="O130" s="8"/>
    </row>
    <row r="131" spans="1:15">
      <c r="A131" s="19">
        <v>119</v>
      </c>
      <c r="B131" s="8">
        <v>336</v>
      </c>
      <c r="C131" s="8">
        <v>11</v>
      </c>
      <c r="D131" s="8">
        <v>109</v>
      </c>
      <c r="E131" s="40">
        <v>11.082650067654711</v>
      </c>
      <c r="F131" s="43">
        <v>10</v>
      </c>
      <c r="G131" s="61">
        <v>247</v>
      </c>
      <c r="H131" s="41" t="s">
        <v>15</v>
      </c>
      <c r="I131" s="38" t="s">
        <v>15</v>
      </c>
      <c r="J131" s="43" t="s">
        <v>16</v>
      </c>
      <c r="K131" s="8"/>
      <c r="L131" s="18"/>
      <c r="M131" s="8"/>
      <c r="N131" s="8"/>
      <c r="O131" s="8"/>
    </row>
    <row r="132" spans="1:15">
      <c r="A132" s="11">
        <v>120</v>
      </c>
      <c r="B132" s="8">
        <v>574</v>
      </c>
      <c r="C132" s="8">
        <v>39</v>
      </c>
      <c r="D132" s="8">
        <v>142</v>
      </c>
      <c r="E132" s="40">
        <v>16.469076563616255</v>
      </c>
      <c r="F132" s="43">
        <v>7</v>
      </c>
      <c r="G132" s="61">
        <v>172</v>
      </c>
      <c r="H132" s="41" t="s">
        <v>15</v>
      </c>
      <c r="I132" s="38" t="s">
        <v>15</v>
      </c>
      <c r="J132" s="43" t="s">
        <v>16</v>
      </c>
      <c r="K132" s="8"/>
      <c r="L132" s="18"/>
      <c r="M132" s="8"/>
      <c r="N132" s="8"/>
      <c r="O132" s="8"/>
    </row>
    <row r="133" spans="1:15">
      <c r="A133" s="19">
        <v>121</v>
      </c>
      <c r="B133" s="8">
        <v>354</v>
      </c>
      <c r="C133" s="8">
        <v>20</v>
      </c>
      <c r="D133" s="8">
        <v>114</v>
      </c>
      <c r="E133" s="40">
        <v>11.735300833754579</v>
      </c>
      <c r="F133" s="43">
        <v>9</v>
      </c>
      <c r="G133" s="61">
        <v>188</v>
      </c>
      <c r="H133" s="41" t="s">
        <v>15</v>
      </c>
      <c r="I133" s="38" t="s">
        <v>15</v>
      </c>
      <c r="J133" s="43" t="s">
        <v>16</v>
      </c>
      <c r="K133" s="8"/>
      <c r="L133" s="18"/>
      <c r="M133" s="8"/>
      <c r="N133" s="8"/>
      <c r="O133" s="8"/>
    </row>
    <row r="134" spans="1:15">
      <c r="A134" s="11">
        <v>122</v>
      </c>
      <c r="B134" s="8">
        <v>1393</v>
      </c>
      <c r="C134" s="8">
        <v>11</v>
      </c>
      <c r="D134" s="8">
        <v>259</v>
      </c>
      <c r="E134" s="40">
        <v>38.602759658950013</v>
      </c>
      <c r="F134" s="43">
        <v>7</v>
      </c>
      <c r="G134" s="61">
        <v>503</v>
      </c>
      <c r="H134" s="41" t="s">
        <v>15</v>
      </c>
      <c r="I134" s="38" t="s">
        <v>15</v>
      </c>
      <c r="J134" s="43" t="s">
        <v>17</v>
      </c>
      <c r="K134" s="8"/>
      <c r="L134" s="18"/>
      <c r="M134" s="8"/>
      <c r="N134" s="8"/>
      <c r="O134" s="8"/>
    </row>
    <row r="135" spans="1:15">
      <c r="A135" s="19">
        <v>123</v>
      </c>
      <c r="B135" s="8">
        <v>1061</v>
      </c>
      <c r="C135" s="8">
        <v>17</v>
      </c>
      <c r="D135" s="8">
        <v>100</v>
      </c>
      <c r="E135" s="40">
        <v>36.489688446105092</v>
      </c>
      <c r="F135" s="43">
        <v>14</v>
      </c>
      <c r="G135" s="61">
        <v>353</v>
      </c>
      <c r="H135" s="41" t="s">
        <v>15</v>
      </c>
      <c r="I135" s="38" t="s">
        <v>15</v>
      </c>
      <c r="J135" s="43" t="s">
        <v>16</v>
      </c>
      <c r="K135" s="8"/>
      <c r="L135" s="18"/>
      <c r="M135" s="8"/>
      <c r="N135" s="8"/>
      <c r="O135" s="8"/>
    </row>
    <row r="136" spans="1:15">
      <c r="A136" s="11">
        <v>124</v>
      </c>
      <c r="B136" s="8">
        <v>4705</v>
      </c>
      <c r="C136" s="8">
        <v>23</v>
      </c>
      <c r="D136" s="8">
        <v>165</v>
      </c>
      <c r="E136" s="40">
        <v>134.74319709430182</v>
      </c>
      <c r="F136" s="43">
        <v>15</v>
      </c>
      <c r="G136" s="61">
        <v>640</v>
      </c>
      <c r="H136" s="41" t="s">
        <v>17</v>
      </c>
      <c r="I136" s="38" t="s">
        <v>15</v>
      </c>
      <c r="J136" s="43" t="s">
        <v>17</v>
      </c>
      <c r="K136" s="8"/>
      <c r="L136" s="18"/>
      <c r="M136" s="8"/>
      <c r="N136" s="8"/>
      <c r="O136" s="8"/>
    </row>
    <row r="137" spans="1:15">
      <c r="A137" s="19">
        <v>125</v>
      </c>
      <c r="B137" s="8">
        <v>247</v>
      </c>
      <c r="C137" s="8">
        <v>11</v>
      </c>
      <c r="D137" s="8">
        <v>116</v>
      </c>
      <c r="E137" s="40">
        <v>7.4451614835428828</v>
      </c>
      <c r="F137" s="43">
        <v>8</v>
      </c>
      <c r="G137" s="61">
        <v>212</v>
      </c>
      <c r="H137" s="41" t="s">
        <v>15</v>
      </c>
      <c r="I137" s="38" t="s">
        <v>15</v>
      </c>
      <c r="J137" s="43" t="s">
        <v>16</v>
      </c>
      <c r="K137" s="8"/>
      <c r="L137" s="18"/>
      <c r="M137" s="8"/>
      <c r="N137" s="8"/>
      <c r="O137" s="8"/>
    </row>
    <row r="138" spans="1:15">
      <c r="A138" s="11">
        <v>126</v>
      </c>
      <c r="B138" s="8">
        <v>4595</v>
      </c>
      <c r="C138" s="8">
        <v>74</v>
      </c>
      <c r="D138" s="8">
        <v>164</v>
      </c>
      <c r="E138" s="40">
        <v>132.88819655977201</v>
      </c>
      <c r="F138" s="43">
        <v>16</v>
      </c>
      <c r="G138" s="61">
        <v>352</v>
      </c>
      <c r="H138" s="41" t="s">
        <v>17</v>
      </c>
      <c r="I138" s="38" t="s">
        <v>16</v>
      </c>
      <c r="J138" s="43" t="s">
        <v>17</v>
      </c>
      <c r="K138" s="8"/>
      <c r="L138" s="18"/>
      <c r="M138" s="8"/>
      <c r="N138" s="8"/>
      <c r="O138" s="8"/>
    </row>
    <row r="139" spans="1:15">
      <c r="A139" s="19">
        <v>127</v>
      </c>
      <c r="B139" s="8">
        <v>11507</v>
      </c>
      <c r="C139" s="8">
        <v>35</v>
      </c>
      <c r="D139" s="8">
        <v>249</v>
      </c>
      <c r="E139" s="40">
        <v>270.53715848930074</v>
      </c>
      <c r="F139" s="43">
        <v>26</v>
      </c>
      <c r="G139" s="61">
        <v>811</v>
      </c>
      <c r="H139" s="41" t="s">
        <v>17</v>
      </c>
      <c r="I139" s="38" t="s">
        <v>15</v>
      </c>
      <c r="J139" s="43" t="s">
        <v>17</v>
      </c>
      <c r="K139" s="8"/>
      <c r="L139" s="18"/>
      <c r="M139" s="8"/>
      <c r="N139" s="8"/>
      <c r="O139" s="8"/>
    </row>
    <row r="140" spans="1:15">
      <c r="A140" s="11">
        <v>128</v>
      </c>
      <c r="B140" s="8">
        <v>3316</v>
      </c>
      <c r="C140" s="8">
        <v>146</v>
      </c>
      <c r="D140" s="8">
        <v>164</v>
      </c>
      <c r="E140" s="40">
        <v>74.201462029210205</v>
      </c>
      <c r="F140" s="43">
        <v>9</v>
      </c>
      <c r="G140" s="61">
        <v>213</v>
      </c>
      <c r="H140" s="41" t="s">
        <v>17</v>
      </c>
      <c r="I140" s="38" t="s">
        <v>16</v>
      </c>
      <c r="J140" s="43" t="s">
        <v>17</v>
      </c>
      <c r="K140" s="8"/>
      <c r="L140" s="18"/>
      <c r="M140" s="8"/>
      <c r="N140" s="8"/>
      <c r="O140" s="8"/>
    </row>
    <row r="141" spans="1:15">
      <c r="A141" s="19">
        <v>129</v>
      </c>
      <c r="B141" s="8">
        <v>3016</v>
      </c>
      <c r="C141" s="8">
        <v>106</v>
      </c>
      <c r="D141" s="8">
        <v>101</v>
      </c>
      <c r="E141" s="40">
        <v>121.19085155872135</v>
      </c>
      <c r="F141" s="43">
        <v>23</v>
      </c>
      <c r="G141" s="61">
        <v>239</v>
      </c>
      <c r="H141" s="41" t="s">
        <v>17</v>
      </c>
      <c r="I141" s="38" t="s">
        <v>16</v>
      </c>
      <c r="J141" s="43" t="s">
        <v>16</v>
      </c>
      <c r="K141" s="8"/>
      <c r="L141" s="18"/>
      <c r="M141" s="8"/>
      <c r="N141" s="8"/>
      <c r="O141" s="8"/>
    </row>
    <row r="142" spans="1:15">
      <c r="A142" s="11">
        <v>130</v>
      </c>
      <c r="B142" s="8">
        <v>881</v>
      </c>
      <c r="C142" s="8">
        <v>265</v>
      </c>
      <c r="D142" s="8">
        <v>110</v>
      </c>
      <c r="E142" s="40">
        <v>27.106469125371916</v>
      </c>
      <c r="F142" s="43">
        <v>9</v>
      </c>
      <c r="G142" s="61">
        <v>82</v>
      </c>
      <c r="H142" s="41" t="s">
        <v>17</v>
      </c>
      <c r="I142" s="38" t="s">
        <v>17</v>
      </c>
      <c r="J142" s="43" t="s">
        <v>16</v>
      </c>
      <c r="K142" s="8"/>
      <c r="L142" s="18"/>
      <c r="M142" s="8"/>
      <c r="N142" s="8"/>
      <c r="O142" s="8"/>
    </row>
    <row r="143" spans="1:15">
      <c r="A143" s="19">
        <v>131</v>
      </c>
      <c r="B143" s="8">
        <v>527</v>
      </c>
      <c r="C143" s="8">
        <v>241</v>
      </c>
      <c r="D143" s="8">
        <v>100</v>
      </c>
      <c r="E143" s="40">
        <v>18.280307481192285</v>
      </c>
      <c r="F143" s="43">
        <v>9</v>
      </c>
      <c r="G143" s="61">
        <v>66</v>
      </c>
      <c r="H143" s="41" t="s">
        <v>17</v>
      </c>
      <c r="I143" s="38" t="s">
        <v>17</v>
      </c>
      <c r="J143" s="43" t="s">
        <v>16</v>
      </c>
      <c r="K143" s="8"/>
      <c r="L143" s="18"/>
      <c r="M143" s="8"/>
      <c r="N143" s="8"/>
      <c r="O143" s="8"/>
    </row>
    <row r="144" spans="1:15">
      <c r="A144" s="11">
        <v>132</v>
      </c>
      <c r="B144" s="8">
        <v>249</v>
      </c>
      <c r="C144" s="8">
        <v>831</v>
      </c>
      <c r="D144" s="8">
        <v>190</v>
      </c>
      <c r="E144" s="40">
        <v>6.1168430369950082</v>
      </c>
      <c r="F144" s="43">
        <v>10</v>
      </c>
      <c r="G144" s="61">
        <v>24</v>
      </c>
      <c r="H144" s="41" t="s">
        <v>17</v>
      </c>
      <c r="I144" s="38" t="s">
        <v>17</v>
      </c>
      <c r="J144" s="43" t="s">
        <v>17</v>
      </c>
      <c r="K144" s="8"/>
      <c r="L144" s="18"/>
      <c r="M144" s="8"/>
      <c r="N144" s="8"/>
      <c r="O144" s="8"/>
    </row>
    <row r="145" spans="1:15">
      <c r="A145" s="19">
        <v>133</v>
      </c>
      <c r="B145" s="8">
        <v>3833</v>
      </c>
      <c r="C145" s="8">
        <v>8</v>
      </c>
      <c r="D145" s="8">
        <v>418</v>
      </c>
      <c r="E145" s="40">
        <v>64.695306152900159</v>
      </c>
      <c r="F145" s="43">
        <v>9</v>
      </c>
      <c r="G145" s="61">
        <v>979</v>
      </c>
      <c r="H145" s="41" t="s">
        <v>16</v>
      </c>
      <c r="I145" s="38" t="s">
        <v>15</v>
      </c>
      <c r="J145" s="43" t="s">
        <v>17</v>
      </c>
      <c r="K145" s="8"/>
      <c r="L145" s="18"/>
      <c r="M145" s="8"/>
      <c r="N145" s="8"/>
      <c r="O145" s="8"/>
    </row>
    <row r="146" spans="1:15">
      <c r="A146" s="11">
        <v>134</v>
      </c>
      <c r="B146" s="8">
        <v>3923</v>
      </c>
      <c r="C146" s="8">
        <v>20</v>
      </c>
      <c r="D146" s="8">
        <v>413</v>
      </c>
      <c r="E146" s="40">
        <v>84.78026484189715</v>
      </c>
      <c r="F146" s="43">
        <v>9</v>
      </c>
      <c r="G146" s="61">
        <v>626</v>
      </c>
      <c r="H146" s="41" t="s">
        <v>16</v>
      </c>
      <c r="I146" s="38" t="s">
        <v>15</v>
      </c>
      <c r="J146" s="43" t="s">
        <v>17</v>
      </c>
      <c r="K146" s="8"/>
      <c r="L146" s="18"/>
      <c r="M146" s="8"/>
      <c r="N146" s="8"/>
      <c r="O146" s="8"/>
    </row>
    <row r="147" spans="1:15">
      <c r="A147" s="19">
        <v>135</v>
      </c>
      <c r="B147" s="8">
        <v>699</v>
      </c>
      <c r="C147" s="8">
        <v>19</v>
      </c>
      <c r="D147" s="8">
        <v>491</v>
      </c>
      <c r="E147" s="40">
        <v>24.639351546001254</v>
      </c>
      <c r="F147" s="43">
        <v>28</v>
      </c>
      <c r="G147" s="61">
        <v>271</v>
      </c>
      <c r="H147" s="41" t="s">
        <v>15</v>
      </c>
      <c r="I147" s="38" t="s">
        <v>15</v>
      </c>
      <c r="J147" s="43" t="s">
        <v>17</v>
      </c>
      <c r="K147" s="8"/>
      <c r="L147" s="18"/>
      <c r="M147" s="8"/>
      <c r="N147" s="8"/>
      <c r="O147" s="8"/>
    </row>
    <row r="148" spans="1:15">
      <c r="A148" s="11">
        <v>136</v>
      </c>
      <c r="B148" s="8">
        <v>6130</v>
      </c>
      <c r="C148" s="8">
        <v>29</v>
      </c>
      <c r="D148" s="8">
        <v>494</v>
      </c>
      <c r="E148" s="40">
        <v>89.895249988191907</v>
      </c>
      <c r="F148" s="43">
        <v>9</v>
      </c>
      <c r="G148" s="61">
        <v>650</v>
      </c>
      <c r="H148" s="41" t="s">
        <v>17</v>
      </c>
      <c r="I148" s="38" t="s">
        <v>15</v>
      </c>
      <c r="J148" s="43" t="s">
        <v>17</v>
      </c>
      <c r="K148" s="8"/>
      <c r="L148" s="18"/>
      <c r="M148" s="8"/>
      <c r="N148" s="8"/>
      <c r="O148" s="8"/>
    </row>
    <row r="149" spans="1:15">
      <c r="A149" s="19">
        <v>137</v>
      </c>
      <c r="B149" s="8">
        <v>13565</v>
      </c>
      <c r="C149" s="8">
        <v>37</v>
      </c>
      <c r="D149" s="8">
        <v>726</v>
      </c>
      <c r="E149" s="40">
        <v>340.25115380512977</v>
      </c>
      <c r="F149" s="43">
        <v>30</v>
      </c>
      <c r="G149" s="61">
        <v>856</v>
      </c>
      <c r="H149" s="41" t="s">
        <v>17</v>
      </c>
      <c r="I149" s="38" t="s">
        <v>15</v>
      </c>
      <c r="J149" s="43" t="s">
        <v>17</v>
      </c>
      <c r="K149" s="8"/>
      <c r="L149" s="18"/>
      <c r="M149" s="8"/>
      <c r="N149" s="8"/>
      <c r="O149" s="8"/>
    </row>
    <row r="150" spans="1:15">
      <c r="A150" s="11">
        <v>138</v>
      </c>
      <c r="B150" s="8">
        <v>8799</v>
      </c>
      <c r="C150" s="8">
        <v>52</v>
      </c>
      <c r="D150" s="8">
        <v>309</v>
      </c>
      <c r="E150" s="40">
        <v>173.34835603451151</v>
      </c>
      <c r="F150" s="43">
        <v>9</v>
      </c>
      <c r="G150" s="61">
        <v>582</v>
      </c>
      <c r="H150" s="41" t="s">
        <v>17</v>
      </c>
      <c r="I150" s="38" t="s">
        <v>15</v>
      </c>
      <c r="J150" s="43" t="s">
        <v>17</v>
      </c>
      <c r="K150" s="8"/>
      <c r="L150" s="18"/>
      <c r="M150" s="8"/>
      <c r="N150" s="8"/>
      <c r="O150" s="8"/>
    </row>
    <row r="151" spans="1:15">
      <c r="A151" s="19">
        <v>139</v>
      </c>
      <c r="B151" s="8">
        <v>3575</v>
      </c>
      <c r="C151" s="8">
        <v>34</v>
      </c>
      <c r="D151" s="8">
        <v>370</v>
      </c>
      <c r="E151" s="40">
        <v>70.078875952808602</v>
      </c>
      <c r="F151" s="43">
        <v>9</v>
      </c>
      <c r="G151" s="61">
        <v>459</v>
      </c>
      <c r="H151" s="41" t="s">
        <v>17</v>
      </c>
      <c r="I151" s="38" t="s">
        <v>15</v>
      </c>
      <c r="J151" s="43" t="s">
        <v>17</v>
      </c>
      <c r="K151" s="8"/>
      <c r="L151" s="18"/>
      <c r="M151" s="8"/>
      <c r="N151" s="8"/>
      <c r="O151" s="8"/>
    </row>
    <row r="152" spans="1:15">
      <c r="A152" s="11">
        <v>140</v>
      </c>
      <c r="B152" s="8">
        <v>3475</v>
      </c>
      <c r="C152" s="8">
        <v>14</v>
      </c>
      <c r="D152" s="8">
        <v>379</v>
      </c>
      <c r="E152" s="40">
        <v>67.647266881699466</v>
      </c>
      <c r="F152" s="43">
        <v>9</v>
      </c>
      <c r="G152" s="61">
        <v>705</v>
      </c>
      <c r="H152" s="41" t="s">
        <v>16</v>
      </c>
      <c r="I152" s="38" t="s">
        <v>15</v>
      </c>
      <c r="J152" s="43" t="s">
        <v>17</v>
      </c>
      <c r="K152" s="8"/>
      <c r="L152" s="18"/>
      <c r="M152" s="8"/>
      <c r="N152" s="8"/>
      <c r="O152" s="8"/>
    </row>
    <row r="153" spans="1:15">
      <c r="A153" s="19">
        <v>141</v>
      </c>
      <c r="B153" s="8">
        <v>7865</v>
      </c>
      <c r="C153" s="8">
        <v>15</v>
      </c>
      <c r="D153" s="8">
        <v>409</v>
      </c>
      <c r="E153" s="40">
        <v>105.55152494641753</v>
      </c>
      <c r="F153" s="43">
        <v>9</v>
      </c>
      <c r="G153" s="61">
        <v>1024</v>
      </c>
      <c r="H153" s="41" t="s">
        <v>17</v>
      </c>
      <c r="I153" s="38" t="s">
        <v>15</v>
      </c>
      <c r="J153" s="43" t="s">
        <v>17</v>
      </c>
      <c r="K153" s="8"/>
      <c r="L153" s="18"/>
      <c r="M153" s="8"/>
      <c r="N153" s="8"/>
      <c r="O153" s="8"/>
    </row>
    <row r="154" spans="1:15">
      <c r="A154" s="11">
        <v>142</v>
      </c>
      <c r="B154" s="8">
        <v>9111</v>
      </c>
      <c r="C154" s="8">
        <v>45</v>
      </c>
      <c r="D154" s="8">
        <v>549</v>
      </c>
      <c r="E154" s="40">
        <v>111.96247483899741</v>
      </c>
      <c r="F154" s="43">
        <v>9</v>
      </c>
      <c r="G154" s="61">
        <v>636</v>
      </c>
      <c r="H154" s="41" t="s">
        <v>17</v>
      </c>
      <c r="I154" s="38" t="s">
        <v>15</v>
      </c>
      <c r="J154" s="43" t="s">
        <v>17</v>
      </c>
      <c r="K154" s="8"/>
      <c r="L154" s="18"/>
      <c r="M154" s="8"/>
      <c r="N154" s="8"/>
      <c r="O154" s="8"/>
    </row>
    <row r="155" spans="1:15">
      <c r="A155" s="19">
        <v>143</v>
      </c>
      <c r="B155" s="8">
        <v>2017</v>
      </c>
      <c r="C155" s="8">
        <v>85</v>
      </c>
      <c r="D155" s="8">
        <v>432</v>
      </c>
      <c r="E155" s="40">
        <v>33.695575224986662</v>
      </c>
      <c r="F155" s="43">
        <v>15</v>
      </c>
      <c r="G155" s="61">
        <v>218</v>
      </c>
      <c r="H155" s="41" t="s">
        <v>17</v>
      </c>
      <c r="I155" s="38" t="s">
        <v>16</v>
      </c>
      <c r="J155" s="43" t="s">
        <v>17</v>
      </c>
      <c r="K155" s="8"/>
      <c r="L155" s="18"/>
      <c r="M155" s="8"/>
      <c r="N155" s="8"/>
      <c r="O155" s="8"/>
    </row>
    <row r="156" spans="1:15">
      <c r="A156" s="11">
        <v>144</v>
      </c>
      <c r="B156" s="8">
        <v>1295</v>
      </c>
      <c r="C156" s="8">
        <v>16</v>
      </c>
      <c r="D156" s="8">
        <v>316</v>
      </c>
      <c r="E156" s="40">
        <v>21.961550591776916</v>
      </c>
      <c r="F156" s="43">
        <v>4</v>
      </c>
      <c r="G156" s="61">
        <v>402</v>
      </c>
      <c r="H156" s="41" t="s">
        <v>15</v>
      </c>
      <c r="I156" s="38" t="s">
        <v>15</v>
      </c>
      <c r="J156" s="43" t="s">
        <v>17</v>
      </c>
      <c r="K156" s="8"/>
      <c r="L156" s="18"/>
      <c r="M156" s="8"/>
      <c r="N156" s="8"/>
      <c r="O156" s="8"/>
    </row>
    <row r="157" spans="1:15">
      <c r="A157" s="19">
        <v>145</v>
      </c>
      <c r="B157" s="8">
        <v>1335</v>
      </c>
      <c r="C157" s="8">
        <v>17</v>
      </c>
      <c r="D157" s="8">
        <v>506</v>
      </c>
      <c r="E157" s="40">
        <v>43.780371301109227</v>
      </c>
      <c r="F157" s="43">
        <v>17</v>
      </c>
      <c r="G157" s="61">
        <v>396</v>
      </c>
      <c r="H157" s="41" t="s">
        <v>15</v>
      </c>
      <c r="I157" s="38" t="s">
        <v>15</v>
      </c>
      <c r="J157" s="43" t="s">
        <v>17</v>
      </c>
      <c r="K157" s="8"/>
      <c r="L157" s="18"/>
      <c r="M157" s="8"/>
      <c r="N157" s="8"/>
      <c r="O157" s="8"/>
    </row>
    <row r="158" spans="1:15">
      <c r="A158" s="11">
        <v>146</v>
      </c>
      <c r="B158" s="8">
        <v>1352</v>
      </c>
      <c r="C158" s="8">
        <v>19</v>
      </c>
      <c r="D158" s="8">
        <v>494</v>
      </c>
      <c r="E158" s="44">
        <v>46.640829812644277</v>
      </c>
      <c r="F158">
        <v>32</v>
      </c>
      <c r="G158" s="61">
        <v>377</v>
      </c>
      <c r="H158" s="43" t="s">
        <v>16</v>
      </c>
      <c r="I158" s="38" t="s">
        <v>15</v>
      </c>
      <c r="J158" s="38" t="s">
        <v>17</v>
      </c>
      <c r="K158" s="8"/>
      <c r="L158" s="18"/>
      <c r="M158" s="8"/>
      <c r="N158" s="8"/>
      <c r="O158" s="8"/>
    </row>
    <row r="159" spans="1:15">
      <c r="A159" s="19">
        <v>147</v>
      </c>
      <c r="B159" s="8">
        <v>617</v>
      </c>
      <c r="C159" s="8">
        <v>32</v>
      </c>
      <c r="D159" s="8">
        <v>603</v>
      </c>
      <c r="E159" s="44">
        <v>17.459190050501675</v>
      </c>
      <c r="F159">
        <v>8</v>
      </c>
      <c r="G159" s="61">
        <v>196</v>
      </c>
      <c r="H159" s="43" t="s">
        <v>15</v>
      </c>
      <c r="I159" s="38" t="s">
        <v>15</v>
      </c>
      <c r="J159" s="38" t="s">
        <v>17</v>
      </c>
      <c r="K159" s="8"/>
      <c r="L159" s="18"/>
      <c r="M159" s="8"/>
      <c r="N159" s="8"/>
      <c r="O159" s="8"/>
    </row>
    <row r="160" spans="1:15">
      <c r="A160" s="11">
        <v>148</v>
      </c>
      <c r="B160" s="8">
        <v>3719</v>
      </c>
      <c r="C160" s="8">
        <v>36</v>
      </c>
      <c r="D160" s="8">
        <v>473</v>
      </c>
      <c r="E160" s="44">
        <v>47.014476986195355</v>
      </c>
      <c r="F160">
        <v>6</v>
      </c>
      <c r="G160" s="61">
        <v>455</v>
      </c>
      <c r="H160" s="43" t="s">
        <v>17</v>
      </c>
      <c r="I160" s="38" t="s">
        <v>15</v>
      </c>
      <c r="J160" s="38" t="s">
        <v>17</v>
      </c>
      <c r="K160" s="8"/>
      <c r="L160" s="18"/>
      <c r="M160" s="8"/>
      <c r="N160" s="8"/>
      <c r="O160" s="8"/>
    </row>
    <row r="161" spans="1:16">
      <c r="A161" s="19">
        <v>149</v>
      </c>
      <c r="B161" s="8">
        <v>3748</v>
      </c>
      <c r="C161" s="8">
        <v>160</v>
      </c>
      <c r="D161" s="8">
        <v>475</v>
      </c>
      <c r="E161" s="44">
        <v>46.499384833666667</v>
      </c>
      <c r="F161" s="38">
        <v>16</v>
      </c>
      <c r="G161" s="61">
        <v>216</v>
      </c>
      <c r="H161" s="38" t="s">
        <v>17</v>
      </c>
      <c r="I161" s="38" t="s">
        <v>16</v>
      </c>
      <c r="J161" s="38" t="s">
        <v>17</v>
      </c>
      <c r="K161" s="8"/>
      <c r="L161" s="18"/>
      <c r="M161" s="8"/>
      <c r="N161" s="8"/>
      <c r="O161" s="8"/>
    </row>
    <row r="162" spans="1:16">
      <c r="A162" s="11">
        <v>150</v>
      </c>
      <c r="B162" s="8">
        <v>1013</v>
      </c>
      <c r="C162" s="8">
        <v>287</v>
      </c>
      <c r="D162" s="8">
        <v>323</v>
      </c>
      <c r="E162" s="44">
        <v>18.952067173310947</v>
      </c>
      <c r="F162">
        <v>38</v>
      </c>
      <c r="G162" s="61">
        <v>84</v>
      </c>
      <c r="H162" s="43" t="s">
        <v>17</v>
      </c>
      <c r="I162" s="38" t="s">
        <v>17</v>
      </c>
      <c r="J162" s="38" t="s">
        <v>17</v>
      </c>
      <c r="K162" s="8"/>
      <c r="L162" s="18"/>
      <c r="M162" s="8"/>
      <c r="N162" s="8"/>
      <c r="O162" s="8"/>
    </row>
    <row r="163" spans="1:16">
      <c r="A163" s="5"/>
      <c r="B163" s="8"/>
      <c r="C163" s="8"/>
      <c r="D163" s="8"/>
      <c r="E163" s="8"/>
      <c r="F163" s="8"/>
      <c r="G163" s="29"/>
      <c r="H163" s="29"/>
      <c r="I163" s="8"/>
      <c r="J163" s="8"/>
      <c r="K163" s="8"/>
      <c r="L163" s="8"/>
      <c r="M163" s="8"/>
      <c r="N163" s="8"/>
      <c r="O163" s="8"/>
      <c r="P163" s="8"/>
    </row>
    <row r="164" spans="1:16">
      <c r="B164" s="8"/>
      <c r="C164" s="8"/>
      <c r="D164" s="8"/>
      <c r="E164" s="8"/>
      <c r="F164" s="8"/>
      <c r="G164" s="29"/>
      <c r="H164" s="29"/>
      <c r="I164" s="8"/>
      <c r="J164" s="8"/>
      <c r="K164" s="8"/>
      <c r="L164" s="8"/>
      <c r="M164" s="8"/>
      <c r="N164" s="8"/>
      <c r="O164" s="8"/>
      <c r="P164" s="8"/>
    </row>
    <row r="165" spans="1:16">
      <c r="A165" s="5"/>
      <c r="B165" s="8"/>
      <c r="C165" s="8"/>
      <c r="D165" s="8"/>
      <c r="E165" s="8"/>
      <c r="F165" s="8"/>
      <c r="G165" s="29"/>
      <c r="H165" s="29"/>
      <c r="I165" s="8"/>
      <c r="J165" s="8"/>
      <c r="K165" s="8"/>
      <c r="L165" s="8"/>
      <c r="M165" s="8"/>
      <c r="N165" s="8"/>
      <c r="O165" s="8"/>
      <c r="P165" s="8"/>
    </row>
    <row r="166" spans="1:16">
      <c r="B166" s="8"/>
      <c r="C166" s="8"/>
      <c r="D166" s="8"/>
      <c r="E166" s="8"/>
      <c r="F166" s="8"/>
      <c r="G166" s="29"/>
      <c r="H166" s="29"/>
      <c r="I166" s="8"/>
      <c r="J166" s="8"/>
      <c r="K166" s="8"/>
      <c r="L166" s="8"/>
      <c r="M166" s="8"/>
      <c r="N166" s="8"/>
      <c r="O166" s="8"/>
      <c r="P166" s="8"/>
    </row>
    <row r="167" spans="1:16">
      <c r="A167" s="5"/>
      <c r="B167" s="8"/>
      <c r="C167" s="8"/>
      <c r="D167" s="8"/>
      <c r="E167" s="8"/>
      <c r="F167" s="8"/>
      <c r="G167" s="29"/>
      <c r="H167" s="29"/>
      <c r="I167" s="8"/>
      <c r="J167" s="8"/>
      <c r="K167" s="8"/>
      <c r="L167" s="8"/>
      <c r="M167" s="8"/>
      <c r="N167" s="8"/>
      <c r="O167" s="8"/>
      <c r="P167" s="8"/>
    </row>
    <row r="168" spans="1:16">
      <c r="B168" s="8"/>
      <c r="C168" s="8"/>
      <c r="D168" s="8"/>
      <c r="E168" s="8"/>
      <c r="F168" s="8"/>
      <c r="G168" s="29"/>
      <c r="H168" s="29"/>
      <c r="I168" s="8"/>
      <c r="J168" s="8"/>
      <c r="K168" s="8"/>
      <c r="L168" s="8"/>
      <c r="M168" s="8"/>
      <c r="N168" s="8"/>
      <c r="O168" s="8"/>
      <c r="P168" s="8"/>
    </row>
    <row r="169" spans="1:16">
      <c r="A169" s="5"/>
      <c r="B169" s="8"/>
      <c r="C169" s="8"/>
      <c r="D169" s="8"/>
      <c r="E169" s="8"/>
      <c r="F169" s="8"/>
      <c r="G169" s="29"/>
      <c r="H169" s="29"/>
      <c r="I169" s="8"/>
      <c r="J169" s="8"/>
      <c r="K169" s="8"/>
      <c r="L169" s="8"/>
      <c r="M169" s="8"/>
      <c r="N169" s="8"/>
      <c r="O169" s="8"/>
      <c r="P169" s="8"/>
    </row>
    <row r="170" spans="1:16">
      <c r="B170" s="8"/>
      <c r="C170" s="8"/>
      <c r="D170" s="8"/>
      <c r="E170" s="8"/>
      <c r="F170" s="8"/>
      <c r="G170" s="29"/>
      <c r="H170" s="29"/>
      <c r="I170" s="8"/>
      <c r="J170" s="8"/>
      <c r="K170" s="8"/>
      <c r="L170" s="8"/>
      <c r="M170" s="8"/>
      <c r="N170" s="8"/>
      <c r="O170" s="8"/>
      <c r="P170" s="8"/>
    </row>
    <row r="171" spans="1:16">
      <c r="A171" s="5"/>
      <c r="B171" s="8"/>
      <c r="C171" s="8"/>
      <c r="D171" s="8"/>
      <c r="E171" s="8"/>
      <c r="F171" s="8"/>
      <c r="G171" s="29"/>
      <c r="H171" s="29"/>
      <c r="I171" s="8"/>
      <c r="J171" s="8"/>
      <c r="K171" s="8"/>
      <c r="L171" s="8"/>
      <c r="M171" s="8"/>
      <c r="N171" s="8"/>
      <c r="O171" s="8"/>
      <c r="P171" s="8"/>
    </row>
    <row r="172" spans="1:16">
      <c r="B172" s="8"/>
      <c r="C172" s="8"/>
      <c r="D172" s="8"/>
      <c r="E172" s="8"/>
      <c r="F172" s="8"/>
      <c r="G172" s="29"/>
      <c r="H172" s="29"/>
      <c r="I172" s="8"/>
      <c r="J172" s="8"/>
      <c r="K172" s="8"/>
      <c r="L172" s="8"/>
      <c r="M172" s="8"/>
      <c r="N172" s="8"/>
      <c r="O172" s="8"/>
      <c r="P172" s="8"/>
    </row>
    <row r="173" spans="1:16">
      <c r="A173" s="5"/>
      <c r="B173" s="8"/>
      <c r="C173" s="8"/>
      <c r="D173" s="8"/>
      <c r="E173" s="8"/>
      <c r="F173" s="8"/>
      <c r="G173" s="29"/>
      <c r="H173" s="29"/>
      <c r="I173" s="8"/>
      <c r="J173" s="8"/>
      <c r="K173" s="8"/>
      <c r="L173" s="8"/>
      <c r="M173" s="8"/>
      <c r="N173" s="8"/>
      <c r="O173" s="8"/>
      <c r="P173" s="8"/>
    </row>
    <row r="174" spans="1:16">
      <c r="B174" s="8"/>
      <c r="C174" s="8"/>
      <c r="D174" s="8"/>
      <c r="E174" s="8"/>
      <c r="F174" s="8"/>
      <c r="G174" s="29"/>
      <c r="H174" s="29"/>
      <c r="I174" s="8"/>
      <c r="J174" s="8"/>
      <c r="K174" s="8"/>
      <c r="L174" s="8"/>
      <c r="M174" s="8"/>
      <c r="N174" s="8"/>
      <c r="O174" s="8"/>
      <c r="P174" s="8"/>
    </row>
    <row r="175" spans="1:16">
      <c r="A175" s="5"/>
      <c r="B175" s="8"/>
      <c r="C175" s="8"/>
      <c r="D175" s="8"/>
      <c r="E175" s="8"/>
      <c r="F175" s="8"/>
      <c r="G175" s="29"/>
      <c r="H175" s="29"/>
      <c r="I175" s="8"/>
      <c r="J175" s="8"/>
      <c r="K175" s="8"/>
      <c r="L175" s="8"/>
      <c r="M175" s="8"/>
      <c r="N175" s="8"/>
      <c r="O175" s="8"/>
      <c r="P175" s="8"/>
    </row>
    <row r="176" spans="1:16">
      <c r="B176" s="8"/>
      <c r="C176" s="8"/>
      <c r="D176" s="8"/>
      <c r="E176" s="8"/>
      <c r="F176" s="8"/>
      <c r="G176" s="29"/>
      <c r="H176" s="29"/>
      <c r="I176" s="8"/>
      <c r="J176" s="8"/>
      <c r="K176" s="8"/>
      <c r="L176" s="8"/>
      <c r="M176" s="8"/>
      <c r="N176" s="8"/>
      <c r="O176" s="8"/>
      <c r="P176" s="8"/>
    </row>
    <row r="177" spans="1:16">
      <c r="A177" s="5"/>
      <c r="B177" s="8"/>
      <c r="C177" s="8"/>
      <c r="D177" s="8"/>
      <c r="E177" s="8"/>
      <c r="F177" s="8"/>
      <c r="G177" s="29"/>
      <c r="H177" s="29"/>
      <c r="I177" s="8"/>
      <c r="J177" s="8"/>
      <c r="K177" s="8"/>
      <c r="L177" s="8"/>
      <c r="M177" s="8"/>
      <c r="N177" s="8"/>
      <c r="O177" s="8"/>
      <c r="P177" s="8"/>
    </row>
    <row r="178" spans="1:16">
      <c r="B178" s="8"/>
      <c r="C178" s="8"/>
      <c r="D178" s="8"/>
      <c r="E178" s="8"/>
      <c r="F178" s="8"/>
      <c r="G178" s="29"/>
      <c r="H178" s="29"/>
      <c r="I178" s="8"/>
      <c r="J178" s="8"/>
      <c r="K178" s="8"/>
      <c r="L178" s="8"/>
      <c r="M178" s="8"/>
      <c r="N178" s="8"/>
      <c r="O178" s="8"/>
      <c r="P178" s="8"/>
    </row>
    <row r="179" spans="1:16">
      <c r="A179" s="5"/>
      <c r="B179" s="8"/>
      <c r="C179" s="8"/>
      <c r="D179" s="8"/>
      <c r="E179" s="8"/>
      <c r="F179" s="8"/>
      <c r="G179" s="29"/>
      <c r="H179" s="29"/>
      <c r="I179" s="8"/>
      <c r="J179" s="8"/>
      <c r="K179" s="8"/>
      <c r="L179" s="8"/>
      <c r="M179" s="8"/>
      <c r="N179" s="8"/>
      <c r="O179" s="8"/>
      <c r="P179" s="8"/>
    </row>
    <row r="180" spans="1:16">
      <c r="B180" s="8"/>
      <c r="C180" s="8"/>
      <c r="D180" s="8"/>
      <c r="E180" s="8"/>
      <c r="F180" s="8"/>
      <c r="G180" s="29"/>
      <c r="H180" s="29"/>
      <c r="I180" s="8"/>
      <c r="J180" s="8"/>
      <c r="K180" s="8"/>
      <c r="L180" s="8"/>
      <c r="M180" s="8"/>
      <c r="N180" s="8"/>
      <c r="O180" s="8"/>
      <c r="P180" s="8"/>
    </row>
    <row r="181" spans="1:16">
      <c r="A181" s="5"/>
      <c r="B181" s="8"/>
      <c r="C181" s="8"/>
      <c r="D181" s="8"/>
      <c r="E181" s="8"/>
      <c r="F181" s="8"/>
      <c r="G181" s="29"/>
      <c r="H181" s="29"/>
      <c r="I181" s="8"/>
      <c r="J181" s="8"/>
      <c r="K181" s="8"/>
      <c r="L181" s="8"/>
      <c r="M181" s="8"/>
      <c r="N181" s="8"/>
      <c r="O181" s="8"/>
      <c r="P181" s="8"/>
    </row>
    <row r="182" spans="1:16">
      <c r="B182" s="8"/>
      <c r="C182" s="8"/>
      <c r="D182" s="8"/>
      <c r="E182" s="8"/>
      <c r="F182" s="8"/>
      <c r="G182" s="29"/>
      <c r="H182" s="29"/>
      <c r="I182" s="8"/>
      <c r="J182" s="8"/>
      <c r="K182" s="8"/>
      <c r="L182" s="8"/>
      <c r="M182" s="8"/>
      <c r="N182" s="8"/>
      <c r="O182" s="8"/>
      <c r="P182" s="8"/>
    </row>
    <row r="183" spans="1:16">
      <c r="A183" s="5"/>
      <c r="B183" s="8"/>
      <c r="C183" s="8"/>
      <c r="D183" s="8"/>
      <c r="E183" s="8"/>
      <c r="F183" s="8"/>
      <c r="G183" s="29"/>
      <c r="H183" s="29"/>
      <c r="I183" s="8"/>
      <c r="J183" s="8"/>
      <c r="K183" s="8"/>
      <c r="L183" s="8"/>
      <c r="M183" s="8"/>
      <c r="N183" s="8"/>
      <c r="O183" s="8"/>
      <c r="P183" s="8"/>
    </row>
    <row r="184" spans="1:16">
      <c r="B184" s="8"/>
      <c r="C184" s="8"/>
      <c r="D184" s="8"/>
      <c r="E184" s="8"/>
      <c r="F184" s="8"/>
      <c r="G184" s="29"/>
      <c r="H184" s="29"/>
      <c r="I184" s="8"/>
      <c r="J184" s="8"/>
      <c r="K184" s="8"/>
      <c r="L184" s="8"/>
      <c r="M184" s="8"/>
      <c r="N184" s="8"/>
      <c r="O184" s="8"/>
      <c r="P184" s="8"/>
    </row>
    <row r="185" spans="1:16">
      <c r="A185" s="5"/>
      <c r="B185" s="8"/>
      <c r="C185" s="8"/>
      <c r="D185" s="8"/>
      <c r="E185" s="8"/>
      <c r="F185" s="8"/>
      <c r="G185" s="29"/>
      <c r="H185" s="29"/>
      <c r="I185" s="8"/>
      <c r="J185" s="8"/>
      <c r="K185" s="8"/>
      <c r="L185" s="8"/>
      <c r="M185" s="8"/>
      <c r="N185" s="8"/>
      <c r="O185" s="8"/>
      <c r="P185" s="8"/>
    </row>
    <row r="186" spans="1:16">
      <c r="B186" s="8"/>
      <c r="C186" s="8"/>
      <c r="D186" s="8"/>
      <c r="E186" s="8"/>
      <c r="F186" s="8"/>
      <c r="G186" s="29"/>
      <c r="H186" s="29"/>
      <c r="I186" s="8"/>
      <c r="J186" s="8"/>
      <c r="K186" s="8"/>
      <c r="L186" s="8"/>
      <c r="M186" s="8"/>
      <c r="N186" s="8"/>
      <c r="O186" s="8"/>
      <c r="P186" s="8"/>
    </row>
    <row r="187" spans="1:16">
      <c r="A187" s="5"/>
      <c r="B187" s="8"/>
      <c r="C187" s="8"/>
      <c r="D187" s="8"/>
      <c r="E187" s="8"/>
      <c r="F187" s="8"/>
      <c r="G187" s="29"/>
      <c r="H187" s="29"/>
      <c r="I187" s="8"/>
      <c r="J187" s="8"/>
      <c r="K187" s="8"/>
      <c r="L187" s="8"/>
      <c r="M187" s="8"/>
      <c r="N187" s="8"/>
      <c r="O187" s="8"/>
      <c r="P187" s="8"/>
    </row>
    <row r="188" spans="1:16">
      <c r="B188" s="8"/>
      <c r="C188" s="8"/>
      <c r="D188" s="8"/>
      <c r="E188" s="8"/>
      <c r="F188" s="8"/>
      <c r="G188" s="29"/>
      <c r="H188" s="29"/>
      <c r="I188" s="8"/>
      <c r="J188" s="8"/>
      <c r="K188" s="8"/>
      <c r="L188" s="8"/>
      <c r="M188" s="8"/>
      <c r="N188" s="8"/>
      <c r="O188" s="8"/>
      <c r="P188" s="8"/>
    </row>
    <row r="189" spans="1:16">
      <c r="A189" s="5"/>
      <c r="B189" s="8"/>
      <c r="C189" s="8"/>
      <c r="D189" s="8"/>
      <c r="E189" s="8"/>
      <c r="F189" s="8"/>
      <c r="G189" s="29"/>
      <c r="H189" s="29"/>
      <c r="I189" s="8"/>
      <c r="J189" s="8"/>
      <c r="K189" s="8"/>
      <c r="L189" s="8"/>
      <c r="M189" s="8"/>
      <c r="N189" s="8"/>
      <c r="O189" s="8"/>
      <c r="P189" s="8"/>
    </row>
    <row r="190" spans="1:16">
      <c r="B190" s="8"/>
      <c r="C190" s="8"/>
      <c r="D190" s="8"/>
      <c r="E190" s="8"/>
      <c r="F190" s="8"/>
      <c r="G190" s="29"/>
      <c r="H190" s="29"/>
      <c r="I190" s="8"/>
      <c r="J190" s="8"/>
      <c r="K190" s="8"/>
      <c r="L190" s="8"/>
      <c r="M190" s="8"/>
      <c r="N190" s="8"/>
      <c r="O190" s="8"/>
      <c r="P190" s="8"/>
    </row>
    <row r="191" spans="1:16">
      <c r="A191" s="5"/>
      <c r="B191" s="8"/>
      <c r="C191" s="8"/>
      <c r="D191" s="8"/>
      <c r="E191" s="8"/>
      <c r="F191" s="8"/>
      <c r="G191" s="29"/>
      <c r="H191" s="29"/>
      <c r="I191" s="8"/>
      <c r="J191" s="8"/>
      <c r="K191" s="8"/>
      <c r="L191" s="8"/>
      <c r="M191" s="8"/>
      <c r="N191" s="8"/>
      <c r="O191" s="8"/>
      <c r="P191" s="8"/>
    </row>
    <row r="192" spans="1:16">
      <c r="B192" s="8"/>
      <c r="C192" s="8"/>
      <c r="D192" s="8"/>
      <c r="E192" s="8"/>
      <c r="F192" s="8"/>
      <c r="G192" s="29"/>
      <c r="H192" s="29"/>
      <c r="I192" s="8"/>
      <c r="J192" s="8"/>
      <c r="K192" s="8"/>
      <c r="L192" s="8"/>
      <c r="M192" s="8"/>
      <c r="N192" s="8"/>
      <c r="O192" s="8"/>
      <c r="P192" s="8"/>
    </row>
    <row r="193" spans="1:16">
      <c r="A193" s="5"/>
      <c r="B193" s="8"/>
      <c r="C193" s="8"/>
      <c r="D193" s="8"/>
      <c r="E193" s="8"/>
      <c r="F193" s="8"/>
      <c r="G193" s="29"/>
      <c r="H193" s="29"/>
      <c r="I193" s="8"/>
      <c r="J193" s="8"/>
      <c r="K193" s="8"/>
      <c r="L193" s="8"/>
      <c r="M193" s="8"/>
      <c r="N193" s="8"/>
      <c r="O193" s="8"/>
      <c r="P193" s="8"/>
    </row>
    <row r="194" spans="1:16">
      <c r="B194" s="8"/>
      <c r="C194" s="8"/>
      <c r="D194" s="8"/>
      <c r="E194" s="8"/>
      <c r="F194" s="8"/>
      <c r="G194" s="29"/>
      <c r="H194" s="29"/>
      <c r="I194" s="8"/>
      <c r="J194" s="8"/>
      <c r="K194" s="8"/>
      <c r="L194" s="8"/>
      <c r="M194" s="8"/>
      <c r="N194" s="8"/>
      <c r="O194" s="8"/>
      <c r="P194" s="8"/>
    </row>
    <row r="195" spans="1:16">
      <c r="A195" s="5"/>
      <c r="B195" s="8"/>
      <c r="C195" s="8"/>
      <c r="D195" s="8"/>
      <c r="E195" s="8"/>
      <c r="F195" s="8"/>
      <c r="G195" s="29"/>
      <c r="H195" s="29"/>
      <c r="I195" s="8"/>
      <c r="J195" s="8"/>
      <c r="K195" s="8"/>
      <c r="L195" s="8"/>
      <c r="M195" s="8"/>
      <c r="N195" s="8"/>
      <c r="O195" s="8"/>
      <c r="P195" s="8"/>
    </row>
    <row r="196" spans="1:16">
      <c r="B196" s="8"/>
      <c r="C196" s="8"/>
      <c r="D196" s="8"/>
      <c r="E196" s="8"/>
      <c r="F196" s="8"/>
      <c r="G196" s="29"/>
      <c r="H196" s="29"/>
      <c r="I196" s="8"/>
      <c r="J196" s="8"/>
      <c r="K196" s="8"/>
      <c r="L196" s="8"/>
      <c r="M196" s="8"/>
      <c r="N196" s="8"/>
      <c r="O196" s="8"/>
      <c r="P196" s="8"/>
    </row>
    <row r="197" spans="1:16">
      <c r="A197" s="5"/>
      <c r="B197" s="8"/>
      <c r="C197" s="8"/>
      <c r="D197" s="8"/>
      <c r="E197" s="8"/>
      <c r="F197" s="8"/>
      <c r="G197" s="29"/>
      <c r="H197" s="29"/>
      <c r="I197" s="8"/>
      <c r="J197" s="8"/>
      <c r="K197" s="8"/>
      <c r="L197" s="8"/>
      <c r="M197" s="8"/>
      <c r="N197" s="8"/>
      <c r="O197" s="8"/>
      <c r="P197" s="8"/>
    </row>
    <row r="198" spans="1:16">
      <c r="B198" s="8"/>
      <c r="C198" s="8"/>
      <c r="D198" s="8"/>
      <c r="E198" s="8"/>
      <c r="F198" s="8"/>
      <c r="G198" s="29"/>
      <c r="H198" s="29"/>
      <c r="I198" s="8"/>
      <c r="J198" s="8"/>
      <c r="K198" s="8"/>
      <c r="L198" s="8"/>
      <c r="M198" s="8"/>
      <c r="N198" s="8"/>
      <c r="O198" s="8"/>
      <c r="P198" s="8"/>
    </row>
    <row r="199" spans="1:16">
      <c r="A199" s="5"/>
      <c r="B199" s="8"/>
      <c r="C199" s="8"/>
      <c r="D199" s="8"/>
      <c r="E199" s="8"/>
      <c r="F199" s="8"/>
      <c r="G199" s="29"/>
      <c r="H199" s="29"/>
      <c r="I199" s="8"/>
      <c r="J199" s="8"/>
      <c r="K199" s="8"/>
      <c r="L199" s="8"/>
      <c r="M199" s="8"/>
      <c r="N199" s="8"/>
      <c r="O199" s="8"/>
      <c r="P199" s="8"/>
    </row>
    <row r="200" spans="1:16">
      <c r="B200" s="8"/>
      <c r="C200" s="8"/>
      <c r="D200" s="8"/>
      <c r="E200" s="8"/>
      <c r="F200" s="8"/>
      <c r="G200" s="29"/>
      <c r="H200" s="29"/>
      <c r="I200" s="8"/>
      <c r="J200" s="8"/>
      <c r="K200" s="8"/>
      <c r="L200" s="8"/>
      <c r="M200" s="8"/>
      <c r="N200" s="8"/>
      <c r="O200" s="8"/>
      <c r="P200" s="8"/>
    </row>
    <row r="201" spans="1:16">
      <c r="A201" s="5"/>
      <c r="B201" s="8"/>
      <c r="C201" s="8"/>
      <c r="D201" s="8"/>
      <c r="E201" s="8"/>
      <c r="F201" s="8"/>
      <c r="G201" s="29"/>
      <c r="H201" s="29"/>
      <c r="I201" s="8"/>
      <c r="J201" s="8"/>
      <c r="K201" s="8"/>
      <c r="L201" s="8"/>
      <c r="M201" s="8"/>
      <c r="N201" s="8"/>
      <c r="O201" s="8"/>
      <c r="P201" s="8"/>
    </row>
    <row r="202" spans="1:16">
      <c r="B202" s="8"/>
      <c r="C202" s="8"/>
      <c r="D202" s="8"/>
      <c r="E202" s="8"/>
      <c r="F202" s="8"/>
      <c r="G202" s="29"/>
      <c r="H202" s="29"/>
      <c r="I202" s="8"/>
      <c r="J202" s="8"/>
      <c r="K202" s="8"/>
      <c r="L202" s="8"/>
      <c r="M202" s="8"/>
      <c r="N202" s="8"/>
      <c r="O202" s="8"/>
      <c r="P202" s="8"/>
    </row>
    <row r="203" spans="1:16">
      <c r="A203" s="5"/>
      <c r="B203" s="8"/>
      <c r="C203" s="8"/>
      <c r="D203" s="8"/>
      <c r="E203" s="8"/>
      <c r="F203" s="8"/>
      <c r="G203" s="29"/>
      <c r="H203" s="29"/>
      <c r="I203" s="8"/>
      <c r="J203" s="8"/>
      <c r="K203" s="8"/>
      <c r="L203" s="8"/>
      <c r="M203" s="8"/>
      <c r="N203" s="8"/>
      <c r="O203" s="8"/>
      <c r="P203" s="8"/>
    </row>
    <row r="204" spans="1:16">
      <c r="B204" s="8"/>
      <c r="C204" s="8"/>
      <c r="D204" s="8"/>
      <c r="E204" s="8"/>
      <c r="F204" s="8"/>
      <c r="G204" s="29"/>
      <c r="H204" s="29"/>
      <c r="I204" s="8"/>
      <c r="J204" s="8"/>
      <c r="K204" s="8"/>
      <c r="L204" s="8"/>
      <c r="M204" s="8"/>
      <c r="N204" s="8"/>
      <c r="O204" s="8"/>
      <c r="P204" s="8"/>
    </row>
    <row r="205" spans="1:16">
      <c r="A205" s="5"/>
      <c r="B205" s="8"/>
      <c r="C205" s="8"/>
      <c r="D205" s="8"/>
      <c r="E205" s="8"/>
      <c r="F205" s="8"/>
      <c r="G205" s="29"/>
      <c r="H205" s="29"/>
      <c r="I205" s="8"/>
      <c r="J205" s="8"/>
      <c r="K205" s="8"/>
      <c r="L205" s="8"/>
      <c r="M205" s="8"/>
      <c r="N205" s="8"/>
      <c r="O205" s="8"/>
      <c r="P205" s="8"/>
    </row>
    <row r="206" spans="1:16">
      <c r="B206" s="8"/>
      <c r="C206" s="8"/>
      <c r="D206" s="8"/>
      <c r="E206" s="8"/>
      <c r="F206" s="8"/>
      <c r="G206" s="29"/>
      <c r="H206" s="29"/>
      <c r="I206" s="8"/>
      <c r="J206" s="8"/>
      <c r="K206" s="8"/>
      <c r="L206" s="8"/>
      <c r="M206" s="8"/>
      <c r="N206" s="8"/>
      <c r="O206" s="8"/>
      <c r="P206" s="8"/>
    </row>
    <row r="207" spans="1:16">
      <c r="A207" s="5"/>
      <c r="B207" s="8"/>
      <c r="C207" s="8"/>
      <c r="D207" s="8"/>
      <c r="E207" s="8"/>
      <c r="F207" s="8"/>
      <c r="G207" s="29"/>
      <c r="H207" s="29"/>
      <c r="I207" s="8"/>
      <c r="J207" s="8"/>
      <c r="K207" s="8"/>
      <c r="L207" s="8"/>
      <c r="M207" s="8"/>
      <c r="N207" s="8"/>
      <c r="O207" s="8"/>
      <c r="P207" s="8"/>
    </row>
    <row r="208" spans="1:16">
      <c r="B208" s="8"/>
      <c r="C208" s="8"/>
      <c r="D208" s="8"/>
      <c r="E208" s="8"/>
      <c r="F208" s="8"/>
      <c r="G208" s="29"/>
      <c r="H208" s="29"/>
      <c r="I208" s="8"/>
      <c r="J208" s="8"/>
      <c r="K208" s="8"/>
      <c r="L208" s="8"/>
      <c r="M208" s="8"/>
      <c r="N208" s="8"/>
      <c r="O208" s="8"/>
      <c r="P208" s="8"/>
    </row>
    <row r="209" spans="1:16">
      <c r="A209" s="5"/>
      <c r="B209" s="8"/>
      <c r="C209" s="8"/>
      <c r="D209" s="8"/>
      <c r="E209" s="8"/>
      <c r="F209" s="8"/>
      <c r="G209" s="29"/>
      <c r="H209" s="29"/>
      <c r="I209" s="8"/>
      <c r="J209" s="8"/>
      <c r="K209" s="8"/>
      <c r="L209" s="8"/>
      <c r="M209" s="8"/>
      <c r="N209" s="8"/>
      <c r="O209" s="8"/>
      <c r="P209" s="8"/>
    </row>
    <row r="210" spans="1:16">
      <c r="B210" s="8"/>
      <c r="C210" s="8"/>
      <c r="D210" s="8"/>
      <c r="E210" s="8"/>
      <c r="F210" s="8"/>
      <c r="G210" s="29"/>
      <c r="H210" s="29"/>
      <c r="I210" s="8"/>
      <c r="J210" s="8"/>
      <c r="K210" s="8"/>
      <c r="L210" s="8"/>
      <c r="M210" s="8"/>
      <c r="N210" s="8"/>
      <c r="O210" s="8"/>
      <c r="P210" s="8"/>
    </row>
    <row r="211" spans="1:16">
      <c r="A211" s="5"/>
      <c r="B211" s="8"/>
      <c r="C211" s="8"/>
      <c r="D211" s="8"/>
      <c r="E211" s="8"/>
      <c r="F211" s="8"/>
      <c r="G211" s="29"/>
      <c r="H211" s="29"/>
      <c r="I211" s="8"/>
      <c r="J211" s="8"/>
      <c r="K211" s="8"/>
      <c r="L211" s="8"/>
      <c r="M211" s="8"/>
      <c r="N211" s="8"/>
      <c r="O211" s="8"/>
      <c r="P211" s="8"/>
    </row>
    <row r="212" spans="1:16">
      <c r="B212" s="8"/>
      <c r="C212" s="8"/>
      <c r="D212" s="8"/>
      <c r="E212" s="8"/>
      <c r="F212" s="8"/>
      <c r="G212" s="29"/>
      <c r="H212" s="29"/>
      <c r="I212" s="8"/>
      <c r="J212" s="8"/>
      <c r="K212" s="8"/>
      <c r="L212" s="8"/>
      <c r="M212" s="8"/>
      <c r="N212" s="8"/>
      <c r="O212" s="8"/>
      <c r="P212"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BA159"/>
  <sheetViews>
    <sheetView workbookViewId="0">
      <selection activeCell="E3" sqref="E3"/>
    </sheetView>
  </sheetViews>
  <sheetFormatPr defaultRowHeight="15"/>
  <cols>
    <col min="1" max="1" width="15.5703125" customWidth="1"/>
    <col min="2" max="2" width="20.5703125" customWidth="1"/>
    <col min="3" max="3" width="20.7109375" customWidth="1"/>
    <col min="4" max="4" width="22.5703125" customWidth="1"/>
    <col min="5" max="5" width="16.5703125" customWidth="1"/>
    <col min="6" max="8" width="15.85546875" customWidth="1"/>
    <col min="9" max="9" width="12.140625" customWidth="1"/>
    <col min="10" max="10" width="18" customWidth="1"/>
    <col min="11" max="11" width="17.5703125" customWidth="1"/>
    <col min="12" max="12" width="16.140625" customWidth="1"/>
    <col min="13" max="13" width="13.7109375" customWidth="1"/>
    <col min="14" max="14" width="14.140625" customWidth="1"/>
    <col min="15" max="15" width="13.28515625" customWidth="1"/>
    <col min="16" max="16" width="10" customWidth="1"/>
    <col min="17" max="17" width="11.140625" customWidth="1"/>
    <col min="18" max="18" width="11.7109375" customWidth="1"/>
    <col min="19" max="19" width="15" customWidth="1"/>
    <col min="20" max="20" width="14.85546875" customWidth="1"/>
    <col min="21" max="21" width="10.5703125" customWidth="1"/>
    <col min="22" max="22" width="11.7109375" customWidth="1"/>
    <col min="23" max="23" width="11.5703125" customWidth="1"/>
    <col min="24" max="24" width="14.42578125" customWidth="1"/>
    <col min="25" max="25" width="13.7109375" customWidth="1"/>
    <col min="26" max="26" width="14" customWidth="1"/>
    <col min="27" max="27" width="13.85546875" customWidth="1"/>
    <col min="28" max="28" width="14.28515625" customWidth="1"/>
    <col min="29" max="29" width="13.85546875" customWidth="1"/>
    <col min="30" max="30" width="14" customWidth="1"/>
    <col min="31" max="31" width="13.42578125" customWidth="1"/>
    <col min="32" max="32" width="13.28515625" customWidth="1"/>
    <col min="33" max="34" width="14.5703125" customWidth="1"/>
    <col min="35" max="35" width="13.28515625" customWidth="1"/>
    <col min="36" max="36" width="13.42578125" customWidth="1"/>
    <col min="46" max="46" width="10.85546875" customWidth="1"/>
    <col min="47" max="47" width="14" customWidth="1"/>
    <col min="54" max="54" width="10.42578125" customWidth="1"/>
  </cols>
  <sheetData>
    <row r="1" spans="1:53" s="11" customFormat="1"/>
    <row r="2" spans="1:53" s="11" customFormat="1">
      <c r="A2" s="17" t="s">
        <v>89</v>
      </c>
      <c r="B2" s="13"/>
      <c r="C2" s="13"/>
      <c r="D2" s="13"/>
      <c r="E2" s="13"/>
      <c r="F2" s="12"/>
      <c r="G2" s="12"/>
      <c r="H2" s="28"/>
      <c r="P2" t="s">
        <v>83</v>
      </c>
      <c r="U2" t="s">
        <v>83</v>
      </c>
      <c r="Z2" t="s">
        <v>47</v>
      </c>
      <c r="AB2" t="s">
        <v>47</v>
      </c>
    </row>
    <row r="3" spans="1:53" s="11" customFormat="1">
      <c r="P3" t="s">
        <v>75</v>
      </c>
      <c r="R3" s="65"/>
      <c r="S3" s="12"/>
      <c r="T3" s="66"/>
      <c r="U3" t="s">
        <v>76</v>
      </c>
      <c r="Z3" t="s">
        <v>77</v>
      </c>
      <c r="AB3" t="s">
        <v>78</v>
      </c>
    </row>
    <row r="4" spans="1:53" s="10" customFormat="1" ht="30">
      <c r="A4" s="34" t="s">
        <v>0</v>
      </c>
      <c r="B4" s="2" t="s">
        <v>26</v>
      </c>
      <c r="C4" s="2" t="s">
        <v>27</v>
      </c>
      <c r="D4" s="30"/>
      <c r="E4" s="30"/>
      <c r="F4" s="30"/>
      <c r="G4" s="30"/>
      <c r="H4" s="30"/>
      <c r="I4" s="30" t="s">
        <v>22</v>
      </c>
      <c r="J4" s="30" t="s">
        <v>37</v>
      </c>
      <c r="K4" s="30" t="s">
        <v>21</v>
      </c>
      <c r="L4" s="30" t="s">
        <v>71</v>
      </c>
      <c r="M4" s="30" t="s">
        <v>72</v>
      </c>
      <c r="N4" s="30" t="s">
        <v>73</v>
      </c>
      <c r="O4" s="3" t="s">
        <v>74</v>
      </c>
      <c r="P4" s="3" t="s">
        <v>23</v>
      </c>
      <c r="Q4" s="3" t="s">
        <v>45</v>
      </c>
      <c r="R4" s="3" t="s">
        <v>46</v>
      </c>
      <c r="S4" s="3" t="s">
        <v>84</v>
      </c>
      <c r="T4" s="3" t="s">
        <v>86</v>
      </c>
      <c r="U4" s="3" t="s">
        <v>23</v>
      </c>
      <c r="V4" s="3" t="s">
        <v>45</v>
      </c>
      <c r="W4" s="3" t="s">
        <v>46</v>
      </c>
      <c r="X4" s="46" t="s">
        <v>84</v>
      </c>
      <c r="Y4" s="46" t="s">
        <v>86</v>
      </c>
      <c r="Z4" s="30" t="s">
        <v>24</v>
      </c>
      <c r="AA4" s="30" t="s">
        <v>25</v>
      </c>
      <c r="AB4" s="30" t="s">
        <v>24</v>
      </c>
      <c r="AC4" s="3" t="s">
        <v>25</v>
      </c>
      <c r="AD4" s="30"/>
      <c r="AE4" s="46"/>
      <c r="AF4" s="30"/>
      <c r="AG4" s="3"/>
      <c r="AH4" s="3"/>
      <c r="AI4" s="3"/>
      <c r="AK4" s="3"/>
      <c r="AQ4" s="3"/>
      <c r="AR4" s="3"/>
      <c r="AS4" s="3"/>
      <c r="AT4" s="3"/>
      <c r="AV4" s="3"/>
      <c r="BA4" s="3"/>
    </row>
    <row r="5" spans="1:53" s="11" customFormat="1">
      <c r="A5" s="10"/>
      <c r="B5" s="20"/>
      <c r="C5" s="21"/>
      <c r="D5" s="12"/>
      <c r="E5" s="21"/>
      <c r="F5" s="12"/>
      <c r="G5" s="12"/>
      <c r="X5"/>
      <c r="Y5"/>
      <c r="Z5"/>
      <c r="AA5"/>
      <c r="BA5" s="10"/>
    </row>
    <row r="6" spans="1:53" s="11" customFormat="1">
      <c r="A6" s="11">
        <v>1</v>
      </c>
      <c r="B6" s="22">
        <f>AB6</f>
        <v>8.9122500000000002</v>
      </c>
      <c r="C6" s="16">
        <f>Z6</f>
        <v>7.339500000000001</v>
      </c>
      <c r="D6" s="49"/>
      <c r="E6" s="52" t="s">
        <v>28</v>
      </c>
      <c r="F6" s="50">
        <f>AC157</f>
        <v>100826.40995833334</v>
      </c>
      <c r="G6" s="50"/>
      <c r="H6" s="31"/>
      <c r="I6" s="23">
        <f>Data!B13*Data!C13</f>
        <v>4893</v>
      </c>
      <c r="J6" s="23">
        <f>IF(Data!C$7=1,Data!D13,IF(Data!C$7=2,I6,Data!B13))</f>
        <v>12</v>
      </c>
      <c r="K6" s="33">
        <f>Data!E13*SQRT(Data!F13/21)</f>
        <v>73.040304627406201</v>
      </c>
      <c r="L6" s="33">
        <f>IF(Data!H13="A",Data!G$5,IF(Data!H13="B",Data!G$6,Data!G$7))</f>
        <v>14</v>
      </c>
      <c r="M6" s="33">
        <f>IF(Data!I13="A",Data!G$5,IF(Data!I13="B",Data!G$6,Data!G$7))</f>
        <v>14</v>
      </c>
      <c r="N6" s="33">
        <f>IF(Data!J13="A",Data!G$5,IF(Data!J13="B",Data!G$6,Data!G$7))</f>
        <v>14</v>
      </c>
      <c r="O6" s="45">
        <f>IF(Data!C$6=1,L6,IF(Data!C$6=2,M6,N6))</f>
        <v>14</v>
      </c>
      <c r="P6" s="47">
        <f>Data!B13/Data!G$9*Data!F13*O6/100/Data!E13/SQRT(Data!F13/21)</f>
        <v>0.10048561595464747</v>
      </c>
      <c r="Q6">
        <f>1/SQRT(2*3.1416)*EXP(-P6*P6/2)</f>
        <v>0.39693276039260356</v>
      </c>
      <c r="R6">
        <f>MIN(4,(Q6-P6*(1-NORMSDIST(P6))))</f>
        <v>0.35071144696463702</v>
      </c>
      <c r="S6" s="67">
        <f>(1-K6*R6/Data!G13)*100</f>
        <v>94.269335364068112</v>
      </c>
      <c r="T6" s="45">
        <f>J6*S6/100</f>
        <v>11.312320243688173</v>
      </c>
      <c r="U6" s="47">
        <f>Data!B13/Data!G$9*Data!F13*Data!J$5/100/Data!E13/SQRT(Data!F13/21)</f>
        <v>0.12201824794492906</v>
      </c>
      <c r="V6">
        <f>1/SQRT(2*3.1416)*EXP(-U6*U6/2)</f>
        <v>0.39598302736460222</v>
      </c>
      <c r="W6">
        <f>MIN(4,(V6-U6*(1-NORMSDIST(U6))))</f>
        <v>0.34089883091509177</v>
      </c>
      <c r="X6" s="67">
        <f>(1-K6*W6/Data!G13)*100</f>
        <v>94.429674618083908</v>
      </c>
      <c r="Y6" s="45">
        <f>J6*X6/100</f>
        <v>11.331560954170067</v>
      </c>
      <c r="Z6" s="71">
        <f>IF(Data!C$6=1,L6,IF(Data!C$6=2,M6,N6))/100*Data!F13*Data!B13/Data!G$9</f>
        <v>7.339500000000001</v>
      </c>
      <c r="AA6" s="72">
        <f>Data!C13*Z6</f>
        <v>51.376500000000007</v>
      </c>
      <c r="AB6" s="71">
        <f>Data!J$5/100*Data!F13*Data!B13/Data!G$9</f>
        <v>8.9122500000000002</v>
      </c>
      <c r="AC6" s="72">
        <f>Data!C13*AB6</f>
        <v>62.385750000000002</v>
      </c>
      <c r="AD6" s="5"/>
      <c r="AE6" s="47"/>
      <c r="AF6" s="5"/>
      <c r="AG6" s="5"/>
      <c r="AH6" s="35"/>
      <c r="AI6" s="35"/>
      <c r="AR6" s="36"/>
      <c r="AS6" s="36"/>
      <c r="AT6" s="15"/>
    </row>
    <row r="7" spans="1:53" s="11" customFormat="1">
      <c r="A7" s="11">
        <v>2</v>
      </c>
      <c r="B7" s="22">
        <f t="shared" ref="B7:B70" si="0">AB7</f>
        <v>0.43987500000000002</v>
      </c>
      <c r="C7" s="16">
        <f t="shared" ref="C7:C70" si="1">Z7</f>
        <v>0.36225000000000007</v>
      </c>
      <c r="D7" s="49"/>
      <c r="E7" s="52" t="s">
        <v>25</v>
      </c>
      <c r="F7" s="50"/>
      <c r="G7" s="50"/>
      <c r="H7" s="31"/>
      <c r="I7" s="23">
        <f>Data!B14*Data!C14</f>
        <v>1242</v>
      </c>
      <c r="J7" s="23">
        <f>IF(Data!C$7=1,Data!D14,IF(Data!C$7=2,I7,Data!B14))</f>
        <v>10</v>
      </c>
      <c r="K7" s="33">
        <f>Data!E14*SQRT(Data!F14/21)</f>
        <v>5.9496609332292092</v>
      </c>
      <c r="L7" s="33">
        <f>IF(Data!H14="A",Data!G$5,IF(Data!H14="B",Data!G$6,Data!G$7))</f>
        <v>14</v>
      </c>
      <c r="M7" s="33">
        <f>IF(Data!I14="A",Data!G$5,IF(Data!I14="B",Data!G$6,Data!G$7))</f>
        <v>14</v>
      </c>
      <c r="N7" s="33">
        <f>IF(Data!J14="A",Data!G$5,IF(Data!J14="B",Data!G$6,Data!G$7))</f>
        <v>14</v>
      </c>
      <c r="O7" s="45">
        <f>IF(Data!C$6=1,L7,IF(Data!C$6=2,M7,N7))</f>
        <v>14</v>
      </c>
      <c r="P7" s="47">
        <f>Data!B14/Data!G$9*Data!F14*O7/100/Data!E14/SQRT(Data!F14/21)</f>
        <v>6.0885822581386487E-2</v>
      </c>
      <c r="Q7">
        <f t="shared" ref="Q7:Q70" si="2">1/SQRT(2*3.1416)*EXP(-P7*P7/2)</f>
        <v>0.39820304354801972</v>
      </c>
      <c r="R7">
        <f t="shared" ref="R7:R70" si="3">MIN(4,(Q7-P7*(1-NORMSDIST(P7))))</f>
        <v>0.36923813132513622</v>
      </c>
      <c r="S7" s="67">
        <f>(1-K7*R7/Data!G14)*100</f>
        <v>96.816171471009099</v>
      </c>
      <c r="T7" s="45">
        <f t="shared" ref="T7:T70" si="4">J7*S7/100</f>
        <v>9.6816171471009103</v>
      </c>
      <c r="U7" s="47">
        <f>Data!B14/Data!G$9*Data!F14*Data!J$5/100/Data!E14/SQRT(Data!F14/21)</f>
        <v>7.3932784563112169E-2</v>
      </c>
      <c r="V7">
        <f t="shared" ref="V7:V70" si="5">1/SQRT(2*3.1416)*EXP(-U7*U7/2)</f>
        <v>0.39785298325804391</v>
      </c>
      <c r="W7">
        <f t="shared" ref="W7:W70" si="6">MIN(4,(V7-U7*(1-NORMSDIST(U7))))</f>
        <v>0.36306524711769728</v>
      </c>
      <c r="X7" s="67">
        <f>(1-K7*W7/Data!G14)*100</f>
        <v>96.869398381174818</v>
      </c>
      <c r="Y7" s="45">
        <f t="shared" ref="Y7:Y70" si="7">J7*X7/100</f>
        <v>9.6869398381174818</v>
      </c>
      <c r="Z7" s="71">
        <f>IF(Data!C$6=1,L7,IF(Data!C$6=2,M7,N7))/100*Data!F14*Data!B14/Data!G$9</f>
        <v>0.36225000000000007</v>
      </c>
      <c r="AA7" s="72">
        <f>Data!C14*Z7</f>
        <v>6.5205000000000011</v>
      </c>
      <c r="AB7" s="71">
        <f>Data!J$5/100*Data!F14*Data!B14/Data!G$9</f>
        <v>0.43987500000000002</v>
      </c>
      <c r="AC7" s="72">
        <f>Data!C14*AB7</f>
        <v>7.9177499999999998</v>
      </c>
      <c r="AD7" s="5"/>
      <c r="AE7" s="47"/>
      <c r="AF7" s="5"/>
      <c r="AG7" s="5"/>
      <c r="AH7" s="35"/>
      <c r="AI7" s="35"/>
      <c r="AR7" s="36"/>
      <c r="AS7" s="36"/>
      <c r="AT7" s="15"/>
    </row>
    <row r="8" spans="1:53" s="11" customFormat="1">
      <c r="A8" s="11">
        <v>3</v>
      </c>
      <c r="B8" s="22">
        <f t="shared" si="0"/>
        <v>0.26491666666666669</v>
      </c>
      <c r="C8" s="16">
        <f t="shared" si="1"/>
        <v>0.2181666666666667</v>
      </c>
      <c r="D8" s="49"/>
      <c r="E8" s="16"/>
      <c r="F8" s="50"/>
      <c r="G8" s="50"/>
      <c r="H8" s="31"/>
      <c r="I8" s="23">
        <f>Data!B15*Data!C15</f>
        <v>1122</v>
      </c>
      <c r="J8" s="23">
        <f>IF(Data!C$7=1,Data!D15,IF(Data!C$7=2,I8,Data!B15))</f>
        <v>11</v>
      </c>
      <c r="K8" s="33">
        <f>Data!E15*SQRT(Data!F15/21)</f>
        <v>1.7849993419788959</v>
      </c>
      <c r="L8" s="33">
        <f>IF(Data!H15="A",Data!G$5,IF(Data!H15="B",Data!G$6,Data!G$7))</f>
        <v>14</v>
      </c>
      <c r="M8" s="33">
        <f>IF(Data!I15="A",Data!G$5,IF(Data!I15="B",Data!G$6,Data!G$7))</f>
        <v>14</v>
      </c>
      <c r="N8" s="33">
        <f>IF(Data!J15="A",Data!G$5,IF(Data!J15="B",Data!G$6,Data!G$7))</f>
        <v>14</v>
      </c>
      <c r="O8" s="45">
        <f>IF(Data!C$6=1,L8,IF(Data!C$6=2,M8,N8))</f>
        <v>14</v>
      </c>
      <c r="P8" s="47">
        <f>Data!B15/Data!G$9*Data!F15*O8/100/Data!E15/SQRT(Data!F15/21)</f>
        <v>0.12222226727815007</v>
      </c>
      <c r="Q8">
        <f t="shared" si="2"/>
        <v>0.39597316161253804</v>
      </c>
      <c r="R8">
        <f t="shared" si="3"/>
        <v>0.34080673621412988</v>
      </c>
      <c r="S8" s="67">
        <f>(1-K8*R8/Data!G15)*100</f>
        <v>97.234819091435469</v>
      </c>
      <c r="T8" s="45">
        <f t="shared" si="4"/>
        <v>10.695830100057901</v>
      </c>
      <c r="U8" s="47">
        <f>Data!B15/Data!G$9*Data!F15*Data!J$5/100/Data!E15/SQRT(Data!F15/21)</f>
        <v>0.14841275312346797</v>
      </c>
      <c r="V8">
        <f t="shared" si="5"/>
        <v>0.39457230412741218</v>
      </c>
      <c r="W8">
        <f t="shared" si="6"/>
        <v>0.32912101582072567</v>
      </c>
      <c r="X8" s="67">
        <f>(1-K8*W8/Data!G15)*100</f>
        <v>97.329632742402623</v>
      </c>
      <c r="Y8" s="45">
        <f t="shared" si="7"/>
        <v>10.706259601664287</v>
      </c>
      <c r="Z8" s="71">
        <f>IF(Data!C$6=1,L8,IF(Data!C$6=2,M8,N8))/100*Data!F15*Data!B15/Data!G$9</f>
        <v>0.2181666666666667</v>
      </c>
      <c r="AA8" s="72">
        <f>Data!C15*Z8</f>
        <v>11.126500000000002</v>
      </c>
      <c r="AB8" s="71">
        <f>Data!J$5/100*Data!F15*Data!B15/Data!G$9</f>
        <v>0.26491666666666669</v>
      </c>
      <c r="AC8" s="72">
        <f>Data!C15*AB8</f>
        <v>13.510750000000002</v>
      </c>
      <c r="AD8" s="5"/>
      <c r="AE8" s="47"/>
      <c r="AF8" s="5"/>
      <c r="AG8" s="5"/>
      <c r="AH8" s="35"/>
      <c r="AI8" s="35"/>
      <c r="AR8" s="36"/>
      <c r="AS8" s="36"/>
      <c r="AT8" s="15"/>
    </row>
    <row r="9" spans="1:53" s="11" customFormat="1">
      <c r="A9" s="11">
        <v>4</v>
      </c>
      <c r="B9" s="22">
        <f t="shared" si="0"/>
        <v>0.22595833333333334</v>
      </c>
      <c r="C9" s="16">
        <f t="shared" si="1"/>
        <v>0.18608333333333335</v>
      </c>
      <c r="D9" s="49"/>
      <c r="E9" s="52" t="s">
        <v>29</v>
      </c>
      <c r="F9" s="50">
        <f>AA157</f>
        <v>98478.599050000004</v>
      </c>
      <c r="G9" s="50"/>
      <c r="H9" s="31"/>
      <c r="I9" s="23">
        <f>Data!B16*Data!C16</f>
        <v>440</v>
      </c>
      <c r="J9" s="23">
        <f>IF(Data!C$7=1,Data!D16,IF(Data!C$7=2,I9,Data!B16))</f>
        <v>7</v>
      </c>
      <c r="K9" s="33">
        <f>Data!E16*SQRT(Data!F16/21)</f>
        <v>1.7383547064205074</v>
      </c>
      <c r="L9" s="33">
        <f>IF(Data!H16="A",Data!G$5,IF(Data!H16="B",Data!G$6,Data!G$7))</f>
        <v>14</v>
      </c>
      <c r="M9" s="33">
        <f>IF(Data!I16="A",Data!G$5,IF(Data!I16="B",Data!G$6,Data!G$7))</f>
        <v>14</v>
      </c>
      <c r="N9" s="33">
        <f>IF(Data!J16="A",Data!G$5,IF(Data!J16="B",Data!G$6,Data!G$7))</f>
        <v>14</v>
      </c>
      <c r="O9" s="45">
        <f>IF(Data!C$6=1,L9,IF(Data!C$6=2,M9,N9))</f>
        <v>14</v>
      </c>
      <c r="P9" s="47">
        <f>Data!B16/Data!G$9*Data!F16*O9/100/Data!E16/SQRT(Data!F16/21)</f>
        <v>0.10704566372216549</v>
      </c>
      <c r="Q9">
        <f t="shared" si="2"/>
        <v>0.39666265720525695</v>
      </c>
      <c r="R9">
        <f t="shared" si="3"/>
        <v>0.34770249938852682</v>
      </c>
      <c r="S9" s="67">
        <f>(1-K9*R9/Data!G16)*100</f>
        <v>94.505179306852554</v>
      </c>
      <c r="T9" s="45">
        <f t="shared" si="4"/>
        <v>6.6153625514796781</v>
      </c>
      <c r="U9" s="47">
        <f>Data!B16/Data!G$9*Data!F16*Data!J$5/100/Data!E16/SQRT(Data!F16/21)</f>
        <v>0.12998402023405808</v>
      </c>
      <c r="V9">
        <f t="shared" si="5"/>
        <v>0.39558578003960471</v>
      </c>
      <c r="W9">
        <f t="shared" si="6"/>
        <v>0.33731530408856653</v>
      </c>
      <c r="X9" s="67">
        <f>(1-K9*W9/Data!G16)*100</f>
        <v>94.669330487181597</v>
      </c>
      <c r="Y9" s="45">
        <f t="shared" si="7"/>
        <v>6.6268531341027117</v>
      </c>
      <c r="Z9" s="71">
        <f>IF(Data!C$6=1,L9,IF(Data!C$6=2,M9,N9))/100*Data!F16*Data!B16/Data!G$9</f>
        <v>0.18608333333333335</v>
      </c>
      <c r="AA9" s="72">
        <f>Data!C16*Z9</f>
        <v>7.4433333333333342</v>
      </c>
      <c r="AB9" s="71">
        <f>Data!J$5/100*Data!F16*Data!B16/Data!G$9</f>
        <v>0.22595833333333334</v>
      </c>
      <c r="AC9" s="72">
        <f>Data!C16*AB9</f>
        <v>9.038333333333334</v>
      </c>
      <c r="AD9" s="5"/>
      <c r="AE9" s="47"/>
      <c r="AF9" s="5"/>
      <c r="AG9" s="5"/>
      <c r="AH9" s="35"/>
      <c r="AI9" s="35"/>
      <c r="AR9" s="36"/>
      <c r="AS9" s="36"/>
      <c r="AT9" s="15"/>
    </row>
    <row r="10" spans="1:53" s="11" customFormat="1">
      <c r="A10" s="11">
        <v>5</v>
      </c>
      <c r="B10" s="22">
        <f t="shared" si="0"/>
        <v>0.13387500000000002</v>
      </c>
      <c r="C10" s="16">
        <f t="shared" si="1"/>
        <v>0.11025000000000001</v>
      </c>
      <c r="D10" s="49"/>
      <c r="E10" s="52" t="s">
        <v>25</v>
      </c>
      <c r="F10" s="16"/>
      <c r="G10" s="16"/>
      <c r="H10" s="31"/>
      <c r="I10" s="23">
        <f>Data!B17*Data!C17</f>
        <v>1050</v>
      </c>
      <c r="J10" s="23">
        <f>IF(Data!C$7=1,Data!D17,IF(Data!C$7=2,I10,Data!B17))</f>
        <v>7</v>
      </c>
      <c r="K10" s="33">
        <f>Data!E17*SQRT(Data!F17/21)</f>
        <v>1.659133659987243</v>
      </c>
      <c r="L10" s="33">
        <f>IF(Data!H17="A",Data!G$5,IF(Data!H17="B",Data!G$6,Data!G$7))</f>
        <v>14</v>
      </c>
      <c r="M10" s="33">
        <f>IF(Data!I17="A",Data!G$5,IF(Data!I17="B",Data!G$6,Data!G$7))</f>
        <v>14</v>
      </c>
      <c r="N10" s="33">
        <f>IF(Data!J17="A",Data!G$5,IF(Data!J17="B",Data!G$6,Data!G$7))</f>
        <v>14</v>
      </c>
      <c r="O10" s="45">
        <f>IF(Data!C$6=1,L10,IF(Data!C$6=2,M10,N10))</f>
        <v>14</v>
      </c>
      <c r="P10" s="47">
        <f>Data!B17/Data!G$9*Data!F17*O10/100/Data!E17/SQRT(Data!F17/21)</f>
        <v>6.6450342524452019E-2</v>
      </c>
      <c r="Q10">
        <f t="shared" si="2"/>
        <v>0.39806199223933814</v>
      </c>
      <c r="R10">
        <f t="shared" si="3"/>
        <v>0.36659711410060247</v>
      </c>
      <c r="S10" s="67">
        <f>(1-K10*R10/Data!G17)*100</f>
        <v>97.103649468292886</v>
      </c>
      <c r="T10" s="45">
        <f t="shared" si="4"/>
        <v>6.7972554627805017</v>
      </c>
      <c r="U10" s="47">
        <f>Data!B17/Data!G$9*Data!F17*Data!J$5/100/Data!E17/SQRT(Data!F17/21)</f>
        <v>8.0689701636834588E-2</v>
      </c>
      <c r="V10">
        <f t="shared" si="5"/>
        <v>0.39764520484035903</v>
      </c>
      <c r="W10">
        <f t="shared" si="6"/>
        <v>0.35989498273651688</v>
      </c>
      <c r="X10" s="67">
        <f>(1-K10*W10/Data!G17)*100</f>
        <v>97.156600571815801</v>
      </c>
      <c r="Y10" s="45">
        <f t="shared" si="7"/>
        <v>6.8009620400271054</v>
      </c>
      <c r="Z10" s="71">
        <f>IF(Data!C$6=1,L10,IF(Data!C$6=2,M10,N10))/100*Data!F17*Data!B17/Data!G$9</f>
        <v>0.11025000000000001</v>
      </c>
      <c r="AA10" s="72">
        <f>Data!C17*Z10</f>
        <v>5.5125000000000011</v>
      </c>
      <c r="AB10" s="71">
        <f>Data!J$5/100*Data!F17*Data!B17/Data!G$9</f>
        <v>0.13387500000000002</v>
      </c>
      <c r="AC10" s="72">
        <f>Data!C17*AB10</f>
        <v>6.6937500000000014</v>
      </c>
      <c r="AD10" s="5"/>
      <c r="AE10" s="47"/>
      <c r="AF10" s="5"/>
      <c r="AG10" s="5"/>
      <c r="AH10" s="35"/>
      <c r="AI10" s="35"/>
      <c r="AR10" s="36"/>
      <c r="AS10" s="36"/>
      <c r="AT10" s="15"/>
    </row>
    <row r="11" spans="1:53" s="11" customFormat="1">
      <c r="A11" s="11">
        <v>6</v>
      </c>
      <c r="B11" s="22">
        <f t="shared" si="0"/>
        <v>0.19833333333333336</v>
      </c>
      <c r="C11" s="16">
        <f t="shared" si="1"/>
        <v>0.16333333333333336</v>
      </c>
      <c r="D11" s="49"/>
      <c r="E11" s="16"/>
      <c r="F11" s="16"/>
      <c r="G11" s="16"/>
      <c r="H11" s="31"/>
      <c r="I11" s="23">
        <f>Data!B18*Data!C18</f>
        <v>840</v>
      </c>
      <c r="J11" s="23">
        <f>IF(Data!C$7=1,Data!D18,IF(Data!C$7=2,I11,Data!B18))</f>
        <v>10</v>
      </c>
      <c r="K11" s="33">
        <f>Data!E18*SQRT(Data!F18/21)</f>
        <v>2.0639692958314444</v>
      </c>
      <c r="L11" s="33">
        <f>IF(Data!H18="A",Data!G$5,IF(Data!H18="B",Data!G$6,Data!G$7))</f>
        <v>14</v>
      </c>
      <c r="M11" s="33">
        <f>IF(Data!I18="A",Data!G$5,IF(Data!I18="B",Data!G$6,Data!G$7))</f>
        <v>14</v>
      </c>
      <c r="N11" s="33">
        <f>IF(Data!J18="A",Data!G$5,IF(Data!J18="B",Data!G$6,Data!G$7))</f>
        <v>14</v>
      </c>
      <c r="O11" s="45">
        <f>IF(Data!C$6=1,L11,IF(Data!C$6=2,M11,N11))</f>
        <v>14</v>
      </c>
      <c r="P11" s="47">
        <f>Data!B18/Data!G$9*Data!F18*O11/100/Data!E18/SQRT(Data!F18/21)</f>
        <v>7.9135544149428125E-2</v>
      </c>
      <c r="Q11">
        <f t="shared" si="2"/>
        <v>0.39769459416975067</v>
      </c>
      <c r="R11">
        <f t="shared" si="3"/>
        <v>0.36062256675700183</v>
      </c>
      <c r="S11" s="67">
        <f>(1-K11*R11/Data!G18)*100</f>
        <v>98.139215237074069</v>
      </c>
      <c r="T11" s="45">
        <f t="shared" si="4"/>
        <v>9.8139215237074069</v>
      </c>
      <c r="U11" s="47">
        <f>Data!B18/Data!G$9*Data!F18*Data!J$5/100/Data!E18/SQRT(Data!F18/21)</f>
        <v>9.6093160752877008E-2</v>
      </c>
      <c r="V11">
        <f t="shared" si="5"/>
        <v>0.39710416585991459</v>
      </c>
      <c r="W11">
        <f t="shared" si="6"/>
        <v>0.35273571538165405</v>
      </c>
      <c r="X11" s="67">
        <f>(1-K11*W11/Data!G18)*100</f>
        <v>98.179910784772815</v>
      </c>
      <c r="Y11" s="45">
        <f t="shared" si="7"/>
        <v>9.8179910784772808</v>
      </c>
      <c r="Z11" s="71">
        <f>IF(Data!C$6=1,L11,IF(Data!C$6=2,M11,N11))/100*Data!F18*Data!B18/Data!G$9</f>
        <v>0.16333333333333336</v>
      </c>
      <c r="AA11" s="72">
        <f>Data!C18*Z11</f>
        <v>3.4300000000000006</v>
      </c>
      <c r="AB11" s="71">
        <f>Data!J$5/100*Data!F18*Data!B18/Data!G$9</f>
        <v>0.19833333333333336</v>
      </c>
      <c r="AC11" s="72">
        <f>Data!C18*AB11</f>
        <v>4.1650000000000009</v>
      </c>
      <c r="AD11" s="5"/>
      <c r="AE11" s="47"/>
      <c r="AF11" s="5"/>
      <c r="AG11" s="5"/>
      <c r="AH11" s="35"/>
      <c r="AI11" s="35"/>
      <c r="AR11" s="36"/>
      <c r="AS11" s="36"/>
      <c r="AT11" s="15"/>
    </row>
    <row r="12" spans="1:53" s="11" customFormat="1">
      <c r="A12" s="11">
        <v>7</v>
      </c>
      <c r="B12" s="22">
        <f t="shared" si="0"/>
        <v>0.1275</v>
      </c>
      <c r="C12" s="16">
        <f t="shared" si="1"/>
        <v>0.10500000000000001</v>
      </c>
      <c r="D12" s="49"/>
      <c r="E12" s="52" t="s">
        <v>30</v>
      </c>
      <c r="F12" s="51">
        <f>(F9-F6)/F6*100</f>
        <v>-2.3285673954905035</v>
      </c>
      <c r="G12" s="51"/>
      <c r="H12" s="31"/>
      <c r="I12" s="23">
        <f>Data!B19*Data!C19</f>
        <v>3735</v>
      </c>
      <c r="J12" s="23">
        <f>IF(Data!C$7=1,Data!D19,IF(Data!C$7=2,I12,Data!B19))</f>
        <v>14</v>
      </c>
      <c r="K12" s="33">
        <f>Data!E19*SQRT(Data!F19/21)</f>
        <v>1.880284577285074</v>
      </c>
      <c r="L12" s="33">
        <f>IF(Data!H19="A",Data!G$5,IF(Data!H19="B",Data!G$6,Data!G$7))</f>
        <v>14</v>
      </c>
      <c r="M12" s="33">
        <f>IF(Data!I19="A",Data!G$5,IF(Data!I19="B",Data!G$6,Data!G$7))</f>
        <v>16</v>
      </c>
      <c r="N12" s="33">
        <f>IF(Data!J19="A",Data!G$5,IF(Data!J19="B",Data!G$6,Data!G$7))</f>
        <v>14</v>
      </c>
      <c r="O12" s="45">
        <f>IF(Data!C$6=1,L12,IF(Data!C$6=2,M12,N12))</f>
        <v>14</v>
      </c>
      <c r="P12" s="47">
        <f>Data!B19/Data!G$9*Data!F19*O12/100/Data!E19/SQRT(Data!F19/21)</f>
        <v>5.5842610883725143E-2</v>
      </c>
      <c r="Q12">
        <f t="shared" si="2"/>
        <v>0.39832026911792878</v>
      </c>
      <c r="R12">
        <f t="shared" si="3"/>
        <v>0.37164237788557686</v>
      </c>
      <c r="S12" s="67">
        <f>(1-K12*R12/Data!G19)*100</f>
        <v>97.882444147261211</v>
      </c>
      <c r="T12" s="45">
        <f t="shared" si="4"/>
        <v>13.703542180616569</v>
      </c>
      <c r="U12" s="47">
        <f>Data!B19/Data!G$9*Data!F19*Data!J$5/100/Data!E19/SQRT(Data!F19/21)</f>
        <v>6.7808884644523379E-2</v>
      </c>
      <c r="V12">
        <f t="shared" si="5"/>
        <v>0.39802569127485649</v>
      </c>
      <c r="W12">
        <f t="shared" si="6"/>
        <v>0.3659541986734674</v>
      </c>
      <c r="X12" s="67">
        <f>(1-K12*W12/Data!G19)*100</f>
        <v>97.914854437095642</v>
      </c>
      <c r="Y12" s="45">
        <f t="shared" si="7"/>
        <v>13.70807962119339</v>
      </c>
      <c r="Z12" s="71">
        <f>IF(Data!C$6=1,L12,IF(Data!C$6=2,M12,N12))/100*Data!F19*Data!B19/Data!G$9</f>
        <v>0.10500000000000001</v>
      </c>
      <c r="AA12" s="72">
        <f>Data!C19*Z12</f>
        <v>8.7150000000000016</v>
      </c>
      <c r="AB12" s="71">
        <f>Data!J$5/100*Data!F19*Data!B19/Data!G$9</f>
        <v>0.1275</v>
      </c>
      <c r="AC12" s="72">
        <f>Data!C19*AB12</f>
        <v>10.5825</v>
      </c>
      <c r="AD12" s="5"/>
      <c r="AE12" s="47"/>
      <c r="AF12" s="5"/>
      <c r="AG12" s="5"/>
      <c r="AH12" s="35"/>
      <c r="AI12" s="35"/>
      <c r="AR12" s="36"/>
      <c r="AS12" s="36"/>
      <c r="AT12" s="15"/>
    </row>
    <row r="13" spans="1:53" s="11" customFormat="1">
      <c r="A13" s="11">
        <v>8</v>
      </c>
      <c r="B13" s="22">
        <f t="shared" si="0"/>
        <v>0.14662499999999998</v>
      </c>
      <c r="C13" s="16">
        <f t="shared" si="1"/>
        <v>0.12075000000000001</v>
      </c>
      <c r="D13" s="49"/>
      <c r="E13" s="16"/>
      <c r="F13" s="16"/>
      <c r="G13" s="16"/>
      <c r="H13" s="31"/>
      <c r="I13" s="23">
        <f>Data!B20*Data!C20</f>
        <v>690</v>
      </c>
      <c r="J13" s="23">
        <f>IF(Data!C$7=1,Data!D20,IF(Data!C$7=2,I13,Data!B20))</f>
        <v>7</v>
      </c>
      <c r="K13" s="33">
        <f>Data!E20*SQRT(Data!F20/21)</f>
        <v>2.1045797838255673</v>
      </c>
      <c r="L13" s="33">
        <f>IF(Data!H20="A",Data!G$5,IF(Data!H20="B",Data!G$6,Data!G$7))</f>
        <v>14</v>
      </c>
      <c r="M13" s="33">
        <f>IF(Data!I20="A",Data!G$5,IF(Data!I20="B",Data!G$6,Data!G$7))</f>
        <v>14</v>
      </c>
      <c r="N13" s="33">
        <f>IF(Data!J20="A",Data!G$5,IF(Data!J20="B",Data!G$6,Data!G$7))</f>
        <v>14</v>
      </c>
      <c r="O13" s="45">
        <f>IF(Data!C$6=1,L13,IF(Data!C$6=2,M13,N13))</f>
        <v>14</v>
      </c>
      <c r="P13" s="47">
        <f>Data!B20/Data!G$9*Data!F20*O13/100/Data!E20/SQRT(Data!F20/21)</f>
        <v>5.737487403804125E-2</v>
      </c>
      <c r="Q13">
        <f t="shared" si="2"/>
        <v>0.39828572051920091</v>
      </c>
      <c r="R13">
        <f t="shared" si="3"/>
        <v>0.3709108319226363</v>
      </c>
      <c r="S13" s="67">
        <f>(1-K13*R13/Data!G20)*100</f>
        <v>96.606037224059548</v>
      </c>
      <c r="T13" s="45">
        <f t="shared" si="4"/>
        <v>6.7624226056841685</v>
      </c>
      <c r="U13" s="47">
        <f>Data!B20/Data!G$9*Data!F20*Data!J$5/100/Data!E20/SQRT(Data!F20/21)</f>
        <v>6.9669489903335796E-2</v>
      </c>
      <c r="V13">
        <f t="shared" si="5"/>
        <v>0.3979747884399043</v>
      </c>
      <c r="W13">
        <f t="shared" si="6"/>
        <v>0.36507487926189347</v>
      </c>
      <c r="X13" s="67">
        <f>(1-K13*W13/Data!G20)*100</f>
        <v>96.659438215316769</v>
      </c>
      <c r="Y13" s="45">
        <f t="shared" si="7"/>
        <v>6.7661606750721743</v>
      </c>
      <c r="Z13" s="71">
        <f>IF(Data!C$6=1,L13,IF(Data!C$6=2,M13,N13))/100*Data!F20*Data!B20/Data!G$9</f>
        <v>0.12075000000000001</v>
      </c>
      <c r="AA13" s="72">
        <f>Data!C20*Z13</f>
        <v>3.6225000000000005</v>
      </c>
      <c r="AB13" s="71">
        <f>Data!J$5/100*Data!F20*Data!B20/Data!G$9</f>
        <v>0.14662499999999998</v>
      </c>
      <c r="AC13" s="72">
        <f>Data!C20*AB13</f>
        <v>4.3987499999999997</v>
      </c>
      <c r="AD13" s="5"/>
      <c r="AE13" s="47"/>
      <c r="AF13" s="5"/>
      <c r="AG13" s="5"/>
      <c r="AH13" s="35"/>
      <c r="AI13" s="35"/>
      <c r="AR13" s="36"/>
      <c r="AS13" s="36"/>
      <c r="AT13" s="15"/>
    </row>
    <row r="14" spans="1:53" s="11" customFormat="1">
      <c r="A14" s="11">
        <v>9</v>
      </c>
      <c r="B14" s="22">
        <f t="shared" si="0"/>
        <v>1.682291666666667</v>
      </c>
      <c r="C14" s="16">
        <f t="shared" si="1"/>
        <v>1.3854166666666667</v>
      </c>
      <c r="D14" s="49"/>
      <c r="E14" s="16"/>
      <c r="F14" s="16"/>
      <c r="G14" s="16"/>
      <c r="H14" s="31"/>
      <c r="I14" s="23">
        <f>Data!B21*Data!C21</f>
        <v>2750</v>
      </c>
      <c r="J14" s="23">
        <f>IF(Data!C$7=1,Data!D21,IF(Data!C$7=2,I14,Data!B21))</f>
        <v>10</v>
      </c>
      <c r="K14" s="33">
        <f>Data!E21*SQRT(Data!F21/21)</f>
        <v>13.769101335842318</v>
      </c>
      <c r="L14" s="33">
        <f>IF(Data!H21="A",Data!G$5,IF(Data!H21="B",Data!G$6,Data!G$7))</f>
        <v>14</v>
      </c>
      <c r="M14" s="33">
        <f>IF(Data!I21="A",Data!G$5,IF(Data!I21="B",Data!G$6,Data!G$7))</f>
        <v>14</v>
      </c>
      <c r="N14" s="33">
        <f>IF(Data!J21="A",Data!G$5,IF(Data!J21="B",Data!G$6,Data!G$7))</f>
        <v>14</v>
      </c>
      <c r="O14" s="45">
        <f>IF(Data!C$6=1,L14,IF(Data!C$6=2,M14,N14))</f>
        <v>14</v>
      </c>
      <c r="P14" s="47">
        <f>Data!B21/Data!G$9*Data!F21*O14/100/Data!E21/SQRT(Data!F21/21)</f>
        <v>0.10061779871285367</v>
      </c>
      <c r="Q14">
        <f t="shared" si="2"/>
        <v>0.39692748471415784</v>
      </c>
      <c r="R14">
        <f t="shared" si="3"/>
        <v>0.3506506490925228</v>
      </c>
      <c r="S14" s="67">
        <f>(1-K14*R14/Data!G21)*100</f>
        <v>95.487715588005756</v>
      </c>
      <c r="T14" s="45">
        <f t="shared" si="4"/>
        <v>9.5487715588005759</v>
      </c>
      <c r="U14" s="47">
        <f>Data!B21/Data!G$9*Data!F21*Data!J$5/100/Data!E21/SQRT(Data!F21/21)</f>
        <v>0.12217875557989374</v>
      </c>
      <c r="V14">
        <f t="shared" si="5"/>
        <v>0.39597526706753672</v>
      </c>
      <c r="W14">
        <f t="shared" si="6"/>
        <v>0.34082637609172772</v>
      </c>
      <c r="X14" s="67">
        <f>(1-K14*W14/Data!G21)*100</f>
        <v>95.614137466976729</v>
      </c>
      <c r="Y14" s="45">
        <f t="shared" si="7"/>
        <v>9.5614137466976725</v>
      </c>
      <c r="Z14" s="71">
        <f>IF(Data!C$6=1,L14,IF(Data!C$6=2,M14,N14))/100*Data!F21*Data!B21/Data!G$9</f>
        <v>1.3854166666666667</v>
      </c>
      <c r="AA14" s="72">
        <f>Data!C21*Z14</f>
        <v>30.479166666666668</v>
      </c>
      <c r="AB14" s="71">
        <f>Data!J$5/100*Data!F21*Data!B21/Data!G$9</f>
        <v>1.682291666666667</v>
      </c>
      <c r="AC14" s="72">
        <f>Data!C21*AB14</f>
        <v>37.010416666666671</v>
      </c>
      <c r="AD14" s="5"/>
      <c r="AE14" s="47"/>
      <c r="AF14" s="5"/>
      <c r="AG14" s="5"/>
      <c r="AH14" s="35"/>
      <c r="AI14" s="35"/>
      <c r="AR14" s="36"/>
      <c r="AS14" s="36"/>
      <c r="AT14" s="15"/>
    </row>
    <row r="15" spans="1:53" s="11" customFormat="1">
      <c r="A15" s="11">
        <v>10</v>
      </c>
      <c r="B15" s="22">
        <f t="shared" si="0"/>
        <v>0.31874999999999998</v>
      </c>
      <c r="C15" s="16">
        <f t="shared" si="1"/>
        <v>0.26250000000000007</v>
      </c>
      <c r="D15" s="49"/>
      <c r="E15" s="16"/>
      <c r="F15" s="16"/>
      <c r="G15" s="16"/>
      <c r="H15" s="31"/>
      <c r="I15" s="23">
        <f>Data!B22*Data!C22</f>
        <v>1000</v>
      </c>
      <c r="J15" s="23">
        <f>IF(Data!C$7=1,Data!D22,IF(Data!C$7=2,I15,Data!B22))</f>
        <v>5</v>
      </c>
      <c r="K15" s="33">
        <f>Data!E22*SQRT(Data!F22/21)</f>
        <v>4.5683983122200074</v>
      </c>
      <c r="L15" s="33">
        <f>IF(Data!H22="A",Data!G$5,IF(Data!H22="B",Data!G$6,Data!G$7))</f>
        <v>14</v>
      </c>
      <c r="M15" s="33">
        <f>IF(Data!I22="A",Data!G$5,IF(Data!I22="B",Data!G$6,Data!G$7))</f>
        <v>14</v>
      </c>
      <c r="N15" s="33">
        <f>IF(Data!J22="A",Data!G$5,IF(Data!J22="B",Data!G$6,Data!G$7))</f>
        <v>14</v>
      </c>
      <c r="O15" s="45">
        <f>IF(Data!C$6=1,L15,IF(Data!C$6=2,M15,N15))</f>
        <v>14</v>
      </c>
      <c r="P15" s="47">
        <f>Data!B22/Data!G$9*Data!F22*O15/100/Data!E22/SQRT(Data!F22/21)</f>
        <v>5.7459963440105219E-2</v>
      </c>
      <c r="Q15">
        <f t="shared" si="2"/>
        <v>0.39828377465373038</v>
      </c>
      <c r="R15">
        <f t="shared" si="3"/>
        <v>0.37087023523138979</v>
      </c>
      <c r="S15" s="67">
        <f>(1-K15*R15/Data!G22)*100</f>
        <v>96.61143408663257</v>
      </c>
      <c r="T15" s="45">
        <f t="shared" si="4"/>
        <v>4.8305717043316285</v>
      </c>
      <c r="U15" s="47">
        <f>Data!B22/Data!G$9*Data!F22*Data!J$5/100/Data!E22/SQRT(Data!F22/21)</f>
        <v>6.9772812748699189E-2</v>
      </c>
      <c r="V15">
        <f t="shared" si="5"/>
        <v>0.39797192152433003</v>
      </c>
      <c r="W15">
        <f t="shared" si="6"/>
        <v>0.36502608941141362</v>
      </c>
      <c r="X15" s="67">
        <f>(1-K15*W15/Data!G22)*100</f>
        <v>96.664830858433263</v>
      </c>
      <c r="Y15" s="45">
        <f t="shared" si="7"/>
        <v>4.8332415429216633</v>
      </c>
      <c r="Z15" s="71">
        <f>IF(Data!C$6=1,L15,IF(Data!C$6=2,M15,N15))/100*Data!F22*Data!B22/Data!G$9</f>
        <v>0.26250000000000007</v>
      </c>
      <c r="AA15" s="72">
        <f>Data!C22*Z15</f>
        <v>5.2500000000000018</v>
      </c>
      <c r="AB15" s="71">
        <f>Data!J$5/100*Data!F22*Data!B22/Data!G$9</f>
        <v>0.31874999999999998</v>
      </c>
      <c r="AC15" s="72">
        <f>Data!C22*AB15</f>
        <v>6.375</v>
      </c>
      <c r="AD15" s="5"/>
      <c r="AE15" s="47"/>
      <c r="AF15" s="5"/>
      <c r="AG15" s="5"/>
      <c r="AH15" s="35"/>
      <c r="AI15" s="35"/>
      <c r="AR15" s="36"/>
      <c r="AS15" s="36"/>
      <c r="AT15" s="15"/>
    </row>
    <row r="16" spans="1:53" s="11" customFormat="1">
      <c r="A16" s="11">
        <v>11</v>
      </c>
      <c r="B16" s="22">
        <f t="shared" si="0"/>
        <v>6.2333333333333338E-2</v>
      </c>
      <c r="C16" s="16">
        <f t="shared" si="1"/>
        <v>5.1333333333333335E-2</v>
      </c>
      <c r="D16" s="37"/>
      <c r="E16" s="16"/>
      <c r="F16" s="15"/>
      <c r="G16" s="15"/>
      <c r="H16" s="31"/>
      <c r="I16" s="23">
        <f>Data!B23*Data!C23</f>
        <v>814</v>
      </c>
      <c r="J16" s="23">
        <f>IF(Data!C$7=1,Data!D23,IF(Data!C$7=2,I16,Data!B23))</f>
        <v>5</v>
      </c>
      <c r="K16" s="33">
        <f>Data!E23*SQRT(Data!F23/21)</f>
        <v>1.5158051913396113</v>
      </c>
      <c r="L16" s="33">
        <f>IF(Data!H23="A",Data!G$5,IF(Data!H23="B",Data!G$6,Data!G$7))</f>
        <v>14</v>
      </c>
      <c r="M16" s="33">
        <f>IF(Data!I23="A",Data!G$5,IF(Data!I23="B",Data!G$6,Data!G$7))</f>
        <v>14</v>
      </c>
      <c r="N16" s="33">
        <f>IF(Data!J23="A",Data!G$5,IF(Data!J23="B",Data!G$6,Data!G$7))</f>
        <v>14</v>
      </c>
      <c r="O16" s="45">
        <f>IF(Data!C$6=1,L16,IF(Data!C$6=2,M16,N16))</f>
        <v>14</v>
      </c>
      <c r="P16" s="47">
        <f>Data!B23/Data!G$9*Data!F23*O16/100/Data!E23/SQRT(Data!F23/21)</f>
        <v>3.3865389580812075E-2</v>
      </c>
      <c r="Q16">
        <f t="shared" si="2"/>
        <v>0.39871311340613658</v>
      </c>
      <c r="R16">
        <f t="shared" si="3"/>
        <v>0.38223786395948794</v>
      </c>
      <c r="S16" s="67">
        <f>(1-K16*R16/Data!G23)*100</f>
        <v>97.366372097652928</v>
      </c>
      <c r="T16" s="45">
        <f t="shared" si="4"/>
        <v>4.8683186048826466</v>
      </c>
      <c r="U16" s="47">
        <f>Data!B23/Data!G$9*Data!F23*Data!J$5/100/Data!E23/SQRT(Data!F23/21)</f>
        <v>4.1122258776700372E-2</v>
      </c>
      <c r="V16">
        <f t="shared" si="5"/>
        <v>0.39860464319854055</v>
      </c>
      <c r="W16">
        <f t="shared" si="6"/>
        <v>0.37871795114183177</v>
      </c>
      <c r="X16" s="67">
        <f>(1-K16*W16/Data!G23)*100</f>
        <v>97.390624380025955</v>
      </c>
      <c r="Y16" s="45">
        <f t="shared" si="7"/>
        <v>4.8695312190012974</v>
      </c>
      <c r="Z16" s="71">
        <f>IF(Data!C$6=1,L16,IF(Data!C$6=2,M16,N16))/100*Data!F23*Data!B23/Data!G$9</f>
        <v>5.1333333333333335E-2</v>
      </c>
      <c r="AA16" s="72">
        <f>Data!C23*Z16</f>
        <v>1.8993333333333333</v>
      </c>
      <c r="AB16" s="71">
        <f>Data!J$5/100*Data!F23*Data!B23/Data!G$9</f>
        <v>6.2333333333333338E-2</v>
      </c>
      <c r="AC16" s="72">
        <f>Data!C23*AB16</f>
        <v>2.3063333333333333</v>
      </c>
      <c r="AD16" s="5"/>
      <c r="AE16" s="47"/>
      <c r="AF16" s="5"/>
      <c r="AG16" s="5"/>
    </row>
    <row r="17" spans="1:33" s="11" customFormat="1">
      <c r="A17" s="11">
        <v>12</v>
      </c>
      <c r="B17" s="22">
        <f t="shared" si="0"/>
        <v>8.5000000000000006E-2</v>
      </c>
      <c r="C17" s="16">
        <f t="shared" si="1"/>
        <v>7.0000000000000007E-2</v>
      </c>
      <c r="D17" s="37"/>
      <c r="E17" s="16"/>
      <c r="F17" s="15"/>
      <c r="G17" s="15"/>
      <c r="H17" s="31"/>
      <c r="I17" s="23">
        <f>Data!B24*Data!C24</f>
        <v>140</v>
      </c>
      <c r="J17" s="23">
        <f>IF(Data!C$7=1,Data!D24,IF(Data!C$7=2,I17,Data!B24))</f>
        <v>4</v>
      </c>
      <c r="K17" s="33">
        <f>Data!E24*SQRT(Data!F24/21)</f>
        <v>0.70422091630463368</v>
      </c>
      <c r="L17" s="33">
        <f>IF(Data!H24="A",Data!G$5,IF(Data!H24="B",Data!G$6,Data!G$7))</f>
        <v>14</v>
      </c>
      <c r="M17" s="33">
        <f>IF(Data!I24="A",Data!G$5,IF(Data!I24="B",Data!G$6,Data!G$7))</f>
        <v>14</v>
      </c>
      <c r="N17" s="33">
        <f>IF(Data!J24="A",Data!G$5,IF(Data!J24="B",Data!G$6,Data!G$7))</f>
        <v>14</v>
      </c>
      <c r="O17" s="45">
        <f>IF(Data!C$6=1,L17,IF(Data!C$6=2,M17,N17))</f>
        <v>14</v>
      </c>
      <c r="P17" s="47">
        <f>Data!B24/Data!G$9*Data!F24*O17/100/Data!E24/SQRT(Data!F24/21)</f>
        <v>9.9400626109377332E-2</v>
      </c>
      <c r="Q17">
        <f t="shared" si="2"/>
        <v>0.39697580503185886</v>
      </c>
      <c r="R17">
        <f t="shared" si="3"/>
        <v>0.3512107535372932</v>
      </c>
      <c r="S17" s="67">
        <f>(1-K17*R17/Data!G24)*100</f>
        <v>93.816751033198159</v>
      </c>
      <c r="T17" s="45">
        <f t="shared" si="4"/>
        <v>3.7526700413279261</v>
      </c>
      <c r="U17" s="47">
        <f>Data!B24/Data!G$9*Data!F24*Data!J$5/100/Data!E24/SQRT(Data!F24/21)</f>
        <v>0.12070076027567248</v>
      </c>
      <c r="V17">
        <f t="shared" si="5"/>
        <v>0.39604634601420108</v>
      </c>
      <c r="W17">
        <f t="shared" si="6"/>
        <v>0.34149394416985412</v>
      </c>
      <c r="X17" s="67">
        <f>(1-K17*W17/Data!G24)*100</f>
        <v>93.987820543105556</v>
      </c>
      <c r="Y17" s="45">
        <f t="shared" si="7"/>
        <v>3.7595128217242224</v>
      </c>
      <c r="Z17" s="71">
        <f>IF(Data!C$6=1,L17,IF(Data!C$6=2,M17,N17))/100*Data!F24*Data!B24/Data!G$9</f>
        <v>7.0000000000000007E-2</v>
      </c>
      <c r="AA17" s="72">
        <f>Data!C24*Z17</f>
        <v>2.4500000000000002</v>
      </c>
      <c r="AB17" s="71">
        <f>Data!J$5/100*Data!F24*Data!B24/Data!G$9</f>
        <v>8.5000000000000006E-2</v>
      </c>
      <c r="AC17" s="72">
        <f>Data!C24*AB17</f>
        <v>2.9750000000000001</v>
      </c>
      <c r="AD17" s="5"/>
      <c r="AE17" s="47"/>
      <c r="AF17" s="5"/>
      <c r="AG17" s="5"/>
    </row>
    <row r="18" spans="1:33" s="11" customFormat="1">
      <c r="A18" s="11">
        <v>13</v>
      </c>
      <c r="B18" s="22">
        <f t="shared" si="0"/>
        <v>0.21250000000000002</v>
      </c>
      <c r="C18" s="16">
        <f t="shared" si="1"/>
        <v>0.17499999999999999</v>
      </c>
      <c r="D18" s="37"/>
      <c r="E18" s="16"/>
      <c r="F18" s="15"/>
      <c r="G18" s="15"/>
      <c r="H18" s="31"/>
      <c r="I18" s="23">
        <f>Data!B25*Data!C25</f>
        <v>220</v>
      </c>
      <c r="J18" s="23">
        <f>IF(Data!C$7=1,Data!D25,IF(Data!C$7=2,I18,Data!B25))</f>
        <v>7</v>
      </c>
      <c r="K18" s="33">
        <f>Data!E25*SQRT(Data!F25/21)</f>
        <v>2.0890619292503247</v>
      </c>
      <c r="L18" s="33">
        <f>IF(Data!H25="A",Data!G$5,IF(Data!H25="B",Data!G$6,Data!G$7))</f>
        <v>14</v>
      </c>
      <c r="M18" s="33">
        <f>IF(Data!I25="A",Data!G$5,IF(Data!I25="B",Data!G$6,Data!G$7))</f>
        <v>14</v>
      </c>
      <c r="N18" s="33">
        <f>IF(Data!J25="A",Data!G$5,IF(Data!J25="B",Data!G$6,Data!G$7))</f>
        <v>14</v>
      </c>
      <c r="O18" s="45">
        <f>IF(Data!C$6=1,L18,IF(Data!C$6=2,M18,N18))</f>
        <v>14</v>
      </c>
      <c r="P18" s="47">
        <f>Data!B25/Data!G$9*Data!F25*O18/100/Data!E25/SQRT(Data!F25/21)</f>
        <v>8.3769656394437286E-2</v>
      </c>
      <c r="Q18">
        <f t="shared" si="2"/>
        <v>0.3975445084999345</v>
      </c>
      <c r="R18">
        <f t="shared" si="3"/>
        <v>0.35845592928086056</v>
      </c>
      <c r="S18" s="67">
        <f>(1-K18*R18/Data!G25)*100</f>
        <v>96.255816824126541</v>
      </c>
      <c r="T18" s="45">
        <f t="shared" si="4"/>
        <v>6.7379071776888573</v>
      </c>
      <c r="U18" s="47">
        <f>Data!B25/Data!G$9*Data!F25*Data!J$5/100/Data!E25/SQRT(Data!F25/21)</f>
        <v>0.10172029705038814</v>
      </c>
      <c r="V18">
        <f t="shared" si="5"/>
        <v>0.396883214404673</v>
      </c>
      <c r="W18">
        <f t="shared" si="6"/>
        <v>0.35014382168919778</v>
      </c>
      <c r="X18" s="67">
        <f>(1-K18*W18/Data!G25)*100</f>
        <v>96.342639361734413</v>
      </c>
      <c r="Y18" s="45">
        <f t="shared" si="7"/>
        <v>6.7439847553214092</v>
      </c>
      <c r="Z18" s="71">
        <f>IF(Data!C$6=1,L18,IF(Data!C$6=2,M18,N18))/100*Data!F25*Data!B25/Data!G$9</f>
        <v>0.17499999999999999</v>
      </c>
      <c r="AA18" s="72">
        <f>Data!C25*Z18</f>
        <v>1.9249999999999998</v>
      </c>
      <c r="AB18" s="71">
        <f>Data!J$5/100*Data!F25*Data!B25/Data!G$9</f>
        <v>0.21250000000000002</v>
      </c>
      <c r="AC18" s="72">
        <f>Data!C25*AB18</f>
        <v>2.3375000000000004</v>
      </c>
      <c r="AD18" s="5"/>
      <c r="AE18" s="47"/>
      <c r="AF18" s="5"/>
      <c r="AG18" s="5"/>
    </row>
    <row r="19" spans="1:33" s="11" customFormat="1">
      <c r="A19" s="11">
        <v>14</v>
      </c>
      <c r="B19" s="22">
        <f t="shared" si="0"/>
        <v>0.45970833333333339</v>
      </c>
      <c r="C19" s="16">
        <f t="shared" si="1"/>
        <v>0.37858333333333333</v>
      </c>
      <c r="D19" s="37"/>
      <c r="E19" s="16"/>
      <c r="F19" s="15"/>
      <c r="G19" s="15"/>
      <c r="H19" s="31"/>
      <c r="I19" s="23">
        <f>Data!B26*Data!C26</f>
        <v>1947</v>
      </c>
      <c r="J19" s="23">
        <f>IF(Data!C$7=1,Data!D26,IF(Data!C$7=2,I19,Data!B26))</f>
        <v>4</v>
      </c>
      <c r="K19" s="33">
        <f>Data!E26*SQRT(Data!F26/21)</f>
        <v>6.1544682613471968</v>
      </c>
      <c r="L19" s="33">
        <f>IF(Data!H26="A",Data!G$5,IF(Data!H26="B",Data!G$6,Data!G$7))</f>
        <v>14</v>
      </c>
      <c r="M19" s="33">
        <f>IF(Data!I26="A",Data!G$5,IF(Data!I26="B",Data!G$6,Data!G$7))</f>
        <v>14</v>
      </c>
      <c r="N19" s="33">
        <f>IF(Data!J26="A",Data!G$5,IF(Data!J26="B",Data!G$6,Data!G$7))</f>
        <v>14</v>
      </c>
      <c r="O19" s="45">
        <f>IF(Data!C$6=1,L19,IF(Data!C$6=2,M19,N19))</f>
        <v>14</v>
      </c>
      <c r="P19" s="47">
        <f>Data!B26/Data!G$9*Data!F26*O19/100/Data!E26/SQRT(Data!F26/21)</f>
        <v>6.1513573107689151E-2</v>
      </c>
      <c r="Q19">
        <f t="shared" si="2"/>
        <v>0.39818774562059711</v>
      </c>
      <c r="R19">
        <f t="shared" si="3"/>
        <v>0.36893957313898762</v>
      </c>
      <c r="S19" s="67">
        <f>(1-K19*R19/Data!G26)*100</f>
        <v>96.151479841967998</v>
      </c>
      <c r="T19" s="45">
        <f t="shared" si="4"/>
        <v>3.8460591936787201</v>
      </c>
      <c r="U19" s="47">
        <f>Data!B26/Data!G$9*Data!F26*Data!J$5/100/Data!E26/SQRT(Data!F26/21)</f>
        <v>7.4695053059336824E-2</v>
      </c>
      <c r="V19">
        <f t="shared" si="5"/>
        <v>0.39783044665510991</v>
      </c>
      <c r="W19">
        <f t="shared" si="6"/>
        <v>0.36270669105878722</v>
      </c>
      <c r="X19" s="67">
        <f>(1-K19*W19/Data!G26)*100</f>
        <v>96.216496918136315</v>
      </c>
      <c r="Y19" s="45">
        <f t="shared" si="7"/>
        <v>3.8486598767254527</v>
      </c>
      <c r="Z19" s="71">
        <f>IF(Data!C$6=1,L19,IF(Data!C$6=2,M19,N19))/100*Data!F26*Data!B26/Data!G$9</f>
        <v>0.37858333333333333</v>
      </c>
      <c r="AA19" s="72">
        <f>Data!C26*Z19</f>
        <v>12.49325</v>
      </c>
      <c r="AB19" s="71">
        <f>Data!J$5/100*Data!F26*Data!B26/Data!G$9</f>
        <v>0.45970833333333339</v>
      </c>
      <c r="AC19" s="72">
        <f>Data!C26*AB19</f>
        <v>15.170375000000002</v>
      </c>
      <c r="AD19" s="5"/>
      <c r="AE19" s="47"/>
      <c r="AF19" s="5"/>
      <c r="AG19" s="5"/>
    </row>
    <row r="20" spans="1:33" s="11" customFormat="1">
      <c r="A20" s="11">
        <v>15</v>
      </c>
      <c r="B20" s="22">
        <f t="shared" si="0"/>
        <v>0.40375</v>
      </c>
      <c r="C20" s="16">
        <f t="shared" si="1"/>
        <v>0.33249999999999996</v>
      </c>
      <c r="D20" s="37"/>
      <c r="E20" s="16"/>
      <c r="F20" s="15"/>
      <c r="G20" s="15"/>
      <c r="H20" s="31"/>
      <c r="I20" s="23">
        <f>Data!B27*Data!C27</f>
        <v>931</v>
      </c>
      <c r="J20" s="23">
        <f>IF(Data!C$7=1,Data!D27,IF(Data!C$7=2,I20,Data!B27))</f>
        <v>4</v>
      </c>
      <c r="K20" s="33">
        <f>Data!E27*SQRT(Data!F27/21)</f>
        <v>3.7381658259805057</v>
      </c>
      <c r="L20" s="33">
        <f>IF(Data!H27="A",Data!G$5,IF(Data!H27="B",Data!G$6,Data!G$7))</f>
        <v>14</v>
      </c>
      <c r="M20" s="33">
        <f>IF(Data!I27="A",Data!G$5,IF(Data!I27="B",Data!G$6,Data!G$7))</f>
        <v>14</v>
      </c>
      <c r="N20" s="33">
        <f>IF(Data!J27="A",Data!G$5,IF(Data!J27="B",Data!G$6,Data!G$7))</f>
        <v>14</v>
      </c>
      <c r="O20" s="45">
        <f>IF(Data!C$6=1,L20,IF(Data!C$6=2,M20,N20))</f>
        <v>14</v>
      </c>
      <c r="P20" s="47">
        <f>Data!B27/Data!G$9*Data!F27*O20/100/Data!E27/SQRT(Data!F27/21)</f>
        <v>8.8947364958799444E-2</v>
      </c>
      <c r="Q20">
        <f t="shared" si="2"/>
        <v>0.39736679050160872</v>
      </c>
      <c r="R20">
        <f t="shared" si="3"/>
        <v>0.35604523626444462</v>
      </c>
      <c r="S20" s="67">
        <f>(1-K20*R20/Data!G27)*100</f>
        <v>92.994967712068942</v>
      </c>
      <c r="T20" s="45">
        <f t="shared" si="4"/>
        <v>3.7197987084827577</v>
      </c>
      <c r="U20" s="47">
        <f>Data!B27/Data!G$9*Data!F27*Data!J$5/100/Data!E27/SQRT(Data!F27/21)</f>
        <v>0.10800751459282788</v>
      </c>
      <c r="V20">
        <f t="shared" si="5"/>
        <v>0.39662163467245642</v>
      </c>
      <c r="W20">
        <f t="shared" si="6"/>
        <v>0.34726275505186288</v>
      </c>
      <c r="X20" s="67">
        <f>(1-K20*W20/Data!G27)*100</f>
        <v>93.16775913910152</v>
      </c>
      <c r="Y20" s="45">
        <f t="shared" si="7"/>
        <v>3.726710365564061</v>
      </c>
      <c r="Z20" s="71">
        <f>IF(Data!C$6=1,L20,IF(Data!C$6=2,M20,N20))/100*Data!F27*Data!B27/Data!G$9</f>
        <v>0.33249999999999996</v>
      </c>
      <c r="AA20" s="72">
        <f>Data!C27*Z20</f>
        <v>16.292499999999997</v>
      </c>
      <c r="AB20" s="71">
        <f>Data!J$5/100*Data!F27*Data!B27/Data!G$9</f>
        <v>0.40375</v>
      </c>
      <c r="AC20" s="72">
        <f>Data!C27*AB20</f>
        <v>19.783750000000001</v>
      </c>
      <c r="AD20" s="5"/>
      <c r="AE20" s="47"/>
      <c r="AF20" s="5"/>
      <c r="AG20" s="5"/>
    </row>
    <row r="21" spans="1:33" s="11" customFormat="1">
      <c r="A21" s="11">
        <v>16</v>
      </c>
      <c r="B21" s="22">
        <f t="shared" si="0"/>
        <v>0.11333333333333334</v>
      </c>
      <c r="C21" s="16">
        <f t="shared" si="1"/>
        <v>9.3333333333333338E-2</v>
      </c>
      <c r="D21" s="37"/>
      <c r="E21" s="16"/>
      <c r="F21" s="15"/>
      <c r="G21" s="15"/>
      <c r="H21" s="31"/>
      <c r="I21" s="23">
        <f>Data!B28*Data!C28</f>
        <v>3320</v>
      </c>
      <c r="J21" s="23">
        <f>IF(Data!C$7=1,Data!D28,IF(Data!C$7=2,I21,Data!B28))</f>
        <v>11</v>
      </c>
      <c r="K21" s="33">
        <f>Data!E28*SQRT(Data!F28/21)</f>
        <v>1.7321335729245617</v>
      </c>
      <c r="L21" s="33">
        <f>IF(Data!H28="A",Data!G$5,IF(Data!H28="B",Data!G$6,Data!G$7))</f>
        <v>14</v>
      </c>
      <c r="M21" s="33">
        <f>IF(Data!I28="A",Data!G$5,IF(Data!I28="B",Data!G$6,Data!G$7))</f>
        <v>16</v>
      </c>
      <c r="N21" s="33">
        <f>IF(Data!J28="A",Data!G$5,IF(Data!J28="B",Data!G$6,Data!G$7))</f>
        <v>14</v>
      </c>
      <c r="O21" s="45">
        <f>IF(Data!C$6=1,L21,IF(Data!C$6=2,M21,N21))</f>
        <v>14</v>
      </c>
      <c r="P21" s="47">
        <f>Data!B28/Data!G$9*Data!F28*O21/100/Data!E28/SQRT(Data!F28/21)</f>
        <v>5.3883450325223965E-2</v>
      </c>
      <c r="Q21">
        <f t="shared" si="2"/>
        <v>0.39836308506651646</v>
      </c>
      <c r="R21">
        <f t="shared" si="3"/>
        <v>0.37257909911851556</v>
      </c>
      <c r="S21" s="67">
        <f>(1-K21*R21/Data!G28)*100</f>
        <v>97.918203980151063</v>
      </c>
      <c r="T21" s="45">
        <f t="shared" si="4"/>
        <v>10.771002437816616</v>
      </c>
      <c r="U21" s="47">
        <f>Data!B28/Data!G$9*Data!F28*Data!J$5/100/Data!E28/SQRT(Data!F28/21)</f>
        <v>6.5429903966343392E-2</v>
      </c>
      <c r="V21">
        <f t="shared" si="5"/>
        <v>0.39808877787385183</v>
      </c>
      <c r="W21">
        <f t="shared" si="6"/>
        <v>0.36708050882415089</v>
      </c>
      <c r="X21" s="67">
        <f>(1-K21*W21/Data!G28)*100</f>
        <v>97.948927505482118</v>
      </c>
      <c r="Y21" s="45">
        <f t="shared" si="7"/>
        <v>10.774382025603034</v>
      </c>
      <c r="Z21" s="71">
        <f>IF(Data!C$6=1,L21,IF(Data!C$6=2,M21,N21))/100*Data!F28*Data!B28/Data!G$9</f>
        <v>9.3333333333333338E-2</v>
      </c>
      <c r="AA21" s="72">
        <f>Data!C28*Z21</f>
        <v>7.746666666666667</v>
      </c>
      <c r="AB21" s="71">
        <f>Data!J$5/100*Data!F28*Data!B28/Data!G$9</f>
        <v>0.11333333333333334</v>
      </c>
      <c r="AC21" s="72">
        <f>Data!C28*AB21</f>
        <v>9.4066666666666681</v>
      </c>
      <c r="AD21" s="5"/>
      <c r="AE21" s="47"/>
      <c r="AF21" s="5"/>
      <c r="AG21" s="5"/>
    </row>
    <row r="22" spans="1:33" s="11" customFormat="1">
      <c r="A22" s="11">
        <v>17</v>
      </c>
      <c r="B22" s="22">
        <f t="shared" si="0"/>
        <v>3.9666666666666672</v>
      </c>
      <c r="C22" s="16">
        <f t="shared" si="1"/>
        <v>3.2666666666666671</v>
      </c>
      <c r="D22" s="37"/>
      <c r="E22" s="16"/>
      <c r="F22" s="15"/>
      <c r="G22" s="15"/>
      <c r="H22" s="31"/>
      <c r="I22" s="23">
        <f>Data!B29*Data!C29</f>
        <v>5200</v>
      </c>
      <c r="J22" s="23">
        <f>IF(Data!C$7=1,Data!D29,IF(Data!C$7=2,I22,Data!B29))</f>
        <v>8</v>
      </c>
      <c r="K22" s="33">
        <f>Data!E29*SQRT(Data!F29/21)</f>
        <v>21.653729777141614</v>
      </c>
      <c r="L22" s="33">
        <f>IF(Data!H29="A",Data!G$5,IF(Data!H29="B",Data!G$6,Data!G$7))</f>
        <v>14</v>
      </c>
      <c r="M22" s="33">
        <f>IF(Data!I29="A",Data!G$5,IF(Data!I29="B",Data!G$6,Data!G$7))</f>
        <v>14</v>
      </c>
      <c r="N22" s="33">
        <f>IF(Data!J29="A",Data!G$5,IF(Data!J29="B",Data!G$6,Data!G$7))</f>
        <v>14</v>
      </c>
      <c r="O22" s="45">
        <f>IF(Data!C$6=1,L22,IF(Data!C$6=2,M22,N22))</f>
        <v>14</v>
      </c>
      <c r="P22" s="47">
        <f>Data!B29/Data!G$9*Data!F29*O22/100/Data!E29/SQRT(Data!F29/21)</f>
        <v>0.15085930693173549</v>
      </c>
      <c r="Q22">
        <f t="shared" si="2"/>
        <v>0.39442788056486583</v>
      </c>
      <c r="R22">
        <f t="shared" si="3"/>
        <v>0.32804324565931514</v>
      </c>
      <c r="S22" s="67">
        <f>(1-K22*R22/Data!G29)*100</f>
        <v>94.271484034900567</v>
      </c>
      <c r="T22" s="45">
        <f t="shared" si="4"/>
        <v>7.5417187227920452</v>
      </c>
      <c r="U22" s="47">
        <f>Data!B29/Data!G$9*Data!F29*Data!J$5/100/Data!E29/SQRT(Data!F29/21)</f>
        <v>0.18318630127425023</v>
      </c>
      <c r="V22">
        <f t="shared" si="5"/>
        <v>0.39230396729447181</v>
      </c>
      <c r="W22">
        <f t="shared" si="6"/>
        <v>0.3140237123425314</v>
      </c>
      <c r="X22" s="67">
        <f>(1-K22*W22/Data!G29)*100</f>
        <v>94.516302733322561</v>
      </c>
      <c r="Y22" s="45">
        <f t="shared" si="7"/>
        <v>7.5613042186658053</v>
      </c>
      <c r="Z22" s="71">
        <f>IF(Data!C$6=1,L22,IF(Data!C$6=2,M22,N22))/100*Data!F29*Data!B29/Data!G$9</f>
        <v>3.2666666666666671</v>
      </c>
      <c r="AA22" s="72">
        <f>Data!C29*Z22</f>
        <v>84.933333333333337</v>
      </c>
      <c r="AB22" s="71">
        <f>Data!J$5/100*Data!F29*Data!B29/Data!G$9</f>
        <v>3.9666666666666672</v>
      </c>
      <c r="AC22" s="72">
        <f>Data!C29*AB22</f>
        <v>103.13333333333335</v>
      </c>
      <c r="AD22" s="5"/>
      <c r="AE22" s="47"/>
      <c r="AF22" s="5"/>
      <c r="AG22" s="5"/>
    </row>
    <row r="23" spans="1:33" s="11" customFormat="1">
      <c r="A23" s="11">
        <v>18</v>
      </c>
      <c r="B23" s="22">
        <f t="shared" si="0"/>
        <v>1.1900000000000002</v>
      </c>
      <c r="C23" s="16">
        <f t="shared" si="1"/>
        <v>0.98000000000000009</v>
      </c>
      <c r="D23" s="37"/>
      <c r="E23" s="16"/>
      <c r="F23" s="15"/>
      <c r="G23" s="15"/>
      <c r="H23" s="31"/>
      <c r="I23" s="23">
        <f>Data!B30*Data!C30</f>
        <v>4032</v>
      </c>
      <c r="J23" s="23">
        <f>IF(Data!C$7=1,Data!D30,IF(Data!C$7=2,I23,Data!B30))</f>
        <v>15</v>
      </c>
      <c r="K23" s="33">
        <f>Data!E30*SQRT(Data!F30/21)</f>
        <v>8.0440004384635042</v>
      </c>
      <c r="L23" s="33">
        <f>IF(Data!H30="A",Data!G$5,IF(Data!H30="B",Data!G$6,Data!G$7))</f>
        <v>14</v>
      </c>
      <c r="M23" s="33">
        <f>IF(Data!I30="A",Data!G$5,IF(Data!I30="B",Data!G$6,Data!G$7))</f>
        <v>16</v>
      </c>
      <c r="N23" s="33">
        <f>IF(Data!J30="A",Data!G$5,IF(Data!J30="B",Data!G$6,Data!G$7))</f>
        <v>14</v>
      </c>
      <c r="O23" s="45">
        <f>IF(Data!C$6=1,L23,IF(Data!C$6=2,M23,N23))</f>
        <v>14</v>
      </c>
      <c r="P23" s="47">
        <f>Data!B30/Data!G$9*Data!F30*O23/100/Data!E30/SQRT(Data!F30/21)</f>
        <v>0.1218299287148213</v>
      </c>
      <c r="Q23">
        <f t="shared" si="2"/>
        <v>0.39599211949685625</v>
      </c>
      <c r="R23">
        <f t="shared" si="3"/>
        <v>0.3409838531893386</v>
      </c>
      <c r="S23" s="67">
        <f>(1-K23*R23/Data!G30)*100</f>
        <v>92.966989065220474</v>
      </c>
      <c r="T23" s="45">
        <f t="shared" si="4"/>
        <v>13.945048359783071</v>
      </c>
      <c r="U23" s="47">
        <f>Data!B30/Data!G$9*Data!F30*Data!J$5/100/Data!E30/SQRT(Data!F30/21)</f>
        <v>0.14793634201085443</v>
      </c>
      <c r="V23">
        <f t="shared" si="5"/>
        <v>0.39460015875907184</v>
      </c>
      <c r="W23">
        <f t="shared" si="6"/>
        <v>0.32933116192554918</v>
      </c>
      <c r="X23" s="67">
        <f>(1-K23*W23/Data!G30)*100</f>
        <v>93.20733330531074</v>
      </c>
      <c r="Y23" s="45">
        <f t="shared" si="7"/>
        <v>13.98109999579661</v>
      </c>
      <c r="Z23" s="71">
        <f>IF(Data!C$6=1,L23,IF(Data!C$6=2,M23,N23))/100*Data!F30*Data!B30/Data!G$9</f>
        <v>0.98000000000000009</v>
      </c>
      <c r="AA23" s="72">
        <f>Data!C30*Z23</f>
        <v>70.56</v>
      </c>
      <c r="AB23" s="71">
        <f>Data!J$5/100*Data!F30*Data!B30/Data!G$9</f>
        <v>1.1900000000000002</v>
      </c>
      <c r="AC23" s="72">
        <f>Data!C30*AB23</f>
        <v>85.68</v>
      </c>
      <c r="AD23" s="5"/>
      <c r="AE23" s="47"/>
      <c r="AF23" s="5"/>
      <c r="AG23" s="5"/>
    </row>
    <row r="24" spans="1:33" s="11" customFormat="1">
      <c r="A24" s="11">
        <v>19</v>
      </c>
      <c r="B24" s="22">
        <f t="shared" si="0"/>
        <v>2.3162500000000006</v>
      </c>
      <c r="C24" s="16">
        <f t="shared" si="1"/>
        <v>1.9075</v>
      </c>
      <c r="D24" s="37"/>
      <c r="E24" s="16"/>
      <c r="F24" s="15"/>
      <c r="G24" s="15"/>
      <c r="H24" s="31"/>
      <c r="I24" s="23">
        <f>Data!B31*Data!C31</f>
        <v>6540</v>
      </c>
      <c r="J24" s="23">
        <f>IF(Data!C$7=1,Data!D31,IF(Data!C$7=2,I24,Data!B31))</f>
        <v>13</v>
      </c>
      <c r="K24" s="33">
        <f>Data!E31*SQRT(Data!F31/21)</f>
        <v>17.926103040727615</v>
      </c>
      <c r="L24" s="33">
        <f>IF(Data!H31="A",Data!G$5,IF(Data!H31="B",Data!G$6,Data!G$7))</f>
        <v>14</v>
      </c>
      <c r="M24" s="33">
        <f>IF(Data!I31="A",Data!G$5,IF(Data!I31="B",Data!G$6,Data!G$7))</f>
        <v>14</v>
      </c>
      <c r="N24" s="33">
        <f>IF(Data!J31="A",Data!G$5,IF(Data!J31="B",Data!G$6,Data!G$7))</f>
        <v>14</v>
      </c>
      <c r="O24" s="45">
        <f>IF(Data!C$6=1,L24,IF(Data!C$6=2,M24,N24))</f>
        <v>14</v>
      </c>
      <c r="P24" s="47">
        <f>Data!B31/Data!G$9*Data!F31*O24/100/Data!E31/SQRT(Data!F31/21)</f>
        <v>0.1064090726058091</v>
      </c>
      <c r="Q24">
        <f t="shared" si="2"/>
        <v>0.39668960805384346</v>
      </c>
      <c r="R24">
        <f t="shared" si="3"/>
        <v>0.34799374147060674</v>
      </c>
      <c r="S24" s="67">
        <f>(1-K24*R24/Data!G31)*100</f>
        <v>94.801523610724644</v>
      </c>
      <c r="T24" s="45">
        <f t="shared" si="4"/>
        <v>12.324198069394203</v>
      </c>
      <c r="U24" s="47">
        <f>Data!B31/Data!G$9*Data!F31*Data!J$5/100/Data!E31/SQRT(Data!F31/21)</f>
        <v>0.12921101673562535</v>
      </c>
      <c r="V24">
        <f t="shared" si="5"/>
        <v>0.39562541154515035</v>
      </c>
      <c r="W24">
        <f t="shared" si="6"/>
        <v>0.33766195161302215</v>
      </c>
      <c r="X24" s="67">
        <f>(1-K24*W24/Data!G31)*100</f>
        <v>94.95586421870982</v>
      </c>
      <c r="Y24" s="45">
        <f t="shared" si="7"/>
        <v>12.344262348432276</v>
      </c>
      <c r="Z24" s="71">
        <f>IF(Data!C$6=1,L24,IF(Data!C$6=2,M24,N24))/100*Data!F31*Data!B31/Data!G$9</f>
        <v>1.9075</v>
      </c>
      <c r="AA24" s="72">
        <f>Data!C31*Z24</f>
        <v>57.225000000000001</v>
      </c>
      <c r="AB24" s="71">
        <f>Data!J$5/100*Data!F31*Data!B31/Data!G$9</f>
        <v>2.3162500000000006</v>
      </c>
      <c r="AC24" s="72">
        <f>Data!C31*AB24</f>
        <v>69.487500000000011</v>
      </c>
      <c r="AD24" s="5"/>
      <c r="AE24" s="47"/>
      <c r="AF24" s="5"/>
      <c r="AG24" s="5"/>
    </row>
    <row r="25" spans="1:33" s="11" customFormat="1">
      <c r="A25" s="11">
        <v>20</v>
      </c>
      <c r="B25" s="22">
        <f t="shared" si="0"/>
        <v>3.8675000000000002</v>
      </c>
      <c r="C25" s="16">
        <f t="shared" si="1"/>
        <v>3.1850000000000005</v>
      </c>
      <c r="D25" s="37"/>
      <c r="E25" s="16"/>
      <c r="F25" s="15"/>
      <c r="G25" s="15"/>
      <c r="H25" s="31"/>
      <c r="I25" s="23">
        <f>Data!B32*Data!C32</f>
        <v>7917</v>
      </c>
      <c r="J25" s="23">
        <f>IF(Data!C$7=1,Data!D32,IF(Data!C$7=2,I25,Data!B32))</f>
        <v>14</v>
      </c>
      <c r="K25" s="33">
        <f>Data!E32*SQRT(Data!F32/21)</f>
        <v>21.78507959570403</v>
      </c>
      <c r="L25" s="33">
        <f>IF(Data!H32="A",Data!G$5,IF(Data!H32="B",Data!G$6,Data!G$7))</f>
        <v>14</v>
      </c>
      <c r="M25" s="33">
        <f>IF(Data!I32="A",Data!G$5,IF(Data!I32="B",Data!G$6,Data!G$7))</f>
        <v>14</v>
      </c>
      <c r="N25" s="33">
        <f>IF(Data!J32="A",Data!G$5,IF(Data!J32="B",Data!G$6,Data!G$7))</f>
        <v>14</v>
      </c>
      <c r="O25" s="45">
        <f>IF(Data!C$6=1,L25,IF(Data!C$6=2,M25,N25))</f>
        <v>14</v>
      </c>
      <c r="P25" s="47">
        <f>Data!B32/Data!G$9*Data!F32*O25/100/Data!E32/SQRT(Data!F32/21)</f>
        <v>0.14620098063025094</v>
      </c>
      <c r="Q25">
        <f t="shared" si="2"/>
        <v>0.39470088038876838</v>
      </c>
      <c r="R25">
        <f t="shared" si="3"/>
        <v>0.33009739139765243</v>
      </c>
      <c r="S25" s="67">
        <f>(1-K25*R25/Data!G32)*100</f>
        <v>94.750950404429105</v>
      </c>
      <c r="T25" s="45">
        <f t="shared" si="4"/>
        <v>13.265133056620074</v>
      </c>
      <c r="U25" s="47">
        <f>Data!B32/Data!G$9*Data!F32*Data!J$5/100/Data!E32/SQRT(Data!F32/21)</f>
        <v>0.17752976219387614</v>
      </c>
      <c r="V25">
        <f t="shared" si="5"/>
        <v>0.39270440091344577</v>
      </c>
      <c r="W25">
        <f t="shared" si="6"/>
        <v>0.3164471759709474</v>
      </c>
      <c r="X25" s="67">
        <f>(1-K25*W25/Data!G32)*100</f>
        <v>94.968009550100106</v>
      </c>
      <c r="Y25" s="45">
        <f t="shared" si="7"/>
        <v>13.295521337014016</v>
      </c>
      <c r="Z25" s="71">
        <f>IF(Data!C$6=1,L25,IF(Data!C$6=2,M25,N25))/100*Data!F32*Data!B32/Data!G$9</f>
        <v>3.1850000000000005</v>
      </c>
      <c r="AA25" s="72">
        <f>Data!C32*Z25</f>
        <v>92.365000000000009</v>
      </c>
      <c r="AB25" s="71">
        <f>Data!J$5/100*Data!F32*Data!B32/Data!G$9</f>
        <v>3.8675000000000002</v>
      </c>
      <c r="AC25" s="72">
        <f>Data!C32*AB25</f>
        <v>112.1575</v>
      </c>
      <c r="AD25" s="5"/>
      <c r="AE25" s="47"/>
      <c r="AF25" s="5"/>
      <c r="AG25" s="5"/>
    </row>
    <row r="26" spans="1:33" s="11" customFormat="1">
      <c r="A26" s="11">
        <v>21</v>
      </c>
      <c r="B26" s="22">
        <f t="shared" si="0"/>
        <v>0.197625</v>
      </c>
      <c r="C26" s="16">
        <f t="shared" si="1"/>
        <v>0.16275000000000003</v>
      </c>
      <c r="D26" s="24"/>
      <c r="I26" s="23">
        <f>Data!B33*Data!C33</f>
        <v>7657</v>
      </c>
      <c r="J26" s="23">
        <f>IF(Data!C$7=1,Data!D33,IF(Data!C$7=2,I26,Data!B33))</f>
        <v>12</v>
      </c>
      <c r="K26" s="33">
        <f>Data!E33*SQRT(Data!F33/21)</f>
        <v>2.0099853131820358</v>
      </c>
      <c r="L26" s="33">
        <f>IF(Data!H33="A",Data!G$5,IF(Data!H33="B",Data!G$6,Data!G$7))</f>
        <v>14</v>
      </c>
      <c r="M26" s="33">
        <f>IF(Data!I33="A",Data!G$5,IF(Data!I33="B",Data!G$6,Data!G$7))</f>
        <v>17.600000000000001</v>
      </c>
      <c r="N26" s="33">
        <f>IF(Data!J33="A",Data!G$5,IF(Data!J33="B",Data!G$6,Data!G$7))</f>
        <v>14</v>
      </c>
      <c r="O26" s="45">
        <f>IF(Data!C$6=1,L26,IF(Data!C$6=2,M26,N26))</f>
        <v>14</v>
      </c>
      <c r="P26" s="47">
        <f>Data!B33/Data!G$9*Data!F33*O26/100/Data!E33/SQRT(Data!F33/21)</f>
        <v>8.0970740896782079E-2</v>
      </c>
      <c r="Q26">
        <f t="shared" si="2"/>
        <v>0.3976361718493549</v>
      </c>
      <c r="R26">
        <f t="shared" si="3"/>
        <v>0.35976351581690608</v>
      </c>
      <c r="S26" s="67">
        <f>(1-K26*R26/Data!G33)*100</f>
        <v>95.480503856183034</v>
      </c>
      <c r="T26" s="45">
        <f t="shared" si="4"/>
        <v>11.457660462741964</v>
      </c>
      <c r="U26" s="47">
        <f>Data!B33/Data!G$9*Data!F33*Data!J$5/100/Data!E33/SQRT(Data!F33/21)</f>
        <v>9.8321613946092526E-2</v>
      </c>
      <c r="V26">
        <f t="shared" si="5"/>
        <v>0.39701815363293841</v>
      </c>
      <c r="W26">
        <f t="shared" si="6"/>
        <v>0.35170777267951725</v>
      </c>
      <c r="X26" s="67">
        <f>(1-K26*W26/Data!G33)*100</f>
        <v>95.581703389888773</v>
      </c>
      <c r="Y26" s="45">
        <f t="shared" si="7"/>
        <v>11.469804406786652</v>
      </c>
      <c r="Z26" s="71">
        <f>IF(Data!C$6=1,L26,IF(Data!C$6=2,M26,N26))/100*Data!F33*Data!B33/Data!G$9</f>
        <v>0.16275000000000003</v>
      </c>
      <c r="AA26" s="72">
        <f>Data!C33*Z26</f>
        <v>40.199250000000006</v>
      </c>
      <c r="AB26" s="71">
        <f>Data!J$5/100*Data!F33*Data!B33/Data!G$9</f>
        <v>0.197625</v>
      </c>
      <c r="AC26" s="72">
        <f>Data!C33*AB26</f>
        <v>48.813375000000001</v>
      </c>
      <c r="AD26" s="5"/>
      <c r="AE26" s="47"/>
      <c r="AF26" s="5"/>
      <c r="AG26" s="5"/>
    </row>
    <row r="27" spans="1:33" s="11" customFormat="1">
      <c r="A27" s="11">
        <v>22</v>
      </c>
      <c r="B27" s="22">
        <f t="shared" si="0"/>
        <v>1.5441666666666667</v>
      </c>
      <c r="C27" s="16">
        <f t="shared" si="1"/>
        <v>1.2716666666666669</v>
      </c>
      <c r="D27" s="24"/>
      <c r="I27" s="23">
        <f>Data!B34*Data!C34</f>
        <v>53192</v>
      </c>
      <c r="J27" s="23">
        <f>IF(Data!C$7=1,Data!D34,IF(Data!C$7=2,I27,Data!B34))</f>
        <v>11</v>
      </c>
      <c r="K27" s="33">
        <f>Data!E34*SQRT(Data!F34/21)</f>
        <v>13.196300885456877</v>
      </c>
      <c r="L27" s="33">
        <f>IF(Data!H34="A",Data!G$5,IF(Data!H34="B",Data!G$6,Data!G$7))</f>
        <v>16</v>
      </c>
      <c r="M27" s="33">
        <f>IF(Data!I34="A",Data!G$5,IF(Data!I34="B",Data!G$6,Data!G$7))</f>
        <v>17.600000000000001</v>
      </c>
      <c r="N27" s="33">
        <f>IF(Data!J34="A",Data!G$5,IF(Data!J34="B",Data!G$6,Data!G$7))</f>
        <v>14</v>
      </c>
      <c r="O27" s="45">
        <f>IF(Data!C$6=1,L27,IF(Data!C$6=2,M27,N27))</f>
        <v>14</v>
      </c>
      <c r="P27" s="47">
        <f>Data!B34/Data!G$9*Data!F34*O27/100/Data!E34/SQRT(Data!F34/21)</f>
        <v>9.6365388884707887E-2</v>
      </c>
      <c r="Q27">
        <f t="shared" si="2"/>
        <v>0.39709376333006996</v>
      </c>
      <c r="R27">
        <f t="shared" si="3"/>
        <v>0.35261003603895286</v>
      </c>
      <c r="S27" s="67">
        <f>(1-K27*R27/Data!G34)*100</f>
        <v>88.9210758790433</v>
      </c>
      <c r="T27" s="45">
        <f t="shared" si="4"/>
        <v>9.7813183466947642</v>
      </c>
      <c r="U27" s="47">
        <f>Data!B34/Data!G$9*Data!F34*Data!J$5/100/Data!E34/SQRT(Data!F34/21)</f>
        <v>0.11701511507428815</v>
      </c>
      <c r="V27">
        <f t="shared" si="5"/>
        <v>0.39621987932615688</v>
      </c>
      <c r="W27">
        <f t="shared" si="6"/>
        <v>0.34316241336136044</v>
      </c>
      <c r="X27" s="67">
        <f>(1-K27*W27/Data!G34)*100</f>
        <v>89.217917954057043</v>
      </c>
      <c r="Y27" s="45">
        <f t="shared" si="7"/>
        <v>9.8139709749462742</v>
      </c>
      <c r="Z27" s="71">
        <f>IF(Data!C$6=1,L27,IF(Data!C$6=2,M27,N27))/100*Data!F34*Data!B34/Data!G$9</f>
        <v>1.2716666666666669</v>
      </c>
      <c r="AA27" s="72">
        <f>Data!C34*Z27</f>
        <v>310.28666666666675</v>
      </c>
      <c r="AB27" s="71">
        <f>Data!J$5/100*Data!F34*Data!B34/Data!G$9</f>
        <v>1.5441666666666667</v>
      </c>
      <c r="AC27" s="72">
        <f>Data!C34*AB27</f>
        <v>376.7766666666667</v>
      </c>
      <c r="AD27" s="5"/>
      <c r="AE27" s="47"/>
      <c r="AF27" s="5"/>
      <c r="AG27" s="5"/>
    </row>
    <row r="28" spans="1:33" s="11" customFormat="1">
      <c r="A28" s="11">
        <v>23</v>
      </c>
      <c r="B28" s="22">
        <f t="shared" si="0"/>
        <v>0.17141666666666666</v>
      </c>
      <c r="C28" s="16">
        <f t="shared" si="1"/>
        <v>0.14116666666666669</v>
      </c>
      <c r="D28" s="24"/>
      <c r="I28" s="23">
        <f>Data!B35*Data!C35</f>
        <v>6952</v>
      </c>
      <c r="J28" s="23">
        <f>IF(Data!C$7=1,Data!D35,IF(Data!C$7=2,I28,Data!B35))</f>
        <v>8</v>
      </c>
      <c r="K28" s="33">
        <f>Data!E35*SQRT(Data!F35/21)</f>
        <v>1.1804047837170653</v>
      </c>
      <c r="L28" s="33">
        <f>IF(Data!H35="A",Data!G$5,IF(Data!H35="B",Data!G$6,Data!G$7))</f>
        <v>14</v>
      </c>
      <c r="M28" s="33">
        <f>IF(Data!I35="A",Data!G$5,IF(Data!I35="B",Data!G$6,Data!G$7))</f>
        <v>17.600000000000001</v>
      </c>
      <c r="N28" s="33">
        <f>IF(Data!J35="A",Data!G$5,IF(Data!J35="B",Data!G$6,Data!G$7))</f>
        <v>14</v>
      </c>
      <c r="O28" s="45">
        <f>IF(Data!C$6=1,L28,IF(Data!C$6=2,M28,N28))</f>
        <v>14</v>
      </c>
      <c r="P28" s="47">
        <f>Data!B35/Data!G$9*Data!F35*O28/100/Data!E35/SQRT(Data!F35/21)</f>
        <v>0.11959174396272466</v>
      </c>
      <c r="Q28">
        <f t="shared" si="2"/>
        <v>0.39609912039019868</v>
      </c>
      <c r="R28">
        <f t="shared" si="3"/>
        <v>0.34199542315173376</v>
      </c>
      <c r="S28" s="67">
        <f>(1-K28*R28/Data!G35)*100</f>
        <v>93.271782775039185</v>
      </c>
      <c r="T28" s="45">
        <f t="shared" si="4"/>
        <v>7.4617426220031344</v>
      </c>
      <c r="U28" s="47">
        <f>Data!B35/Data!G$9*Data!F35*Data!J$5/100/Data!E35/SQRT(Data!F35/21)</f>
        <v>0.14521854624045138</v>
      </c>
      <c r="V28">
        <f t="shared" si="5"/>
        <v>0.39475738597560911</v>
      </c>
      <c r="W28">
        <f t="shared" si="6"/>
        <v>0.33053170126898257</v>
      </c>
      <c r="X28" s="67">
        <f>(1-K28*W28/Data!G35)*100</f>
        <v>93.497313310865877</v>
      </c>
      <c r="Y28" s="45">
        <f t="shared" si="7"/>
        <v>7.4797850648692705</v>
      </c>
      <c r="Z28" s="71">
        <f>IF(Data!C$6=1,L28,IF(Data!C$6=2,M28,N28))/100*Data!F35*Data!B35/Data!G$9</f>
        <v>0.14116666666666669</v>
      </c>
      <c r="AA28" s="72">
        <f>Data!C35*Z28</f>
        <v>89.217333333333343</v>
      </c>
      <c r="AB28" s="71">
        <f>Data!J$5/100*Data!F35*Data!B35/Data!G$9</f>
        <v>0.17141666666666666</v>
      </c>
      <c r="AC28" s="72">
        <f>Data!C35*AB28</f>
        <v>108.33533333333332</v>
      </c>
      <c r="AD28" s="5"/>
      <c r="AE28" s="47"/>
      <c r="AF28" s="5"/>
      <c r="AG28" s="5"/>
    </row>
    <row r="29" spans="1:33" s="11" customFormat="1">
      <c r="A29" s="11">
        <v>24</v>
      </c>
      <c r="B29" s="22">
        <f t="shared" si="0"/>
        <v>6.729166666666668E-2</v>
      </c>
      <c r="C29" s="16">
        <f t="shared" si="1"/>
        <v>5.541666666666667E-2</v>
      </c>
      <c r="D29" s="24"/>
      <c r="I29" s="23">
        <f>Data!B36*Data!C36</f>
        <v>2736</v>
      </c>
      <c r="J29" s="23">
        <f>IF(Data!C$7=1,Data!D36,IF(Data!C$7=2,I29,Data!B36))</f>
        <v>8</v>
      </c>
      <c r="K29" s="33">
        <f>Data!E36*SQRT(Data!F36/21)</f>
        <v>1.2553386841829715</v>
      </c>
      <c r="L29" s="33">
        <f>IF(Data!H36="A",Data!G$5,IF(Data!H36="B",Data!G$6,Data!G$7))</f>
        <v>14</v>
      </c>
      <c r="M29" s="33">
        <f>IF(Data!I36="A",Data!G$5,IF(Data!I36="B",Data!G$6,Data!G$7))</f>
        <v>16</v>
      </c>
      <c r="N29" s="33">
        <f>IF(Data!J36="A",Data!G$5,IF(Data!J36="B",Data!G$6,Data!G$7))</f>
        <v>14</v>
      </c>
      <c r="O29" s="45">
        <f>IF(Data!C$6=1,L29,IF(Data!C$6=2,M29,N29))</f>
        <v>14</v>
      </c>
      <c r="P29" s="47">
        <f>Data!B36/Data!G$9*Data!F36*O29/100/Data!E36/SQRT(Data!F36/21)</f>
        <v>4.4144793245763966E-2</v>
      </c>
      <c r="Q29">
        <f t="shared" si="2"/>
        <v>0.39855328179459176</v>
      </c>
      <c r="R29">
        <f t="shared" si="3"/>
        <v>0.37725807660027066</v>
      </c>
      <c r="S29" s="67">
        <f>(1-K29*R29/Data!G36)*100</f>
        <v>97.040083390770107</v>
      </c>
      <c r="T29" s="45">
        <f t="shared" si="4"/>
        <v>7.7632066712616083</v>
      </c>
      <c r="U29" s="47">
        <f>Data!B36/Data!G$9*Data!F36*Data!J$5/100/Data!E36/SQRT(Data!F36/21)</f>
        <v>5.3604391798427672E-2</v>
      </c>
      <c r="V29">
        <f t="shared" si="5"/>
        <v>0.39836905964113495</v>
      </c>
      <c r="W29">
        <f t="shared" si="6"/>
        <v>0.37271264803761578</v>
      </c>
      <c r="X29" s="67">
        <f>(1-K29*W29/Data!G36)*100</f>
        <v>97.075746217713174</v>
      </c>
      <c r="Y29" s="45">
        <f t="shared" si="7"/>
        <v>7.7660596974170542</v>
      </c>
      <c r="Z29" s="71">
        <f>IF(Data!C$6=1,L29,IF(Data!C$6=2,M29,N29))/100*Data!F36*Data!B36/Data!G$9</f>
        <v>5.541666666666667E-2</v>
      </c>
      <c r="AA29" s="72">
        <f>Data!C36*Z29</f>
        <v>7.98</v>
      </c>
      <c r="AB29" s="71">
        <f>Data!J$5/100*Data!F36*Data!B36/Data!G$9</f>
        <v>6.729166666666668E-2</v>
      </c>
      <c r="AC29" s="72">
        <f>Data!C36*AB29</f>
        <v>9.6900000000000013</v>
      </c>
      <c r="AD29" s="5"/>
      <c r="AE29" s="47"/>
      <c r="AF29" s="5"/>
      <c r="AG29" s="5"/>
    </row>
    <row r="30" spans="1:33">
      <c r="A30" s="11">
        <v>25</v>
      </c>
      <c r="B30" s="22">
        <f t="shared" si="0"/>
        <v>0.31308333333333332</v>
      </c>
      <c r="C30" s="16">
        <f t="shared" si="1"/>
        <v>0.25783333333333336</v>
      </c>
      <c r="D30" s="9"/>
      <c r="I30" s="23">
        <f>Data!B37*Data!C37</f>
        <v>13494</v>
      </c>
      <c r="J30" s="23">
        <f>IF(Data!C$7=1,Data!D37,IF(Data!C$7=2,I30,Data!B37))</f>
        <v>12</v>
      </c>
      <c r="K30" s="33">
        <f>Data!E37*SQRT(Data!F37/21)</f>
        <v>1.9544743526071573</v>
      </c>
      <c r="L30" s="33">
        <f>IF(Data!H37="A",Data!G$5,IF(Data!H37="B",Data!G$6,Data!G$7))</f>
        <v>14</v>
      </c>
      <c r="M30" s="33">
        <f>IF(Data!I37="A",Data!G$5,IF(Data!I37="B",Data!G$6,Data!G$7))</f>
        <v>17.600000000000001</v>
      </c>
      <c r="N30" s="33">
        <f>IF(Data!J37="A",Data!G$5,IF(Data!J37="B",Data!G$6,Data!G$7))</f>
        <v>14</v>
      </c>
      <c r="O30" s="45">
        <f>IF(Data!C$6=1,L30,IF(Data!C$6=2,M30,N30))</f>
        <v>14</v>
      </c>
      <c r="P30" s="47">
        <f>Data!B37/Data!G$9*Data!F37*O30/100/Data!E37/SQRT(Data!F37/21)</f>
        <v>0.13191952761590267</v>
      </c>
      <c r="Q30">
        <f t="shared" si="2"/>
        <v>0.39548552831482447</v>
      </c>
      <c r="R30">
        <f t="shared" si="3"/>
        <v>0.33644837741015332</v>
      </c>
      <c r="S30" s="67">
        <f>(1-K30*R30/Data!G37)*100</f>
        <v>93.424202753755623</v>
      </c>
      <c r="T30" s="45">
        <f t="shared" si="4"/>
        <v>11.210904330450676</v>
      </c>
      <c r="U30" s="47">
        <f>Data!B37/Data!G$9*Data!F37*Data!J$5/100/Data!E37/SQRT(Data!F37/21)</f>
        <v>0.1601879978193104</v>
      </c>
      <c r="V30">
        <f t="shared" si="5"/>
        <v>0.39385604686064757</v>
      </c>
      <c r="W30">
        <f t="shared" si="6"/>
        <v>0.32395537221903281</v>
      </c>
      <c r="X30" s="67">
        <f>(1-K30*W30/Data!G37)*100</f>
        <v>93.668375336085958</v>
      </c>
      <c r="Y30" s="45">
        <f t="shared" si="7"/>
        <v>11.240205040330316</v>
      </c>
      <c r="Z30" s="71">
        <f>IF(Data!C$6=1,L30,IF(Data!C$6=2,M30,N30))/100*Data!F37*Data!B37/Data!G$9</f>
        <v>0.25783333333333336</v>
      </c>
      <c r="AA30" s="72">
        <f>Data!C37*Z30</f>
        <v>133.81550000000001</v>
      </c>
      <c r="AB30" s="71">
        <f>Data!J$5/100*Data!F37*Data!B37/Data!G$9</f>
        <v>0.31308333333333332</v>
      </c>
      <c r="AC30" s="72">
        <f>Data!C37*AB30</f>
        <v>162.49025</v>
      </c>
      <c r="AD30" s="5"/>
      <c r="AE30" s="47"/>
      <c r="AF30" s="5"/>
      <c r="AG30" s="5"/>
    </row>
    <row r="31" spans="1:33">
      <c r="A31" s="11">
        <v>26</v>
      </c>
      <c r="B31" s="22">
        <f t="shared" si="0"/>
        <v>7.0125000000000007E-2</v>
      </c>
      <c r="C31" s="16">
        <f t="shared" si="1"/>
        <v>5.7749999999999996E-2</v>
      </c>
      <c r="D31" s="9"/>
      <c r="I31" s="23">
        <f>Data!B38*Data!C38</f>
        <v>1017</v>
      </c>
      <c r="J31" s="23">
        <f>IF(Data!C$7=1,Data!D38,IF(Data!C$7=2,I31,Data!B38))</f>
        <v>6</v>
      </c>
      <c r="K31" s="33">
        <f>Data!E38*SQRT(Data!F38/21)</f>
        <v>0.74780644036629695</v>
      </c>
      <c r="L31" s="33">
        <f>IF(Data!H38="A",Data!G$5,IF(Data!H38="B",Data!G$6,Data!G$7))</f>
        <v>14</v>
      </c>
      <c r="M31" s="33">
        <f>IF(Data!I38="A",Data!G$5,IF(Data!I38="B",Data!G$6,Data!G$7))</f>
        <v>16</v>
      </c>
      <c r="N31" s="33">
        <f>IF(Data!J38="A",Data!G$5,IF(Data!J38="B",Data!G$6,Data!G$7))</f>
        <v>14</v>
      </c>
      <c r="O31" s="45">
        <f>IF(Data!C$6=1,L31,IF(Data!C$6=2,M31,N31))</f>
        <v>14</v>
      </c>
      <c r="P31" s="47">
        <f>Data!B38/Data!G$9*Data!F38*O31/100/Data!E38/SQRT(Data!F38/21)</f>
        <v>7.7225866056612719E-2</v>
      </c>
      <c r="Q31">
        <f t="shared" si="2"/>
        <v>0.39775397439725624</v>
      </c>
      <c r="R31">
        <f t="shared" si="3"/>
        <v>0.36151790428911307</v>
      </c>
      <c r="S31" s="67">
        <f>(1-K31*R31/Data!G38)*100</f>
        <v>96.996162031831943</v>
      </c>
      <c r="T31" s="45">
        <f t="shared" si="4"/>
        <v>5.8197697219099167</v>
      </c>
      <c r="U31" s="47">
        <f>Data!B38/Data!G$9*Data!F38*Data!J$5/100/Data!E38/SQRT(Data!F38/21)</f>
        <v>9.3774265925886863E-2</v>
      </c>
      <c r="V31">
        <f t="shared" si="5"/>
        <v>0.39719159450891456</v>
      </c>
      <c r="W31">
        <f t="shared" si="6"/>
        <v>0.35380747078058228</v>
      </c>
      <c r="X31" s="67">
        <f>(1-K31*W31/Data!G38)*100</f>
        <v>97.06022771889522</v>
      </c>
      <c r="Y31" s="45">
        <f t="shared" si="7"/>
        <v>5.8236136631337123</v>
      </c>
      <c r="Z31" s="71">
        <f>IF(Data!C$6=1,L31,IF(Data!C$6=2,M31,N31))/100*Data!F38*Data!B38/Data!G$9</f>
        <v>5.7749999999999996E-2</v>
      </c>
      <c r="AA31" s="72">
        <f>Data!C38*Z31</f>
        <v>6.5257499999999995</v>
      </c>
      <c r="AB31" s="71">
        <f>Data!J$5/100*Data!F38*Data!B38/Data!G$9</f>
        <v>7.0125000000000007E-2</v>
      </c>
      <c r="AC31" s="72">
        <f>Data!C38*AB31</f>
        <v>7.924125000000001</v>
      </c>
      <c r="AD31" s="5"/>
      <c r="AE31" s="47"/>
      <c r="AF31" s="5"/>
      <c r="AG31" s="5"/>
    </row>
    <row r="32" spans="1:33">
      <c r="A32" s="11">
        <v>27</v>
      </c>
      <c r="B32" s="22">
        <f t="shared" si="0"/>
        <v>0.23375000000000004</v>
      </c>
      <c r="C32" s="16">
        <f t="shared" si="1"/>
        <v>0.1925</v>
      </c>
      <c r="D32" s="9"/>
      <c r="I32" s="23">
        <f>Data!B39*Data!C39</f>
        <v>2288</v>
      </c>
      <c r="J32" s="23">
        <f>IF(Data!C$7=1,Data!D39,IF(Data!C$7=2,I32,Data!B39))</f>
        <v>6</v>
      </c>
      <c r="K32" s="33">
        <f>Data!E39*SQRT(Data!F39/21)</f>
        <v>1.5737628331197657</v>
      </c>
      <c r="L32" s="33">
        <f>IF(Data!H39="A",Data!G$5,IF(Data!H39="B",Data!G$6,Data!G$7))</f>
        <v>14</v>
      </c>
      <c r="M32" s="33">
        <f>IF(Data!I39="A",Data!G$5,IF(Data!I39="B",Data!G$6,Data!G$7))</f>
        <v>16</v>
      </c>
      <c r="N32" s="33">
        <f>IF(Data!J39="A",Data!G$5,IF(Data!J39="B",Data!G$6,Data!G$7))</f>
        <v>14</v>
      </c>
      <c r="O32" s="45">
        <f>IF(Data!C$6=1,L32,IF(Data!C$6=2,M32,N32))</f>
        <v>14</v>
      </c>
      <c r="P32" s="47">
        <f>Data!B39/Data!G$9*Data!F39*O32/100/Data!E39/SQRT(Data!F39/21)</f>
        <v>0.12231830358987163</v>
      </c>
      <c r="Q32">
        <f t="shared" si="2"/>
        <v>0.39596851196963434</v>
      </c>
      <c r="R32">
        <f t="shared" si="3"/>
        <v>0.3407633909522611</v>
      </c>
      <c r="S32" s="67">
        <f>(1-K32*R32/Data!G39)*100</f>
        <v>94.637192404314717</v>
      </c>
      <c r="T32" s="45">
        <f t="shared" si="4"/>
        <v>5.6782315442588835</v>
      </c>
      <c r="U32" s="47">
        <f>Data!B39/Data!G$9*Data!F39*Data!J$5/100/Data!E39/SQRT(Data!F39/21)</f>
        <v>0.14852936864484415</v>
      </c>
      <c r="V32">
        <f t="shared" si="5"/>
        <v>0.39456547254977381</v>
      </c>
      <c r="W32">
        <f t="shared" si="6"/>
        <v>0.32906959007337333</v>
      </c>
      <c r="X32" s="67">
        <f>(1-K32*W32/Data!G39)*100</f>
        <v>94.821225096325676</v>
      </c>
      <c r="Y32" s="45">
        <f t="shared" si="7"/>
        <v>5.6892735057795401</v>
      </c>
      <c r="Z32" s="71">
        <f>IF(Data!C$6=1,L32,IF(Data!C$6=2,M32,N32))/100*Data!F39*Data!B39/Data!G$9</f>
        <v>0.1925</v>
      </c>
      <c r="AA32" s="72">
        <f>Data!C39*Z32</f>
        <v>40.04</v>
      </c>
      <c r="AB32" s="71">
        <f>Data!J$5/100*Data!F39*Data!B39/Data!G$9</f>
        <v>0.23375000000000004</v>
      </c>
      <c r="AC32" s="72">
        <f>Data!C39*AB32</f>
        <v>48.620000000000012</v>
      </c>
      <c r="AD32" s="5"/>
      <c r="AE32" s="47"/>
      <c r="AF32" s="5"/>
      <c r="AG32" s="5"/>
    </row>
    <row r="33" spans="1:33">
      <c r="A33" s="11">
        <v>28</v>
      </c>
      <c r="B33" s="22">
        <f t="shared" si="0"/>
        <v>0.44625000000000004</v>
      </c>
      <c r="C33" s="16">
        <f t="shared" si="1"/>
        <v>0.36749999999999999</v>
      </c>
      <c r="D33" s="9"/>
      <c r="I33" s="23">
        <f>Data!B40*Data!C40</f>
        <v>6246</v>
      </c>
      <c r="J33" s="23">
        <f>IF(Data!C$7=1,Data!D40,IF(Data!C$7=2,I33,Data!B40))</f>
        <v>8</v>
      </c>
      <c r="K33" s="33">
        <f>Data!E40*SQRT(Data!F40/21)</f>
        <v>2.6363441044164428</v>
      </c>
      <c r="L33" s="33">
        <f>IF(Data!H40="A",Data!G$5,IF(Data!H40="B",Data!G$6,Data!G$7))</f>
        <v>14</v>
      </c>
      <c r="M33" s="33">
        <f>IF(Data!I40="A",Data!G$5,IF(Data!I40="B",Data!G$6,Data!G$7))</f>
        <v>17.600000000000001</v>
      </c>
      <c r="N33" s="33">
        <f>IF(Data!J40="A",Data!G$5,IF(Data!J40="B",Data!G$6,Data!G$7))</f>
        <v>14</v>
      </c>
      <c r="O33" s="45">
        <f>IF(Data!C$6=1,L33,IF(Data!C$6=2,M33,N33))</f>
        <v>14</v>
      </c>
      <c r="P33" s="47">
        <f>Data!B40/Data!G$9*Data!F40*O33/100/Data!E40/SQRT(Data!F40/21)</f>
        <v>0.13939758447478784</v>
      </c>
      <c r="Q33">
        <f t="shared" si="2"/>
        <v>0.39508452655337822</v>
      </c>
      <c r="R33">
        <f t="shared" si="3"/>
        <v>0.33311282254042218</v>
      </c>
      <c r="S33" s="67">
        <f>(1-K33*R33/Data!G40)*100</f>
        <v>91.217999741900371</v>
      </c>
      <c r="T33" s="45">
        <f t="shared" si="4"/>
        <v>7.2974399793520295</v>
      </c>
      <c r="U33" s="47">
        <f>Data!B40/Data!G$9*Data!F40*Data!J$5/100/Data!E40/SQRT(Data!F40/21)</f>
        <v>0.16926849543367095</v>
      </c>
      <c r="V33">
        <f t="shared" si="5"/>
        <v>0.39326735169346699</v>
      </c>
      <c r="W33">
        <f t="shared" si="6"/>
        <v>0.32000917784278704</v>
      </c>
      <c r="X33" s="67">
        <f>(1-K33*W33/Data!G40)*100</f>
        <v>91.563456906350154</v>
      </c>
      <c r="Y33" s="45">
        <f t="shared" si="7"/>
        <v>7.3250765525080119</v>
      </c>
      <c r="Z33" s="71">
        <f>IF(Data!C$6=1,L33,IF(Data!C$6=2,M33,N33))/100*Data!F40*Data!B40/Data!G$9</f>
        <v>0.36749999999999999</v>
      </c>
      <c r="AA33" s="72">
        <f>Data!C40*Z33</f>
        <v>127.52249999999999</v>
      </c>
      <c r="AB33" s="71">
        <f>Data!J$5/100*Data!F40*Data!B40/Data!G$9</f>
        <v>0.44625000000000004</v>
      </c>
      <c r="AC33" s="72">
        <f>Data!C40*AB33</f>
        <v>154.84875000000002</v>
      </c>
      <c r="AD33" s="5"/>
      <c r="AE33" s="47"/>
      <c r="AF33" s="5"/>
      <c r="AG33" s="5"/>
    </row>
    <row r="34" spans="1:33">
      <c r="A34" s="11">
        <v>29</v>
      </c>
      <c r="B34" s="22">
        <f t="shared" si="0"/>
        <v>0.1275</v>
      </c>
      <c r="C34" s="16">
        <f t="shared" si="1"/>
        <v>0.10500000000000001</v>
      </c>
      <c r="D34" s="9"/>
      <c r="I34" s="23">
        <f>Data!B41*Data!C41</f>
        <v>11952</v>
      </c>
      <c r="J34" s="23">
        <f>IF(Data!C$7=1,Data!D41,IF(Data!C$7=2,I34,Data!B41))</f>
        <v>11</v>
      </c>
      <c r="K34" s="33">
        <f>Data!E41*SQRT(Data!F41/21)</f>
        <v>1.1816012468009458</v>
      </c>
      <c r="L34" s="33">
        <f>IF(Data!H41="A",Data!G$5,IF(Data!H41="B",Data!G$6,Data!G$7))</f>
        <v>14</v>
      </c>
      <c r="M34" s="33">
        <f>IF(Data!I41="A",Data!G$5,IF(Data!I41="B",Data!G$6,Data!G$7))</f>
        <v>17.600000000000001</v>
      </c>
      <c r="N34" s="33">
        <f>IF(Data!J41="A",Data!G$5,IF(Data!J41="B",Data!G$6,Data!G$7))</f>
        <v>14</v>
      </c>
      <c r="O34" s="45">
        <f>IF(Data!C$6=1,L34,IF(Data!C$6=2,M34,N34))</f>
        <v>14</v>
      </c>
      <c r="P34" s="47">
        <f>Data!B41/Data!G$9*Data!F41*O34/100/Data!E41/SQRT(Data!F41/21)</f>
        <v>8.8862465475790436E-2</v>
      </c>
      <c r="Q34">
        <f t="shared" si="2"/>
        <v>0.39736978983004756</v>
      </c>
      <c r="R34">
        <f t="shared" si="3"/>
        <v>0.35608467875566474</v>
      </c>
      <c r="S34" s="67">
        <f>(1-K34*R34/Data!G41)*100</f>
        <v>91.584997992311841</v>
      </c>
      <c r="T34" s="45">
        <f t="shared" si="4"/>
        <v>10.074349779154304</v>
      </c>
      <c r="U34" s="47">
        <f>Data!B41/Data!G$9*Data!F41*Data!J$5/100/Data!E41/SQRT(Data!F41/21)</f>
        <v>0.10790442236345982</v>
      </c>
      <c r="V34">
        <f t="shared" si="5"/>
        <v>0.39662604886635411</v>
      </c>
      <c r="W34">
        <f t="shared" si="6"/>
        <v>0.34730986977387057</v>
      </c>
      <c r="X34" s="67">
        <f>(1-K34*W34/Data!G41)*100</f>
        <v>91.792364496978408</v>
      </c>
      <c r="Y34" s="45">
        <f t="shared" si="7"/>
        <v>10.097160094667624</v>
      </c>
      <c r="Z34" s="71">
        <f>IF(Data!C$6=1,L34,IF(Data!C$6=2,M34,N34))/100*Data!F41*Data!B41/Data!G$9</f>
        <v>0.10500000000000001</v>
      </c>
      <c r="AA34" s="72">
        <f>Data!C41*Z34</f>
        <v>104.58000000000001</v>
      </c>
      <c r="AB34" s="71">
        <f>Data!J$5/100*Data!F41*Data!B41/Data!G$9</f>
        <v>0.1275</v>
      </c>
      <c r="AC34" s="72">
        <f>Data!C41*AB34</f>
        <v>126.99000000000001</v>
      </c>
      <c r="AD34" s="5"/>
      <c r="AE34" s="47"/>
      <c r="AF34" s="5"/>
      <c r="AG34" s="5"/>
    </row>
    <row r="35" spans="1:33">
      <c r="A35" s="11">
        <v>30</v>
      </c>
      <c r="B35" s="22">
        <f t="shared" si="0"/>
        <v>0.52416666666666667</v>
      </c>
      <c r="C35" s="16">
        <f t="shared" si="1"/>
        <v>0.4316666666666667</v>
      </c>
      <c r="D35" s="9"/>
      <c r="I35" s="23">
        <f>Data!B42*Data!C42</f>
        <v>13875</v>
      </c>
      <c r="J35" s="23">
        <f>IF(Data!C$7=1,Data!D42,IF(Data!C$7=2,I35,Data!B42))</f>
        <v>22</v>
      </c>
      <c r="K35" s="33">
        <f>Data!E42*SQRT(Data!F42/21)</f>
        <v>6.1603517313963128</v>
      </c>
      <c r="L35" s="33">
        <f>IF(Data!H42="A",Data!G$5,IF(Data!H42="B",Data!G$6,Data!G$7))</f>
        <v>14</v>
      </c>
      <c r="M35" s="33">
        <f>IF(Data!I42="A",Data!G$5,IF(Data!I42="B",Data!G$6,Data!G$7))</f>
        <v>16</v>
      </c>
      <c r="N35" s="33">
        <f>IF(Data!J42="A",Data!G$5,IF(Data!J42="B",Data!G$6,Data!G$7))</f>
        <v>14</v>
      </c>
      <c r="O35" s="45">
        <f>IF(Data!C$6=1,L35,IF(Data!C$6=2,M35,N35))</f>
        <v>14</v>
      </c>
      <c r="P35" s="47">
        <f>Data!B42/Data!G$9*Data!F42*O35/100/Data!E42/SQRT(Data!F42/21)</f>
        <v>7.0071756530827922E-2</v>
      </c>
      <c r="Q35">
        <f t="shared" si="2"/>
        <v>0.39796360287096605</v>
      </c>
      <c r="R35">
        <f t="shared" si="3"/>
        <v>0.36488494976349051</v>
      </c>
      <c r="S35" s="67">
        <f>(1-K35*R35/Data!G42)*100</f>
        <v>96.788829097091465</v>
      </c>
      <c r="T35" s="45">
        <f t="shared" si="4"/>
        <v>21.293542401360124</v>
      </c>
      <c r="U35" s="47">
        <f>Data!B42/Data!G$9*Data!F42*Data!J$5/100/Data!E42/SQRT(Data!F42/21)</f>
        <v>8.5087132930291048E-2</v>
      </c>
      <c r="V35">
        <f t="shared" si="5"/>
        <v>0.39750029111789625</v>
      </c>
      <c r="W35">
        <f t="shared" si="6"/>
        <v>0.35784151371759049</v>
      </c>
      <c r="X35" s="67">
        <f>(1-K35*W35/Data!G42)*100</f>
        <v>96.850814873434814</v>
      </c>
      <c r="Y35" s="45">
        <f t="shared" si="7"/>
        <v>21.307179272155658</v>
      </c>
      <c r="Z35" s="71">
        <f>IF(Data!C$6=1,L35,IF(Data!C$6=2,M35,N35))/100*Data!F42*Data!B42/Data!G$9</f>
        <v>0.4316666666666667</v>
      </c>
      <c r="AA35" s="72">
        <f>Data!C42*Z35</f>
        <v>32.375</v>
      </c>
      <c r="AB35" s="71">
        <f>Data!J$5/100*Data!F42*Data!B42/Data!G$9</f>
        <v>0.52416666666666667</v>
      </c>
      <c r="AC35" s="72">
        <f>Data!C42*AB35</f>
        <v>39.3125</v>
      </c>
      <c r="AD35" s="5"/>
      <c r="AE35" s="47"/>
      <c r="AF35" s="5"/>
      <c r="AG35" s="5"/>
    </row>
    <row r="36" spans="1:33">
      <c r="A36" s="11">
        <v>31</v>
      </c>
      <c r="B36" s="22">
        <f t="shared" si="0"/>
        <v>4.5319166666666666</v>
      </c>
      <c r="C36" s="16">
        <f t="shared" si="1"/>
        <v>3.7321666666666671</v>
      </c>
      <c r="D36" s="9"/>
      <c r="I36" s="23">
        <f>Data!B43*Data!C43</f>
        <v>23764</v>
      </c>
      <c r="J36" s="23">
        <f>IF(Data!C$7=1,Data!D43,IF(Data!C$7=2,I36,Data!B43))</f>
        <v>21</v>
      </c>
      <c r="K36" s="33">
        <f>Data!E43*SQRT(Data!F43/21)</f>
        <v>43.268056201404612</v>
      </c>
      <c r="L36" s="33">
        <f>IF(Data!H43="A",Data!G$5,IF(Data!H43="B",Data!G$6,Data!G$7))</f>
        <v>16</v>
      </c>
      <c r="M36" s="33">
        <f>IF(Data!I43="A",Data!G$5,IF(Data!I43="B",Data!G$6,Data!G$7))</f>
        <v>14</v>
      </c>
      <c r="N36" s="33">
        <f>IF(Data!J43="A",Data!G$5,IF(Data!J43="B",Data!G$6,Data!G$7))</f>
        <v>14</v>
      </c>
      <c r="O36" s="45">
        <f>IF(Data!C$6=1,L36,IF(Data!C$6=2,M36,N36))</f>
        <v>14</v>
      </c>
      <c r="P36" s="47">
        <f>Data!B43/Data!G$9*Data!F43*O36/100/Data!E43/SQRT(Data!F43/21)</f>
        <v>8.6256860009937514E-2</v>
      </c>
      <c r="Q36">
        <f t="shared" si="2"/>
        <v>0.39746045847506745</v>
      </c>
      <c r="R36">
        <f t="shared" si="3"/>
        <v>0.35729658051469954</v>
      </c>
      <c r="S36" s="67">
        <f>(1-K36*R36/Data!G43)*100</f>
        <v>94.166215650460487</v>
      </c>
      <c r="T36" s="45">
        <f t="shared" si="4"/>
        <v>19.774905286596702</v>
      </c>
      <c r="U36" s="47">
        <f>Data!B43/Data!G$9*Data!F43*Data!J$5/100/Data!E43/SQRT(Data!F43/21)</f>
        <v>0.10474047286920983</v>
      </c>
      <c r="V36">
        <f t="shared" si="5"/>
        <v>0.39675949585925258</v>
      </c>
      <c r="W36">
        <f t="shared" si="6"/>
        <v>0.34875789311654393</v>
      </c>
      <c r="X36" s="67">
        <f>(1-K36*W36/Data!G43)*100</f>
        <v>94.305631652811286</v>
      </c>
      <c r="Y36" s="45">
        <f t="shared" si="7"/>
        <v>19.804182647090371</v>
      </c>
      <c r="Z36" s="71">
        <f>IF(Data!C$6=1,L36,IF(Data!C$6=2,M36,N36))/100*Data!F43*Data!B43/Data!G$9</f>
        <v>3.7321666666666671</v>
      </c>
      <c r="AA36" s="72">
        <f>Data!C43*Z36</f>
        <v>97.036333333333346</v>
      </c>
      <c r="AB36" s="71">
        <f>Data!J$5/100*Data!F43*Data!B43/Data!G$9</f>
        <v>4.5319166666666666</v>
      </c>
      <c r="AC36" s="72">
        <f>Data!C43*AB36</f>
        <v>117.82983333333333</v>
      </c>
      <c r="AD36" s="5"/>
      <c r="AE36" s="47"/>
      <c r="AF36" s="5"/>
      <c r="AG36" s="5"/>
    </row>
    <row r="37" spans="1:33">
      <c r="A37" s="11">
        <v>32</v>
      </c>
      <c r="B37" s="22">
        <f t="shared" si="0"/>
        <v>0.31733333333333336</v>
      </c>
      <c r="C37" s="16">
        <f t="shared" si="1"/>
        <v>0.26133333333333336</v>
      </c>
      <c r="D37" s="9"/>
      <c r="I37" s="23">
        <f>Data!B44*Data!C44</f>
        <v>2656</v>
      </c>
      <c r="J37" s="23">
        <f>IF(Data!C$7=1,Data!D44,IF(Data!C$7=2,I37,Data!B44))</f>
        <v>25</v>
      </c>
      <c r="K37" s="33">
        <f>Data!E44*SQRT(Data!F44/21)</f>
        <v>2.0279011748538451</v>
      </c>
      <c r="L37" s="33">
        <f>IF(Data!H44="A",Data!G$5,IF(Data!H44="B",Data!G$6,Data!G$7))</f>
        <v>14</v>
      </c>
      <c r="M37" s="33">
        <f>IF(Data!I44="A",Data!G$5,IF(Data!I44="B",Data!G$6,Data!G$7))</f>
        <v>16</v>
      </c>
      <c r="N37" s="33">
        <f>IF(Data!J44="A",Data!G$5,IF(Data!J44="B",Data!G$6,Data!G$7))</f>
        <v>14</v>
      </c>
      <c r="O37" s="45">
        <f>IF(Data!C$6=1,L37,IF(Data!C$6=2,M37,N37))</f>
        <v>14</v>
      </c>
      <c r="P37" s="47">
        <f>Data!B44/Data!G$9*Data!F44*O37/100/Data!E44/SQRT(Data!F44/21)</f>
        <v>0.12886887022597052</v>
      </c>
      <c r="Q37">
        <f t="shared" si="2"/>
        <v>0.39564287901669665</v>
      </c>
      <c r="R37">
        <f t="shared" si="3"/>
        <v>0.33781546007945029</v>
      </c>
      <c r="S37" s="67">
        <f>(1-K37*R37/Data!G44)*100</f>
        <v>97.55337011293247</v>
      </c>
      <c r="T37" s="45">
        <f t="shared" si="4"/>
        <v>24.388342528233114</v>
      </c>
      <c r="U37" s="47">
        <f>Data!B44/Data!G$9*Data!F44*Data!J$5/100/Data!E44/SQRT(Data!F44/21)</f>
        <v>0.15648362813153566</v>
      </c>
      <c r="V37">
        <f t="shared" si="5"/>
        <v>0.39408712473623031</v>
      </c>
      <c r="W37">
        <f t="shared" si="6"/>
        <v>0.32557453760481347</v>
      </c>
      <c r="X37" s="67">
        <f>(1-K37*W37/Data!G44)*100</f>
        <v>97.642025045316799</v>
      </c>
      <c r="Y37" s="45">
        <f t="shared" si="7"/>
        <v>24.4105062613292</v>
      </c>
      <c r="Z37" s="71">
        <f>IF(Data!C$6=1,L37,IF(Data!C$6=2,M37,N37))/100*Data!F44*Data!B44/Data!G$9</f>
        <v>0.26133333333333336</v>
      </c>
      <c r="AA37" s="72">
        <f>Data!C44*Z37</f>
        <v>21.690666666666669</v>
      </c>
      <c r="AB37" s="71">
        <f>Data!J$5/100*Data!F44*Data!B44/Data!G$9</f>
        <v>0.31733333333333336</v>
      </c>
      <c r="AC37" s="72">
        <f>Data!C44*AB37</f>
        <v>26.338666666666668</v>
      </c>
      <c r="AD37" s="5"/>
      <c r="AE37" s="47"/>
      <c r="AF37" s="5"/>
      <c r="AG37" s="5"/>
    </row>
    <row r="38" spans="1:33">
      <c r="A38" s="11">
        <v>33</v>
      </c>
      <c r="B38" s="22">
        <f t="shared" si="0"/>
        <v>0.92437500000000006</v>
      </c>
      <c r="C38" s="16">
        <f t="shared" si="1"/>
        <v>0.76125000000000009</v>
      </c>
      <c r="D38" s="9"/>
      <c r="I38" s="23">
        <f>Data!B45*Data!C45</f>
        <v>8526</v>
      </c>
      <c r="J38" s="23">
        <f>IF(Data!C$7=1,Data!D45,IF(Data!C$7=2,I38,Data!B45))</f>
        <v>20</v>
      </c>
      <c r="K38" s="33">
        <f>Data!E45*SQRT(Data!F45/21)</f>
        <v>5.8445494442029231</v>
      </c>
      <c r="L38" s="33">
        <f>IF(Data!H45="A",Data!G$5,IF(Data!H45="B",Data!G$6,Data!G$7))</f>
        <v>14</v>
      </c>
      <c r="M38" s="33">
        <f>IF(Data!I45="A",Data!G$5,IF(Data!I45="B",Data!G$6,Data!G$7))</f>
        <v>16</v>
      </c>
      <c r="N38" s="33">
        <f>IF(Data!J45="A",Data!G$5,IF(Data!J45="B",Data!G$6,Data!G$7))</f>
        <v>14</v>
      </c>
      <c r="O38" s="45">
        <f>IF(Data!C$6=1,L38,IF(Data!C$6=2,M38,N38))</f>
        <v>14</v>
      </c>
      <c r="P38" s="47">
        <f>Data!B45/Data!G$9*Data!F45*O38/100/Data!E45/SQRT(Data!F45/21)</f>
        <v>0.13024956111117628</v>
      </c>
      <c r="Q38">
        <f t="shared" si="2"/>
        <v>0.39557211226219285</v>
      </c>
      <c r="R38">
        <f t="shared" si="3"/>
        <v>0.33719627885491571</v>
      </c>
      <c r="S38" s="67">
        <f>(1-K38*R38/Data!G45)*100</f>
        <v>95.307713513883826</v>
      </c>
      <c r="T38" s="45">
        <f t="shared" si="4"/>
        <v>19.061542702776766</v>
      </c>
      <c r="U38" s="47">
        <f>Data!B45/Data!G$9*Data!F45*Data!J$5/100/Data!E45/SQRT(Data!F45/21)</f>
        <v>0.15816018134928544</v>
      </c>
      <c r="V38">
        <f t="shared" si="5"/>
        <v>0.39398319459619807</v>
      </c>
      <c r="W38">
        <f t="shared" si="6"/>
        <v>0.32484105309366318</v>
      </c>
      <c r="X38" s="67">
        <f>(1-K38*W38/Data!G45)*100</f>
        <v>95.479643818302705</v>
      </c>
      <c r="Y38" s="45">
        <f t="shared" si="7"/>
        <v>19.095928763660542</v>
      </c>
      <c r="Z38" s="71">
        <f>IF(Data!C$6=1,L38,IF(Data!C$6=2,M38,N38))/100*Data!F45*Data!B45/Data!G$9</f>
        <v>0.76125000000000009</v>
      </c>
      <c r="AA38" s="72">
        <f>Data!C45*Z38</f>
        <v>74.602500000000006</v>
      </c>
      <c r="AB38" s="71">
        <f>Data!J$5/100*Data!F45*Data!B45/Data!G$9</f>
        <v>0.92437500000000006</v>
      </c>
      <c r="AC38" s="72">
        <f>Data!C45*AB38</f>
        <v>90.588750000000005</v>
      </c>
      <c r="AD38" s="5"/>
      <c r="AE38" s="47"/>
      <c r="AF38" s="5"/>
      <c r="AG38" s="5"/>
    </row>
    <row r="39" spans="1:33">
      <c r="A39" s="11">
        <v>34</v>
      </c>
      <c r="B39" s="22">
        <f t="shared" si="0"/>
        <v>12.036</v>
      </c>
      <c r="C39" s="16">
        <f t="shared" si="1"/>
        <v>9.9120000000000008</v>
      </c>
      <c r="D39" s="9"/>
      <c r="I39" s="23">
        <f>Data!B46*Data!C46</f>
        <v>21240</v>
      </c>
      <c r="J39" s="23">
        <f>IF(Data!C$7=1,Data!D46,IF(Data!C$7=2,I39,Data!B46))</f>
        <v>15</v>
      </c>
      <c r="K39" s="33">
        <f>Data!E46*SQRT(Data!F46/21)</f>
        <v>71.214470564312577</v>
      </c>
      <c r="L39" s="33">
        <f>IF(Data!H46="A",Data!G$5,IF(Data!H46="B",Data!G$6,Data!G$7))</f>
        <v>14</v>
      </c>
      <c r="M39" s="33">
        <f>IF(Data!I46="A",Data!G$5,IF(Data!I46="B",Data!G$6,Data!G$7))</f>
        <v>14</v>
      </c>
      <c r="N39" s="33">
        <f>IF(Data!J46="A",Data!G$5,IF(Data!J46="B",Data!G$6,Data!G$7))</f>
        <v>14</v>
      </c>
      <c r="O39" s="45">
        <f>IF(Data!C$6=1,L39,IF(Data!C$6=2,M39,N39))</f>
        <v>14</v>
      </c>
      <c r="P39" s="47">
        <f>Data!B46/Data!G$9*Data!F46*O39/100/Data!E46/SQRT(Data!F46/21)</f>
        <v>0.13918519538874677</v>
      </c>
      <c r="Q39">
        <f t="shared" si="2"/>
        <v>0.39509621489544766</v>
      </c>
      <c r="R39">
        <f t="shared" si="3"/>
        <v>0.33320725282700187</v>
      </c>
      <c r="S39" s="67">
        <f>(1-K39*R39/Data!G46)*100</f>
        <v>89.064894885592636</v>
      </c>
      <c r="T39" s="45">
        <f t="shared" si="4"/>
        <v>13.359734232838896</v>
      </c>
      <c r="U39" s="47">
        <f>Data!B46/Data!G$9*Data!F46*Data!J$5/100/Data!E46/SQRT(Data!F46/21)</f>
        <v>0.16901059440062108</v>
      </c>
      <c r="V39">
        <f t="shared" si="5"/>
        <v>0.39328450688635042</v>
      </c>
      <c r="W39">
        <f t="shared" si="6"/>
        <v>0.32012080859318653</v>
      </c>
      <c r="X39" s="67">
        <f>(1-K39*W39/Data!G46)*100</f>
        <v>89.494362257795657</v>
      </c>
      <c r="Y39" s="45">
        <f t="shared" si="7"/>
        <v>13.424154338669348</v>
      </c>
      <c r="Z39" s="71">
        <f>IF(Data!C$6=1,L39,IF(Data!C$6=2,M39,N39))/100*Data!F46*Data!B46/Data!G$9</f>
        <v>9.9120000000000008</v>
      </c>
      <c r="AA39" s="72">
        <f>Data!C46*Z39</f>
        <v>297.36</v>
      </c>
      <c r="AB39" s="71">
        <f>Data!J$5/100*Data!F46*Data!B46/Data!G$9</f>
        <v>12.036</v>
      </c>
      <c r="AC39" s="72">
        <f>Data!C46*AB39</f>
        <v>361.08</v>
      </c>
      <c r="AD39" s="5"/>
      <c r="AE39" s="47"/>
      <c r="AF39" s="5"/>
      <c r="AG39" s="5"/>
    </row>
    <row r="40" spans="1:33">
      <c r="A40" s="11">
        <v>35</v>
      </c>
      <c r="B40" s="22">
        <f t="shared" si="0"/>
        <v>2.3573333333333335</v>
      </c>
      <c r="C40" s="16">
        <f t="shared" si="1"/>
        <v>1.9413333333333336</v>
      </c>
      <c r="D40" s="9"/>
      <c r="I40" s="23">
        <f>Data!B47*Data!C47</f>
        <v>17888</v>
      </c>
      <c r="J40" s="23">
        <f>IF(Data!C$7=1,Data!D47,IF(Data!C$7=2,I40,Data!B47))</f>
        <v>23</v>
      </c>
      <c r="K40" s="33">
        <f>Data!E47*SQRT(Data!F47/21)</f>
        <v>19.463768936111723</v>
      </c>
      <c r="L40" s="33">
        <f>IF(Data!H47="A",Data!G$5,IF(Data!H47="B",Data!G$6,Data!G$7))</f>
        <v>14</v>
      </c>
      <c r="M40" s="33">
        <f>IF(Data!I47="A",Data!G$5,IF(Data!I47="B",Data!G$6,Data!G$7))</f>
        <v>16</v>
      </c>
      <c r="N40" s="33">
        <f>IF(Data!J47="A",Data!G$5,IF(Data!J47="B",Data!G$6,Data!G$7))</f>
        <v>14</v>
      </c>
      <c r="O40" s="45">
        <f>IF(Data!C$6=1,L40,IF(Data!C$6=2,M40,N40))</f>
        <v>14</v>
      </c>
      <c r="P40" s="47">
        <f>Data!B47/Data!G$9*Data!F47*O40/100/Data!E47/SQRT(Data!F47/21)</f>
        <v>9.9740874427024159E-2</v>
      </c>
      <c r="Q40">
        <f t="shared" si="2"/>
        <v>0.3969623562036057</v>
      </c>
      <c r="R40">
        <f t="shared" si="3"/>
        <v>0.35105412277200138</v>
      </c>
      <c r="S40" s="67">
        <f>(1-K40*R40/Data!G47)*100</f>
        <v>90.238805243280524</v>
      </c>
      <c r="T40" s="45">
        <f t="shared" si="4"/>
        <v>20.754925205954518</v>
      </c>
      <c r="U40" s="47">
        <f>Data!B47/Data!G$9*Data!F47*Data!J$5/100/Data!E47/SQRT(Data!F47/21)</f>
        <v>0.12111391894710079</v>
      </c>
      <c r="V40">
        <f t="shared" si="5"/>
        <v>0.39602656244251705</v>
      </c>
      <c r="W40">
        <f t="shared" si="6"/>
        <v>0.34130724513753113</v>
      </c>
      <c r="X40" s="67">
        <f>(1-K40*W40/Data!G47)*100</f>
        <v>90.509820920603218</v>
      </c>
      <c r="Y40" s="45">
        <f t="shared" si="7"/>
        <v>20.817258811738739</v>
      </c>
      <c r="Z40" s="71">
        <f>IF(Data!C$6=1,L40,IF(Data!C$6=2,M40,N40))/100*Data!F47*Data!B47/Data!G$9</f>
        <v>1.9413333333333336</v>
      </c>
      <c r="AA40" s="72">
        <f>Data!C47*Z40</f>
        <v>166.9546666666667</v>
      </c>
      <c r="AB40" s="71">
        <f>Data!J$5/100*Data!F47*Data!B47/Data!G$9</f>
        <v>2.3573333333333335</v>
      </c>
      <c r="AC40" s="72">
        <f>Data!C47*AB40</f>
        <v>202.73066666666668</v>
      </c>
      <c r="AD40" s="5"/>
      <c r="AE40" s="47"/>
      <c r="AF40" s="5"/>
      <c r="AG40" s="5"/>
    </row>
    <row r="41" spans="1:33">
      <c r="A41" s="11">
        <v>36</v>
      </c>
      <c r="B41" s="22">
        <f t="shared" si="0"/>
        <v>1.1729999999999998</v>
      </c>
      <c r="C41" s="16">
        <f t="shared" si="1"/>
        <v>0.96600000000000008</v>
      </c>
      <c r="D41" s="9"/>
      <c r="I41" s="23">
        <f>Data!B48*Data!C48</f>
        <v>6624</v>
      </c>
      <c r="J41" s="23">
        <f>IF(Data!C$7=1,Data!D48,IF(Data!C$7=2,I41,Data!B48))</f>
        <v>15</v>
      </c>
      <c r="K41" s="33">
        <f>Data!E48*SQRT(Data!F48/21)</f>
        <v>12.04432188866674</v>
      </c>
      <c r="L41" s="33">
        <f>IF(Data!H48="A",Data!G$5,IF(Data!H48="B",Data!G$6,Data!G$7))</f>
        <v>14</v>
      </c>
      <c r="M41" s="33">
        <f>IF(Data!I48="A",Data!G$5,IF(Data!I48="B",Data!G$6,Data!G$7))</f>
        <v>14</v>
      </c>
      <c r="N41" s="33">
        <f>IF(Data!J48="A",Data!G$5,IF(Data!J48="B",Data!G$6,Data!G$7))</f>
        <v>14</v>
      </c>
      <c r="O41" s="45">
        <f>IF(Data!C$6=1,L41,IF(Data!C$6=2,M41,N41))</f>
        <v>14</v>
      </c>
      <c r="P41" s="47">
        <f>Data!B48/Data!G$9*Data!F48*O41/100/Data!E48/SQRT(Data!F48/21)</f>
        <v>8.0203768126536887E-2</v>
      </c>
      <c r="Q41">
        <f t="shared" si="2"/>
        <v>0.39766074979680888</v>
      </c>
      <c r="R41">
        <f t="shared" si="3"/>
        <v>0.36012237092109572</v>
      </c>
      <c r="S41" s="67">
        <f>(1-K41*R41/Data!G48)*100</f>
        <v>95.705515094372757</v>
      </c>
      <c r="T41" s="45">
        <f t="shared" si="4"/>
        <v>14.355827264155915</v>
      </c>
      <c r="U41" s="47">
        <f>Data!B48/Data!G$9*Data!F48*Data!J$5/100/Data!E48/SQRT(Data!F48/21)</f>
        <v>9.7390289867937643E-2</v>
      </c>
      <c r="V41">
        <f t="shared" si="5"/>
        <v>0.39705433777105542</v>
      </c>
      <c r="W41">
        <f t="shared" si="6"/>
        <v>0.35213713477441089</v>
      </c>
      <c r="X41" s="67">
        <f>(1-K41*W41/Data!G48)*100</f>
        <v>95.800739603786312</v>
      </c>
      <c r="Y41" s="45">
        <f t="shared" si="7"/>
        <v>14.370110940567947</v>
      </c>
      <c r="Z41" s="71">
        <f>IF(Data!C$6=1,L41,IF(Data!C$6=2,M41,N41))/100*Data!F48*Data!B48/Data!G$9</f>
        <v>0.96600000000000008</v>
      </c>
      <c r="AA41" s="72">
        <f>Data!C48*Z41</f>
        <v>34.776000000000003</v>
      </c>
      <c r="AB41" s="71">
        <f>Data!J$5/100*Data!F48*Data!B48/Data!G$9</f>
        <v>1.1729999999999998</v>
      </c>
      <c r="AC41" s="72">
        <f>Data!C48*AB41</f>
        <v>42.227999999999994</v>
      </c>
      <c r="AD41" s="5"/>
      <c r="AE41" s="47"/>
      <c r="AF41" s="5"/>
      <c r="AG41" s="5"/>
    </row>
    <row r="42" spans="1:33">
      <c r="A42" s="11">
        <v>37</v>
      </c>
      <c r="B42" s="22">
        <f t="shared" si="0"/>
        <v>0.452625</v>
      </c>
      <c r="C42" s="16">
        <f t="shared" si="1"/>
        <v>0.37275000000000008</v>
      </c>
      <c r="D42" s="9"/>
      <c r="I42" s="23">
        <f>Data!B49*Data!C49</f>
        <v>5467</v>
      </c>
      <c r="J42" s="23">
        <f>IF(Data!C$7=1,Data!D49,IF(Data!C$7=2,I42,Data!B49))</f>
        <v>21</v>
      </c>
      <c r="K42" s="33">
        <f>Data!E49*SQRT(Data!F49/21)</f>
        <v>3.6975603722459285</v>
      </c>
      <c r="L42" s="33">
        <f>IF(Data!H49="A",Data!G$5,IF(Data!H49="B",Data!G$6,Data!G$7))</f>
        <v>14</v>
      </c>
      <c r="M42" s="33">
        <f>IF(Data!I49="A",Data!G$5,IF(Data!I49="B",Data!G$6,Data!G$7))</f>
        <v>16</v>
      </c>
      <c r="N42" s="33">
        <f>IF(Data!J49="A",Data!G$5,IF(Data!J49="B",Data!G$6,Data!G$7))</f>
        <v>14</v>
      </c>
      <c r="O42" s="45">
        <f>IF(Data!C$6=1,L42,IF(Data!C$6=2,M42,N42))</f>
        <v>14</v>
      </c>
      <c r="P42" s="47">
        <f>Data!B49/Data!G$9*Data!F49*O42/100/Data!E49/SQRT(Data!F49/21)</f>
        <v>0.10080971301993605</v>
      </c>
      <c r="Q42">
        <f t="shared" si="2"/>
        <v>0.39691981281086985</v>
      </c>
      <c r="R42">
        <f t="shared" si="3"/>
        <v>0.35056238985233357</v>
      </c>
      <c r="S42" s="67">
        <f>(1-K42*R42/Data!G49)*100</f>
        <v>96.985521858795778</v>
      </c>
      <c r="T42" s="45">
        <f t="shared" si="4"/>
        <v>20.366959590347115</v>
      </c>
      <c r="U42" s="47">
        <f>Data!B49/Data!G$9*Data!F49*Data!J$5/100/Data!E49/SQRT(Data!F49/21)</f>
        <v>0.12241179438135096</v>
      </c>
      <c r="V42">
        <f t="shared" si="5"/>
        <v>0.39596398211367789</v>
      </c>
      <c r="W42">
        <f t="shared" si="6"/>
        <v>0.34072119809977175</v>
      </c>
      <c r="X42" s="67">
        <f>(1-K42*W42/Data!G49)*100</f>
        <v>97.070146046330535</v>
      </c>
      <c r="Y42" s="45">
        <f t="shared" si="7"/>
        <v>20.384730669729414</v>
      </c>
      <c r="Z42" s="71">
        <f>IF(Data!C$6=1,L42,IF(Data!C$6=2,M42,N42))/100*Data!F49*Data!B49/Data!G$9</f>
        <v>0.37275000000000008</v>
      </c>
      <c r="AA42" s="72">
        <f>Data!C49*Z42</f>
        <v>28.701750000000008</v>
      </c>
      <c r="AB42" s="71">
        <f>Data!J$5/100*Data!F49*Data!B49/Data!G$9</f>
        <v>0.452625</v>
      </c>
      <c r="AC42" s="72">
        <f>Data!C49*AB42</f>
        <v>34.852125000000001</v>
      </c>
      <c r="AD42" s="5"/>
      <c r="AE42" s="47"/>
      <c r="AF42" s="5"/>
      <c r="AG42" s="5"/>
    </row>
    <row r="43" spans="1:33">
      <c r="A43" s="11">
        <v>38</v>
      </c>
      <c r="B43" s="22">
        <f t="shared" si="0"/>
        <v>3.1846666666666668</v>
      </c>
      <c r="C43" s="16">
        <f t="shared" si="1"/>
        <v>2.6226666666666669</v>
      </c>
      <c r="D43" s="9"/>
      <c r="I43" s="23">
        <f>Data!B50*Data!C50</f>
        <v>7868</v>
      </c>
      <c r="J43" s="23">
        <f>IF(Data!C$7=1,Data!D50,IF(Data!C$7=2,I43,Data!B50))</f>
        <v>27</v>
      </c>
      <c r="K43" s="33">
        <f>Data!E50*SQRT(Data!F50/21)</f>
        <v>15.504907969914237</v>
      </c>
      <c r="L43" s="33">
        <f>IF(Data!H50="A",Data!G$5,IF(Data!H50="B",Data!G$6,Data!G$7))</f>
        <v>14</v>
      </c>
      <c r="M43" s="33">
        <f>IF(Data!I50="A",Data!G$5,IF(Data!I50="B",Data!G$6,Data!G$7))</f>
        <v>14</v>
      </c>
      <c r="N43" s="33">
        <f>IF(Data!J50="A",Data!G$5,IF(Data!J50="B",Data!G$6,Data!G$7))</f>
        <v>14</v>
      </c>
      <c r="O43" s="45">
        <f>IF(Data!C$6=1,L43,IF(Data!C$6=2,M43,N43))</f>
        <v>14</v>
      </c>
      <c r="P43" s="47">
        <f>Data!B50/Data!G$9*Data!F50*O43/100/Data!E50/SQRT(Data!F50/21)</f>
        <v>0.1691507406400409</v>
      </c>
      <c r="Q43">
        <f t="shared" si="2"/>
        <v>0.39327518771933706</v>
      </c>
      <c r="R43">
        <f t="shared" si="3"/>
        <v>0.32006014397854027</v>
      </c>
      <c r="S43" s="67">
        <f>(1-K43*R43/Data!G50)*100</f>
        <v>96.505279523081143</v>
      </c>
      <c r="T43" s="45">
        <f t="shared" si="4"/>
        <v>26.056425471231911</v>
      </c>
      <c r="U43" s="47">
        <f>Data!B50/Data!G$9*Data!F50*Data!J$5/100/Data!E50/SQRT(Data!F50/21)</f>
        <v>0.20539732792004969</v>
      </c>
      <c r="V43">
        <f t="shared" si="5"/>
        <v>0.3906146583057738</v>
      </c>
      <c r="W43">
        <f t="shared" si="6"/>
        <v>0.30462899953141975</v>
      </c>
      <c r="X43" s="67">
        <f>(1-K43*W43/Data!G50)*100</f>
        <v>96.673771406548099</v>
      </c>
      <c r="Y43" s="45">
        <f t="shared" si="7"/>
        <v>26.101918279767986</v>
      </c>
      <c r="Z43" s="71">
        <f>IF(Data!C$6=1,L43,IF(Data!C$6=2,M43,N43))/100*Data!F50*Data!B50/Data!G$9</f>
        <v>2.6226666666666669</v>
      </c>
      <c r="AA43" s="72">
        <f>Data!C50*Z43</f>
        <v>73.434666666666672</v>
      </c>
      <c r="AB43" s="71">
        <f>Data!J$5/100*Data!F50*Data!B50/Data!G$9</f>
        <v>3.1846666666666668</v>
      </c>
      <c r="AC43" s="72">
        <f>Data!C50*AB43</f>
        <v>89.170666666666676</v>
      </c>
      <c r="AD43" s="5"/>
      <c r="AE43" s="47"/>
      <c r="AF43" s="5"/>
      <c r="AG43" s="5"/>
    </row>
    <row r="44" spans="1:33">
      <c r="A44" s="11">
        <v>39</v>
      </c>
      <c r="B44" s="22">
        <f t="shared" si="0"/>
        <v>2.2595833333333335</v>
      </c>
      <c r="C44" s="16">
        <f t="shared" si="1"/>
        <v>1.8608333333333333</v>
      </c>
      <c r="D44" s="9"/>
      <c r="I44" s="23">
        <f>Data!B51*Data!C51</f>
        <v>4785</v>
      </c>
      <c r="J44" s="23">
        <f>IF(Data!C$7=1,Data!D51,IF(Data!C$7=2,I44,Data!B51))</f>
        <v>17</v>
      </c>
      <c r="K44" s="33">
        <f>Data!E51*SQRT(Data!F51/21)</f>
        <v>18.395726907377881</v>
      </c>
      <c r="L44" s="33">
        <f>IF(Data!H51="A",Data!G$5,IF(Data!H51="B",Data!G$6,Data!G$7))</f>
        <v>14</v>
      </c>
      <c r="M44" s="33">
        <f>IF(Data!I51="A",Data!G$5,IF(Data!I51="B",Data!G$6,Data!G$7))</f>
        <v>14</v>
      </c>
      <c r="N44" s="33">
        <f>IF(Data!J51="A",Data!G$5,IF(Data!J51="B",Data!G$6,Data!G$7))</f>
        <v>14</v>
      </c>
      <c r="O44" s="45">
        <f>IF(Data!C$6=1,L44,IF(Data!C$6=2,M44,N44))</f>
        <v>14</v>
      </c>
      <c r="P44" s="47">
        <f>Data!B51/Data!G$9*Data!F51*O44/100/Data!E51/SQRT(Data!F51/21)</f>
        <v>0.10115573810714804</v>
      </c>
      <c r="Q44">
        <f t="shared" si="2"/>
        <v>0.39690594366022969</v>
      </c>
      <c r="R44">
        <f t="shared" si="3"/>
        <v>0.35040329373188794</v>
      </c>
      <c r="S44" s="67">
        <f>(1-K44*R44/Data!G51)*100</f>
        <v>96.870911019933232</v>
      </c>
      <c r="T44" s="45">
        <f t="shared" si="4"/>
        <v>16.468054873388649</v>
      </c>
      <c r="U44" s="47">
        <f>Data!B51/Data!G$9*Data!F51*Data!J$5/100/Data!E51/SQRT(Data!F51/21)</f>
        <v>0.12283196770153691</v>
      </c>
      <c r="V44">
        <f t="shared" si="5"/>
        <v>0.39594358160757154</v>
      </c>
      <c r="W44">
        <f t="shared" si="6"/>
        <v>0.34053161455024678</v>
      </c>
      <c r="X44" s="67">
        <f>(1-K44*W44/Data!G51)*100</f>
        <v>96.959064764759802</v>
      </c>
      <c r="Y44" s="45">
        <f t="shared" si="7"/>
        <v>16.483041010009167</v>
      </c>
      <c r="Z44" s="71">
        <f>IF(Data!C$6=1,L44,IF(Data!C$6=2,M44,N44))/100*Data!F51*Data!B51/Data!G$9</f>
        <v>1.8608333333333333</v>
      </c>
      <c r="AA44" s="72">
        <f>Data!C51*Z44</f>
        <v>27.912500000000001</v>
      </c>
      <c r="AB44" s="71">
        <f>Data!J$5/100*Data!F51*Data!B51/Data!G$9</f>
        <v>2.2595833333333335</v>
      </c>
      <c r="AC44" s="72">
        <f>Data!C51*AB44</f>
        <v>33.893750000000004</v>
      </c>
      <c r="AD44" s="5"/>
      <c r="AE44" s="47"/>
      <c r="AF44" s="5"/>
      <c r="AG44" s="5"/>
    </row>
    <row r="45" spans="1:33">
      <c r="A45" s="11">
        <v>40</v>
      </c>
      <c r="B45" s="22">
        <f t="shared" si="0"/>
        <v>0.63962500000000011</v>
      </c>
      <c r="C45" s="16">
        <f t="shared" si="1"/>
        <v>0.52675000000000005</v>
      </c>
      <c r="D45" s="9"/>
      <c r="I45" s="23">
        <f>Data!B52*Data!C52</f>
        <v>1032</v>
      </c>
      <c r="J45" s="23">
        <f>IF(Data!C$7=1,Data!D52,IF(Data!C$7=2,I45,Data!B52))</f>
        <v>18</v>
      </c>
      <c r="K45" s="33">
        <f>Data!E52*SQRT(Data!F52/21)</f>
        <v>5.3128621158237053</v>
      </c>
      <c r="L45" s="33">
        <f>IF(Data!H52="A",Data!G$5,IF(Data!H52="B",Data!G$6,Data!G$7))</f>
        <v>14</v>
      </c>
      <c r="M45" s="33">
        <f>IF(Data!I52="A",Data!G$5,IF(Data!I52="B",Data!G$6,Data!G$7))</f>
        <v>14</v>
      </c>
      <c r="N45" s="33">
        <f>IF(Data!J52="A",Data!G$5,IF(Data!J52="B",Data!G$6,Data!G$7))</f>
        <v>14</v>
      </c>
      <c r="O45" s="45">
        <f>IF(Data!C$6=1,L45,IF(Data!C$6=2,M45,N45))</f>
        <v>14</v>
      </c>
      <c r="P45" s="47">
        <f>Data!B52/Data!G$9*Data!F52*O45/100/Data!E52/SQRT(Data!F52/21)</f>
        <v>9.9146183077317235E-2</v>
      </c>
      <c r="Q45">
        <f t="shared" si="2"/>
        <v>0.39698583253950076</v>
      </c>
      <c r="R45">
        <f t="shared" si="3"/>
        <v>0.3513279145160596</v>
      </c>
      <c r="S45" s="67">
        <f>(1-K45*R45/Data!G52)*100</f>
        <v>95.659170308689028</v>
      </c>
      <c r="T45" s="45">
        <f t="shared" si="4"/>
        <v>17.218650655564023</v>
      </c>
      <c r="U45" s="47">
        <f>Data!B52/Data!G$9*Data!F52*Data!J$5/100/Data!E52/SQRT(Data!F52/21)</f>
        <v>0.12039179373674236</v>
      </c>
      <c r="V45">
        <f t="shared" si="5"/>
        <v>0.39606109694237435</v>
      </c>
      <c r="W45">
        <f t="shared" si="6"/>
        <v>0.34163360481779359</v>
      </c>
      <c r="X45" s="67">
        <f>(1-K45*W45/Data!G52)*100</f>
        <v>95.77894828714247</v>
      </c>
      <c r="Y45" s="45">
        <f t="shared" si="7"/>
        <v>17.240210691685647</v>
      </c>
      <c r="Z45" s="71">
        <f>IF(Data!C$6=1,L45,IF(Data!C$6=2,M45,N45))/100*Data!F52*Data!B52/Data!G$9</f>
        <v>0.52675000000000005</v>
      </c>
      <c r="AA45" s="72">
        <f>Data!C52*Z45</f>
        <v>12.642000000000001</v>
      </c>
      <c r="AB45" s="71">
        <f>Data!J$5/100*Data!F52*Data!B52/Data!G$9</f>
        <v>0.63962500000000011</v>
      </c>
      <c r="AC45" s="72">
        <f>Data!C52*AB45</f>
        <v>15.351000000000003</v>
      </c>
      <c r="AD45" s="5"/>
      <c r="AE45" s="47"/>
      <c r="AF45" s="5"/>
      <c r="AG45" s="5"/>
    </row>
    <row r="46" spans="1:33">
      <c r="A46" s="11">
        <v>41</v>
      </c>
      <c r="B46" s="22">
        <f t="shared" si="0"/>
        <v>0.46112500000000006</v>
      </c>
      <c r="C46" s="16">
        <f t="shared" si="1"/>
        <v>0.37975000000000009</v>
      </c>
      <c r="D46" s="9"/>
      <c r="I46" s="23">
        <f>Data!B53*Data!C53</f>
        <v>441</v>
      </c>
      <c r="J46" s="23">
        <f>IF(Data!C$7=1,Data!D53,IF(Data!C$7=2,I46,Data!B53))</f>
        <v>16</v>
      </c>
      <c r="K46" s="33">
        <f>Data!E53*SQRT(Data!F53/21)</f>
        <v>2.3172430114162745</v>
      </c>
      <c r="L46" s="33">
        <f>IF(Data!H53="A",Data!G$5,IF(Data!H53="B",Data!G$6,Data!G$7))</f>
        <v>14</v>
      </c>
      <c r="M46" s="33">
        <f>IF(Data!I53="A",Data!G$5,IF(Data!I53="B",Data!G$6,Data!G$7))</f>
        <v>14</v>
      </c>
      <c r="N46" s="33">
        <f>IF(Data!J53="A",Data!G$5,IF(Data!J53="B",Data!G$6,Data!G$7))</f>
        <v>14</v>
      </c>
      <c r="O46" s="45">
        <f>IF(Data!C$6=1,L46,IF(Data!C$6=2,M46,N46))</f>
        <v>14</v>
      </c>
      <c r="P46" s="47">
        <f>Data!B53/Data!G$9*Data!F53*O46/100/Data!E53/SQRT(Data!F53/21)</f>
        <v>0.16388009290743349</v>
      </c>
      <c r="Q46">
        <f t="shared" si="2"/>
        <v>0.3936204948752644</v>
      </c>
      <c r="R46">
        <f t="shared" si="3"/>
        <v>0.32234694982166445</v>
      </c>
      <c r="S46" s="67">
        <f>(1-K46*R46/Data!G53)*100</f>
        <v>96.443065634639979</v>
      </c>
      <c r="T46" s="45">
        <f t="shared" si="4"/>
        <v>15.430890501542397</v>
      </c>
      <c r="U46" s="47">
        <f>Data!B53/Data!G$9*Data!F53*Data!J$5/100/Data!E53/SQRT(Data!F53/21)</f>
        <v>0.19899725567331206</v>
      </c>
      <c r="V46">
        <f t="shared" si="5"/>
        <v>0.39112047106841419</v>
      </c>
      <c r="W46">
        <f t="shared" si="6"/>
        <v>0.30731627010710899</v>
      </c>
      <c r="X46" s="67">
        <f>(1-K46*W46/Data!G53)*100</f>
        <v>96.608921527618037</v>
      </c>
      <c r="Y46" s="45">
        <f t="shared" si="7"/>
        <v>15.457427444418887</v>
      </c>
      <c r="Z46" s="71">
        <f>IF(Data!C$6=1,L46,IF(Data!C$6=2,M46,N46))/100*Data!F53*Data!B53/Data!G$9</f>
        <v>0.37975000000000009</v>
      </c>
      <c r="AA46" s="72">
        <f>Data!C53*Z46</f>
        <v>7.974750000000002</v>
      </c>
      <c r="AB46" s="71">
        <f>Data!J$5/100*Data!F53*Data!B53/Data!G$9</f>
        <v>0.46112500000000006</v>
      </c>
      <c r="AC46" s="72">
        <f>Data!C53*AB46</f>
        <v>9.683625000000001</v>
      </c>
      <c r="AD46" s="5"/>
      <c r="AE46" s="47"/>
      <c r="AF46" s="5"/>
      <c r="AG46" s="5"/>
    </row>
    <row r="47" spans="1:33">
      <c r="A47" s="11">
        <v>42</v>
      </c>
      <c r="B47" s="22">
        <f t="shared" si="0"/>
        <v>0.28899999999999998</v>
      </c>
      <c r="C47" s="16">
        <f t="shared" si="1"/>
        <v>0.23800000000000002</v>
      </c>
      <c r="D47" s="9"/>
      <c r="I47" s="23">
        <f>Data!B54*Data!C54</f>
        <v>720</v>
      </c>
      <c r="J47" s="23">
        <f>IF(Data!C$7=1,Data!D54,IF(Data!C$7=2,I47,Data!B54))</f>
        <v>17</v>
      </c>
      <c r="K47" s="33">
        <f>Data!E54*SQRT(Data!F54/21)</f>
        <v>1.7921035517648647</v>
      </c>
      <c r="L47" s="33">
        <f>IF(Data!H54="A",Data!G$5,IF(Data!H54="B",Data!G$6,Data!G$7))</f>
        <v>14</v>
      </c>
      <c r="M47" s="33">
        <f>IF(Data!I54="A",Data!G$5,IF(Data!I54="B",Data!G$6,Data!G$7))</f>
        <v>14</v>
      </c>
      <c r="N47" s="33">
        <f>IF(Data!J54="A",Data!G$5,IF(Data!J54="B",Data!G$6,Data!G$7))</f>
        <v>14</v>
      </c>
      <c r="O47" s="45">
        <f>IF(Data!C$6=1,L47,IF(Data!C$6=2,M47,N47))</f>
        <v>14</v>
      </c>
      <c r="P47" s="47">
        <f>Data!B54/Data!G$9*Data!F54*O47/100/Data!E54/SQRT(Data!F54/21)</f>
        <v>0.13280482579570665</v>
      </c>
      <c r="Q47">
        <f t="shared" si="2"/>
        <v>0.39543918803807465</v>
      </c>
      <c r="R47">
        <f t="shared" si="3"/>
        <v>0.33605234028262709</v>
      </c>
      <c r="S47" s="67">
        <f>(1-K47*R47/Data!G54)*100</f>
        <v>97.490664197502539</v>
      </c>
      <c r="T47" s="45">
        <f t="shared" si="4"/>
        <v>16.573412913575432</v>
      </c>
      <c r="U47" s="47">
        <f>Data!B54/Data!G$9*Data!F54*Data!J$5/100/Data!E54/SQRT(Data!F54/21)</f>
        <v>0.16126300275192951</v>
      </c>
      <c r="V47">
        <f t="shared" si="5"/>
        <v>0.39378800201355191</v>
      </c>
      <c r="W47">
        <f t="shared" si="6"/>
        <v>0.3234865037316626</v>
      </c>
      <c r="X47" s="67">
        <f>(1-K47*W47/Data!G54)*100</f>
        <v>97.584494532143708</v>
      </c>
      <c r="Y47" s="45">
        <f t="shared" si="7"/>
        <v>16.589364070464431</v>
      </c>
      <c r="Z47" s="71">
        <f>IF(Data!C$6=1,L47,IF(Data!C$6=2,M47,N47))/100*Data!F54*Data!B54/Data!G$9</f>
        <v>0.23800000000000002</v>
      </c>
      <c r="AA47" s="72">
        <f>Data!C54*Z47</f>
        <v>7.1400000000000006</v>
      </c>
      <c r="AB47" s="71">
        <f>Data!J$5/100*Data!F54*Data!B54/Data!G$9</f>
        <v>0.28899999999999998</v>
      </c>
      <c r="AC47" s="72">
        <f>Data!C54*AB47</f>
        <v>8.67</v>
      </c>
      <c r="AD47" s="5"/>
      <c r="AE47" s="47"/>
      <c r="AF47" s="5"/>
      <c r="AG47" s="5"/>
    </row>
    <row r="48" spans="1:33">
      <c r="A48" s="11">
        <v>43</v>
      </c>
      <c r="B48" s="22">
        <f t="shared" si="0"/>
        <v>3.8675000000000002</v>
      </c>
      <c r="C48" s="16">
        <f t="shared" si="1"/>
        <v>3.1850000000000005</v>
      </c>
      <c r="D48" s="9"/>
      <c r="I48" s="23">
        <f>Data!B55*Data!C55</f>
        <v>7644</v>
      </c>
      <c r="J48" s="23">
        <f>IF(Data!C$7=1,Data!D55,IF(Data!C$7=2,I48,Data!B55))</f>
        <v>20</v>
      </c>
      <c r="K48" s="33">
        <f>Data!E55*SQRT(Data!F55/21)</f>
        <v>25.004343357242728</v>
      </c>
      <c r="L48" s="33">
        <f>IF(Data!H55="A",Data!G$5,IF(Data!H55="B",Data!G$6,Data!G$7))</f>
        <v>14</v>
      </c>
      <c r="M48" s="33">
        <f>IF(Data!I55="A",Data!G$5,IF(Data!I55="B",Data!G$6,Data!G$7))</f>
        <v>14</v>
      </c>
      <c r="N48" s="33">
        <f>IF(Data!J55="A",Data!G$5,IF(Data!J55="B",Data!G$6,Data!G$7))</f>
        <v>14</v>
      </c>
      <c r="O48" s="45">
        <f>IF(Data!C$6=1,L48,IF(Data!C$6=2,M48,N48))</f>
        <v>14</v>
      </c>
      <c r="P48" s="47">
        <f>Data!B55/Data!G$9*Data!F55*O48/100/Data!E55/SQRT(Data!F55/21)</f>
        <v>0.12737787009621418</v>
      </c>
      <c r="Q48">
        <f t="shared" si="2"/>
        <v>0.39571846667154165</v>
      </c>
      <c r="R48">
        <f t="shared" si="3"/>
        <v>0.33848495733161388</v>
      </c>
      <c r="S48" s="67">
        <f>(1-K48*R48/Data!G55)*100</f>
        <v>96.966453729612425</v>
      </c>
      <c r="T48" s="45">
        <f t="shared" si="4"/>
        <v>19.393290745922485</v>
      </c>
      <c r="U48" s="47">
        <f>Data!B55/Data!G$9*Data!F55*Data!J$5/100/Data!E55/SQRT(Data!F55/21)</f>
        <v>0.15467312797397437</v>
      </c>
      <c r="V48">
        <f t="shared" si="5"/>
        <v>0.3941981447352127</v>
      </c>
      <c r="W48">
        <f t="shared" si="6"/>
        <v>0.32636786730968165</v>
      </c>
      <c r="X48" s="67">
        <f>(1-K48*W48/Data!G55)*100</f>
        <v>97.075048668465129</v>
      </c>
      <c r="Y48" s="45">
        <f t="shared" si="7"/>
        <v>19.415009733693026</v>
      </c>
      <c r="Z48" s="71">
        <f>IF(Data!C$6=1,L48,IF(Data!C$6=2,M48,N48))/100*Data!F55*Data!B55/Data!G$9</f>
        <v>3.1850000000000005</v>
      </c>
      <c r="AA48" s="72">
        <f>Data!C55*Z48</f>
        <v>44.59</v>
      </c>
      <c r="AB48" s="71">
        <f>Data!J$5/100*Data!F55*Data!B55/Data!G$9</f>
        <v>3.8675000000000002</v>
      </c>
      <c r="AC48" s="72">
        <f>Data!C55*AB48</f>
        <v>54.145000000000003</v>
      </c>
      <c r="AD48" s="5"/>
      <c r="AE48" s="47"/>
      <c r="AF48" s="5"/>
      <c r="AG48" s="5"/>
    </row>
    <row r="49" spans="1:33">
      <c r="A49" s="11">
        <v>44</v>
      </c>
      <c r="B49" s="22">
        <f t="shared" si="0"/>
        <v>0.22312500000000002</v>
      </c>
      <c r="C49" s="16">
        <f t="shared" si="1"/>
        <v>0.18375</v>
      </c>
      <c r="D49" s="9"/>
      <c r="I49" s="23">
        <f>Data!B56*Data!C56</f>
        <v>10530</v>
      </c>
      <c r="J49" s="23">
        <f>IF(Data!C$7=1,Data!D56,IF(Data!C$7=2,I49,Data!B56))</f>
        <v>27</v>
      </c>
      <c r="K49" s="33">
        <f>Data!E56*SQRT(Data!F56/21)</f>
        <v>1.5449431947202736</v>
      </c>
      <c r="L49" s="33">
        <f>IF(Data!H56="A",Data!G$5,IF(Data!H56="B",Data!G$6,Data!G$7))</f>
        <v>14</v>
      </c>
      <c r="M49" s="33">
        <f>IF(Data!I56="A",Data!G$5,IF(Data!I56="B",Data!G$6,Data!G$7))</f>
        <v>16</v>
      </c>
      <c r="N49" s="33">
        <f>IF(Data!J56="A",Data!G$5,IF(Data!J56="B",Data!G$6,Data!G$7))</f>
        <v>14</v>
      </c>
      <c r="O49" s="45">
        <f>IF(Data!C$6=1,L49,IF(Data!C$6=2,M49,N49))</f>
        <v>14</v>
      </c>
      <c r="P49" s="47">
        <f>Data!B56/Data!G$9*Data!F56*O49/100/Data!E56/SQRT(Data!F56/21)</f>
        <v>0.11893641179038279</v>
      </c>
      <c r="Q49">
        <f t="shared" si="2"/>
        <v>0.39613007975159392</v>
      </c>
      <c r="R49">
        <f t="shared" si="3"/>
        <v>0.34229198259657412</v>
      </c>
      <c r="S49" s="67">
        <f>(1-K49*R49/Data!G56)*100</f>
        <v>97.355891654400565</v>
      </c>
      <c r="T49" s="45">
        <f t="shared" si="4"/>
        <v>26.286090746688149</v>
      </c>
      <c r="U49" s="47">
        <f>Data!B56/Data!G$9*Data!F56*Data!J$5/100/Data!E56/SQRT(Data!F56/21)</f>
        <v>0.1444227857454648</v>
      </c>
      <c r="V49">
        <f t="shared" si="5"/>
        <v>0.39480288145072162</v>
      </c>
      <c r="W49">
        <f t="shared" si="6"/>
        <v>0.33088376653481139</v>
      </c>
      <c r="X49" s="67">
        <f>(1-K49*W49/Data!G56)*100</f>
        <v>97.444016883243151</v>
      </c>
      <c r="Y49" s="45">
        <f t="shared" si="7"/>
        <v>26.309884558475652</v>
      </c>
      <c r="Z49" s="71">
        <f>IF(Data!C$6=1,L49,IF(Data!C$6=2,M49,N49))/100*Data!F56*Data!B56/Data!G$9</f>
        <v>0.18375</v>
      </c>
      <c r="AA49" s="72">
        <f>Data!C56*Z49</f>
        <v>42.997500000000002</v>
      </c>
      <c r="AB49" s="71">
        <f>Data!J$5/100*Data!F56*Data!B56/Data!G$9</f>
        <v>0.22312500000000002</v>
      </c>
      <c r="AC49" s="72">
        <f>Data!C56*AB49</f>
        <v>52.211250000000007</v>
      </c>
      <c r="AD49" s="5"/>
      <c r="AE49" s="47"/>
      <c r="AF49" s="5"/>
      <c r="AG49" s="5"/>
    </row>
    <row r="50" spans="1:33">
      <c r="A50" s="11">
        <v>45</v>
      </c>
      <c r="B50" s="22">
        <f t="shared" si="0"/>
        <v>0.21250000000000002</v>
      </c>
      <c r="C50" s="16">
        <f t="shared" si="1"/>
        <v>0.17499999999999999</v>
      </c>
      <c r="D50" s="9"/>
      <c r="I50" s="23">
        <f>Data!B57*Data!C57</f>
        <v>2400</v>
      </c>
      <c r="J50" s="23">
        <f>IF(Data!C$7=1,Data!D57,IF(Data!C$7=2,I50,Data!B57))</f>
        <v>17</v>
      </c>
      <c r="K50" s="33">
        <f>Data!E57*SQRT(Data!F57/21)</f>
        <v>1.3148604428863238</v>
      </c>
      <c r="L50" s="33">
        <f>IF(Data!H57="A",Data!G$5,IF(Data!H57="B",Data!G$6,Data!G$7))</f>
        <v>14</v>
      </c>
      <c r="M50" s="33">
        <f>IF(Data!I57="A",Data!G$5,IF(Data!I57="B",Data!G$6,Data!G$7))</f>
        <v>16</v>
      </c>
      <c r="N50" s="33">
        <f>IF(Data!J57="A",Data!G$5,IF(Data!J57="B",Data!G$6,Data!G$7))</f>
        <v>14</v>
      </c>
      <c r="O50" s="45">
        <f>IF(Data!C$6=1,L50,IF(Data!C$6=2,M50,N50))</f>
        <v>14</v>
      </c>
      <c r="P50" s="47">
        <f>Data!B57/Data!G$9*Data!F57*O50/100/Data!E57/SQRT(Data!F57/21)</f>
        <v>0.13309397278379423</v>
      </c>
      <c r="Q50">
        <f t="shared" si="2"/>
        <v>0.39542398688926927</v>
      </c>
      <c r="R50">
        <f t="shared" si="3"/>
        <v>0.33592305785341398</v>
      </c>
      <c r="S50" s="67">
        <f>(1-K50*R50/Data!G57)*100</f>
        <v>97.546155885417392</v>
      </c>
      <c r="T50" s="45">
        <f t="shared" si="4"/>
        <v>16.582846500520958</v>
      </c>
      <c r="U50" s="47">
        <f>Data!B57/Data!G$9*Data!F57*Data!J$5/100/Data!E57/SQRT(Data!F57/21)</f>
        <v>0.16161410980889299</v>
      </c>
      <c r="V50">
        <f t="shared" si="5"/>
        <v>0.39376568186939909</v>
      </c>
      <c r="W50">
        <f t="shared" si="6"/>
        <v>0.32333346532005203</v>
      </c>
      <c r="X50" s="67">
        <f>(1-K50*W50/Data!G57)*100</f>
        <v>97.638120092162822</v>
      </c>
      <c r="Y50" s="45">
        <f t="shared" si="7"/>
        <v>16.59848041566768</v>
      </c>
      <c r="Z50" s="71">
        <f>IF(Data!C$6=1,L50,IF(Data!C$6=2,M50,N50))/100*Data!F57*Data!B57/Data!G$9</f>
        <v>0.17499999999999999</v>
      </c>
      <c r="AA50" s="72">
        <f>Data!C57*Z50</f>
        <v>21</v>
      </c>
      <c r="AB50" s="71">
        <f>Data!J$5/100*Data!F57*Data!B57/Data!G$9</f>
        <v>0.21250000000000002</v>
      </c>
      <c r="AC50" s="72">
        <f>Data!C57*AB50</f>
        <v>25.500000000000004</v>
      </c>
      <c r="AD50" s="5"/>
      <c r="AE50" s="47"/>
      <c r="AF50" s="5"/>
      <c r="AG50" s="5"/>
    </row>
    <row r="51" spans="1:33">
      <c r="A51" s="11">
        <v>46</v>
      </c>
      <c r="B51" s="22">
        <f t="shared" si="0"/>
        <v>0.72250000000000003</v>
      </c>
      <c r="C51" s="16">
        <f t="shared" si="1"/>
        <v>0.59500000000000008</v>
      </c>
      <c r="D51" s="9"/>
      <c r="I51" s="23">
        <f>Data!B58*Data!C58</f>
        <v>23868</v>
      </c>
      <c r="J51" s="23">
        <f>IF(Data!C$7=1,Data!D58,IF(Data!C$7=2,I51,Data!B58))</f>
        <v>22</v>
      </c>
      <c r="K51" s="33">
        <f>Data!E58*SQRT(Data!F58/21)</f>
        <v>5.1949342700595578</v>
      </c>
      <c r="L51" s="33">
        <f>IF(Data!H58="A",Data!G$5,IF(Data!H58="B",Data!G$6,Data!G$7))</f>
        <v>16</v>
      </c>
      <c r="M51" s="33">
        <f>IF(Data!I58="A",Data!G$5,IF(Data!I58="B",Data!G$6,Data!G$7))</f>
        <v>16</v>
      </c>
      <c r="N51" s="33">
        <f>IF(Data!J58="A",Data!G$5,IF(Data!J58="B",Data!G$6,Data!G$7))</f>
        <v>14</v>
      </c>
      <c r="O51" s="45">
        <f>IF(Data!C$6=1,L51,IF(Data!C$6=2,M51,N51))</f>
        <v>14</v>
      </c>
      <c r="P51" s="47">
        <f>Data!B58/Data!G$9*Data!F58*O51/100/Data!E58/SQRT(Data!F58/21)</f>
        <v>0.11453465415899834</v>
      </c>
      <c r="Q51">
        <f t="shared" si="2"/>
        <v>0.39633368013981612</v>
      </c>
      <c r="R51">
        <f t="shared" si="3"/>
        <v>0.34428833285926774</v>
      </c>
      <c r="S51" s="67">
        <f>(1-K51*R51/Data!G58)*100</f>
        <v>93.832568071888673</v>
      </c>
      <c r="T51" s="45">
        <f t="shared" si="4"/>
        <v>20.643164975815509</v>
      </c>
      <c r="U51" s="47">
        <f>Data!B58/Data!G$9*Data!F58*Data!J$5/100/Data!E58/SQRT(Data!F58/21)</f>
        <v>0.1390777943359266</v>
      </c>
      <c r="V51">
        <f t="shared" si="5"/>
        <v>0.39510211881055118</v>
      </c>
      <c r="W51">
        <f t="shared" si="6"/>
        <v>0.33325501118140188</v>
      </c>
      <c r="X51" s="67">
        <f>(1-K51*W51/Data!G58)*100</f>
        <v>94.030214212912597</v>
      </c>
      <c r="Y51" s="45">
        <f t="shared" si="7"/>
        <v>20.686647126840771</v>
      </c>
      <c r="Z51" s="71">
        <f>IF(Data!C$6=1,L51,IF(Data!C$6=2,M51,N51))/100*Data!F58*Data!B58/Data!G$9</f>
        <v>0.59500000000000008</v>
      </c>
      <c r="AA51" s="72">
        <f>Data!C58*Z51</f>
        <v>139.23000000000002</v>
      </c>
      <c r="AB51" s="71">
        <f>Data!J$5/100*Data!F58*Data!B58/Data!G$9</f>
        <v>0.72250000000000003</v>
      </c>
      <c r="AC51" s="72">
        <f>Data!C58*AB51</f>
        <v>169.065</v>
      </c>
      <c r="AD51" s="5"/>
      <c r="AE51" s="47"/>
      <c r="AF51" s="5"/>
      <c r="AG51" s="5"/>
    </row>
    <row r="52" spans="1:33">
      <c r="A52" s="11">
        <v>47</v>
      </c>
      <c r="B52" s="22">
        <f t="shared" si="0"/>
        <v>2.3304166666666668</v>
      </c>
      <c r="C52" s="16">
        <f t="shared" si="1"/>
        <v>1.9191666666666667</v>
      </c>
      <c r="I52" s="23">
        <f>Data!B59*Data!C59</f>
        <v>34780</v>
      </c>
      <c r="J52" s="23">
        <f>IF(Data!C$7=1,Data!D59,IF(Data!C$7=2,I52,Data!B59))</f>
        <v>29</v>
      </c>
      <c r="K52" s="33">
        <f>Data!E59*SQRT(Data!F59/21)</f>
        <v>13.076318098602373</v>
      </c>
      <c r="L52" s="33">
        <f>IF(Data!H59="A",Data!G$5,IF(Data!H59="B",Data!G$6,Data!G$7))</f>
        <v>16</v>
      </c>
      <c r="M52" s="33">
        <f>IF(Data!I59="A",Data!G$5,IF(Data!I59="B",Data!G$6,Data!G$7))</f>
        <v>16</v>
      </c>
      <c r="N52" s="33">
        <f>IF(Data!J59="A",Data!G$5,IF(Data!J59="B",Data!G$6,Data!G$7))</f>
        <v>14</v>
      </c>
      <c r="O52" s="45">
        <f>IF(Data!C$6=1,L52,IF(Data!C$6=2,M52,N52))</f>
        <v>14</v>
      </c>
      <c r="P52" s="47">
        <f>Data!B59/Data!G$9*Data!F59*O52/100/Data!E59/SQRT(Data!F59/21)</f>
        <v>0.14676659379154988</v>
      </c>
      <c r="Q52">
        <f t="shared" si="2"/>
        <v>0.39466817952908068</v>
      </c>
      <c r="R52">
        <f t="shared" si="3"/>
        <v>0.32984752065403944</v>
      </c>
      <c r="S52" s="67">
        <f>(1-K52*R52/Data!G59)*100</f>
        <v>92.297873028379399</v>
      </c>
      <c r="T52" s="45">
        <f t="shared" si="4"/>
        <v>26.766383178230026</v>
      </c>
      <c r="U52" s="47">
        <f>Data!B59/Data!G$9*Data!F59*Data!J$5/100/Data!E59/SQRT(Data!F59/21)</f>
        <v>0.17821657817545344</v>
      </c>
      <c r="V52">
        <f t="shared" si="5"/>
        <v>0.39265642866455691</v>
      </c>
      <c r="W52">
        <f t="shared" si="6"/>
        <v>0.31615224948879767</v>
      </c>
      <c r="X52" s="67">
        <f>(1-K52*W52/Data!G59)*100</f>
        <v>92.617665389456747</v>
      </c>
      <c r="Y52" s="45">
        <f t="shared" si="7"/>
        <v>26.859122962942457</v>
      </c>
      <c r="Z52" s="71">
        <f>IF(Data!C$6=1,L52,IF(Data!C$6=2,M52,N52))/100*Data!F59*Data!B59/Data!G$9</f>
        <v>1.9191666666666667</v>
      </c>
      <c r="AA52" s="72">
        <f>Data!C59*Z52</f>
        <v>284.03666666666669</v>
      </c>
      <c r="AB52" s="71">
        <f>Data!J$5/100*Data!F59*Data!B59/Data!G$9</f>
        <v>2.3304166666666668</v>
      </c>
      <c r="AC52" s="72">
        <f>Data!C59*AB52</f>
        <v>344.9016666666667</v>
      </c>
      <c r="AD52" s="5"/>
      <c r="AE52" s="47"/>
      <c r="AF52" s="5"/>
      <c r="AG52" s="5"/>
    </row>
    <row r="53" spans="1:33">
      <c r="A53" s="11">
        <v>48</v>
      </c>
      <c r="B53" s="22">
        <f t="shared" si="0"/>
        <v>0.77845833333333336</v>
      </c>
      <c r="C53" s="16">
        <f t="shared" si="1"/>
        <v>0.64108333333333334</v>
      </c>
      <c r="I53" s="23">
        <f>Data!B60*Data!C60</f>
        <v>36738</v>
      </c>
      <c r="J53" s="23">
        <f>IF(Data!C$7=1,Data!D60,IF(Data!C$7=2,I53,Data!B60))</f>
        <v>16</v>
      </c>
      <c r="K53" s="33">
        <f>Data!E60*SQRT(Data!F60/21)</f>
        <v>6.5685343519830557</v>
      </c>
      <c r="L53" s="33">
        <f>IF(Data!H60="A",Data!G$5,IF(Data!H60="B",Data!G$6,Data!G$7))</f>
        <v>16</v>
      </c>
      <c r="M53" s="33">
        <f>IF(Data!I60="A",Data!G$5,IF(Data!I60="B",Data!G$6,Data!G$7))</f>
        <v>16</v>
      </c>
      <c r="N53" s="33">
        <f>IF(Data!J60="A",Data!G$5,IF(Data!J60="B",Data!G$6,Data!G$7))</f>
        <v>14</v>
      </c>
      <c r="O53" s="45">
        <f>IF(Data!C$6=1,L53,IF(Data!C$6=2,M53,N53))</f>
        <v>14</v>
      </c>
      <c r="P53" s="47">
        <f>Data!B60/Data!G$9*Data!F60*O53/100/Data!E60/SQRT(Data!F60/21)</f>
        <v>9.7599144494051229E-2</v>
      </c>
      <c r="Q53">
        <f t="shared" si="2"/>
        <v>0.39704625294451656</v>
      </c>
      <c r="R53">
        <f t="shared" si="3"/>
        <v>0.35204081797163944</v>
      </c>
      <c r="S53" s="67">
        <f>(1-K53*R53/Data!G60)*100</f>
        <v>93.750291334738037</v>
      </c>
      <c r="T53" s="45">
        <f t="shared" si="4"/>
        <v>15.000046613558085</v>
      </c>
      <c r="U53" s="47">
        <f>Data!B60/Data!G$9*Data!F60*Data!J$5/100/Data!E60/SQRT(Data!F60/21)</f>
        <v>0.11851324688563364</v>
      </c>
      <c r="V53">
        <f t="shared" si="5"/>
        <v>0.39614998189847861</v>
      </c>
      <c r="W53">
        <f t="shared" si="6"/>
        <v>0.34248356908016625</v>
      </c>
      <c r="X53" s="67">
        <f>(1-K53*W53/Data!G60)*100</f>
        <v>93.919959220289641</v>
      </c>
      <c r="Y53" s="45">
        <f t="shared" si="7"/>
        <v>15.027193475246342</v>
      </c>
      <c r="Z53" s="71">
        <f>IF(Data!C$6=1,L53,IF(Data!C$6=2,M53,N53))/100*Data!F60*Data!B60/Data!G$9</f>
        <v>0.64108333333333334</v>
      </c>
      <c r="AA53" s="72">
        <f>Data!C60*Z53</f>
        <v>150.01349999999999</v>
      </c>
      <c r="AB53" s="71">
        <f>Data!J$5/100*Data!F60*Data!B60/Data!G$9</f>
        <v>0.77845833333333336</v>
      </c>
      <c r="AC53" s="72">
        <f>Data!C60*AB53</f>
        <v>182.15925000000001</v>
      </c>
      <c r="AD53" s="5"/>
      <c r="AE53" s="47"/>
      <c r="AF53" s="5"/>
      <c r="AG53" s="5"/>
    </row>
    <row r="54" spans="1:33">
      <c r="A54" s="11">
        <v>49</v>
      </c>
      <c r="B54" s="22">
        <f t="shared" si="0"/>
        <v>0.93074999999999997</v>
      </c>
      <c r="C54" s="16">
        <f t="shared" si="1"/>
        <v>0.76650000000000018</v>
      </c>
      <c r="I54" s="23">
        <f>Data!B61*Data!C61</f>
        <v>47888</v>
      </c>
      <c r="J54" s="23">
        <f>IF(Data!C$7=1,Data!D61,IF(Data!C$7=2,I54,Data!B61))</f>
        <v>27</v>
      </c>
      <c r="K54" s="33">
        <f>Data!E61*SQRT(Data!F61/21)</f>
        <v>7.3475277072078526</v>
      </c>
      <c r="L54" s="33">
        <f>IF(Data!H61="A",Data!G$5,IF(Data!H61="B",Data!G$6,Data!G$7))</f>
        <v>16</v>
      </c>
      <c r="M54" s="33">
        <f>IF(Data!I61="A",Data!G$5,IF(Data!I61="B",Data!G$6,Data!G$7))</f>
        <v>17.600000000000001</v>
      </c>
      <c r="N54" s="33">
        <f>IF(Data!J61="A",Data!G$5,IF(Data!J61="B",Data!G$6,Data!G$7))</f>
        <v>14</v>
      </c>
      <c r="O54" s="45">
        <f>IF(Data!C$6=1,L54,IF(Data!C$6=2,M54,N54))</f>
        <v>14</v>
      </c>
      <c r="P54" s="47">
        <f>Data!B61/Data!G$9*Data!F61*O54/100/Data!E61/SQRT(Data!F61/21)</f>
        <v>0.10432080429558245</v>
      </c>
      <c r="Q54">
        <f t="shared" si="2"/>
        <v>0.39677690137546057</v>
      </c>
      <c r="R54">
        <f t="shared" si="3"/>
        <v>0.34895025831267668</v>
      </c>
      <c r="S54" s="67">
        <f>(1-K54*R54/Data!G61)*100</f>
        <v>91.453594362034238</v>
      </c>
      <c r="T54" s="45">
        <f t="shared" si="4"/>
        <v>24.692470477749243</v>
      </c>
      <c r="U54" s="47">
        <f>Data!B61/Data!G$9*Data!F61*Data!J$5/100/Data!E61/SQRT(Data!F61/21)</f>
        <v>0.12667526235892151</v>
      </c>
      <c r="V54">
        <f t="shared" si="5"/>
        <v>0.39575378606075262</v>
      </c>
      <c r="W54">
        <f t="shared" si="6"/>
        <v>0.3388007511440489</v>
      </c>
      <c r="X54" s="67">
        <f>(1-K54*W54/Data!G61)*100</f>
        <v>91.702173645820892</v>
      </c>
      <c r="Y54" s="45">
        <f t="shared" si="7"/>
        <v>24.759586884371643</v>
      </c>
      <c r="Z54" s="71">
        <f>IF(Data!C$6=1,L54,IF(Data!C$6=2,M54,N54))/100*Data!F61*Data!B61/Data!G$9</f>
        <v>0.76650000000000018</v>
      </c>
      <c r="AA54" s="72">
        <f>Data!C61*Z54</f>
        <v>251.41200000000006</v>
      </c>
      <c r="AB54" s="71">
        <f>Data!J$5/100*Data!F61*Data!B61/Data!G$9</f>
        <v>0.93074999999999997</v>
      </c>
      <c r="AC54" s="72">
        <f>Data!C61*AB54</f>
        <v>305.286</v>
      </c>
      <c r="AD54" s="5"/>
      <c r="AE54" s="47"/>
      <c r="AF54" s="5"/>
      <c r="AG54" s="5"/>
    </row>
    <row r="55" spans="1:33">
      <c r="A55" s="11">
        <v>50</v>
      </c>
      <c r="B55" s="22">
        <f t="shared" si="0"/>
        <v>0.34212500000000007</v>
      </c>
      <c r="C55" s="16">
        <f t="shared" si="1"/>
        <v>0.28175</v>
      </c>
      <c r="I55" s="23">
        <f>Data!B62*Data!C62</f>
        <v>14214</v>
      </c>
      <c r="J55" s="23">
        <f>IF(Data!C$7=1,Data!D62,IF(Data!C$7=2,I55,Data!B62))</f>
        <v>15</v>
      </c>
      <c r="K55" s="33">
        <f>Data!E62*SQRT(Data!F62/21)</f>
        <v>3.0056276049354365</v>
      </c>
      <c r="L55" s="33">
        <f>IF(Data!H62="A",Data!G$5,IF(Data!H62="B",Data!G$6,Data!G$7))</f>
        <v>14</v>
      </c>
      <c r="M55" s="33">
        <f>IF(Data!I62="A",Data!G$5,IF(Data!I62="B",Data!G$6,Data!G$7))</f>
        <v>16</v>
      </c>
      <c r="N55" s="33">
        <f>IF(Data!J62="A",Data!G$5,IF(Data!J62="B",Data!G$6,Data!G$7))</f>
        <v>14</v>
      </c>
      <c r="O55" s="45">
        <f>IF(Data!C$6=1,L55,IF(Data!C$6=2,M55,N55))</f>
        <v>14</v>
      </c>
      <c r="P55" s="47">
        <f>Data!B62/Data!G$9*Data!F62*O55/100/Data!E62/SQRT(Data!F62/21)</f>
        <v>9.3740821230596919E-2</v>
      </c>
      <c r="Q55">
        <f t="shared" si="2"/>
        <v>0.39719283998156174</v>
      </c>
      <c r="R55">
        <f t="shared" si="3"/>
        <v>0.35382294399680625</v>
      </c>
      <c r="S55" s="67">
        <f>(1-K55*R55/Data!G62)*100</f>
        <v>95.909769201014129</v>
      </c>
      <c r="T55" s="45">
        <f t="shared" si="4"/>
        <v>14.386465380152119</v>
      </c>
      <c r="U55" s="47">
        <f>Data!B62/Data!G$9*Data!F62*Data!J$5/100/Data!E62/SQRT(Data!F62/21)</f>
        <v>0.11382814006572488</v>
      </c>
      <c r="V55">
        <f t="shared" si="5"/>
        <v>0.39636565397114293</v>
      </c>
      <c r="W55">
        <f t="shared" si="6"/>
        <v>0.34460947668354158</v>
      </c>
      <c r="X55" s="67">
        <f>(1-K55*W55/Data!G62)*100</f>
        <v>96.016277861375357</v>
      </c>
      <c r="Y55" s="45">
        <f t="shared" si="7"/>
        <v>14.402441679206303</v>
      </c>
      <c r="Z55" s="71">
        <f>IF(Data!C$6=1,L55,IF(Data!C$6=2,M55,N55))/100*Data!F62*Data!B62/Data!G$9</f>
        <v>0.28175</v>
      </c>
      <c r="AA55" s="72">
        <f>Data!C62*Z55</f>
        <v>58.040500000000002</v>
      </c>
      <c r="AB55" s="71">
        <f>Data!J$5/100*Data!F62*Data!B62/Data!G$9</f>
        <v>0.34212500000000007</v>
      </c>
      <c r="AC55" s="72">
        <f>Data!C62*AB55</f>
        <v>70.477750000000015</v>
      </c>
      <c r="AD55" s="5"/>
      <c r="AE55" s="47"/>
      <c r="AF55" s="5"/>
      <c r="AG55" s="5"/>
    </row>
    <row r="56" spans="1:33">
      <c r="A56" s="11">
        <v>51</v>
      </c>
      <c r="B56" s="22">
        <f t="shared" si="0"/>
        <v>0.79829166666666673</v>
      </c>
      <c r="C56" s="16">
        <f t="shared" si="1"/>
        <v>0.65741666666666665</v>
      </c>
      <c r="I56" s="23">
        <f>Data!B63*Data!C63</f>
        <v>7644</v>
      </c>
      <c r="J56" s="23">
        <f>IF(Data!C$7=1,Data!D63,IF(Data!C$7=2,I56,Data!B63))</f>
        <v>16</v>
      </c>
      <c r="K56" s="33">
        <f>Data!E63*SQRT(Data!F63/21)</f>
        <v>4.3871002037769875</v>
      </c>
      <c r="L56" s="33">
        <f>IF(Data!H63="A",Data!G$5,IF(Data!H63="B",Data!G$6,Data!G$7))</f>
        <v>14</v>
      </c>
      <c r="M56" s="33">
        <f>IF(Data!I63="A",Data!G$5,IF(Data!I63="B",Data!G$6,Data!G$7))</f>
        <v>16</v>
      </c>
      <c r="N56" s="33">
        <f>IF(Data!J63="A",Data!G$5,IF(Data!J63="B",Data!G$6,Data!G$7))</f>
        <v>14</v>
      </c>
      <c r="O56" s="45">
        <f>IF(Data!C$6=1,L56,IF(Data!C$6=2,M56,N56))</f>
        <v>14</v>
      </c>
      <c r="P56" s="47">
        <f>Data!B63/Data!G$9*Data!F63*O56/100/Data!E63/SQRT(Data!F63/21)</f>
        <v>0.14985221128541279</v>
      </c>
      <c r="Q56">
        <f t="shared" si="2"/>
        <v>0.39448761039415298</v>
      </c>
      <c r="R56">
        <f t="shared" si="3"/>
        <v>0.32848661136509227</v>
      </c>
      <c r="S56" s="67">
        <f>(1-K56*R56/Data!G63)*100</f>
        <v>94.235585281368756</v>
      </c>
      <c r="T56" s="45">
        <f t="shared" si="4"/>
        <v>15.077693645019002</v>
      </c>
      <c r="U56" s="47">
        <f>Data!B63/Data!G$9*Data!F63*Data!J$5/100/Data!E63/SQRT(Data!F63/21)</f>
        <v>0.18196339941800121</v>
      </c>
      <c r="V56">
        <f t="shared" si="5"/>
        <v>0.3923915672208641</v>
      </c>
      <c r="W56">
        <f t="shared" si="6"/>
        <v>0.31454658326776153</v>
      </c>
      <c r="X56" s="67">
        <f>(1-K56*W56/Data!G63)*100</f>
        <v>94.480210481794586</v>
      </c>
      <c r="Y56" s="45">
        <f t="shared" si="7"/>
        <v>15.116833677087135</v>
      </c>
      <c r="Z56" s="71">
        <f>IF(Data!C$6=1,L56,IF(Data!C$6=2,M56,N56))/100*Data!F63*Data!B63/Data!G$9</f>
        <v>0.65741666666666665</v>
      </c>
      <c r="AA56" s="72">
        <f>Data!C63*Z56</f>
        <v>102.557</v>
      </c>
      <c r="AB56" s="71">
        <f>Data!J$5/100*Data!F63*Data!B63/Data!G$9</f>
        <v>0.79829166666666673</v>
      </c>
      <c r="AC56" s="72">
        <f>Data!C63*AB56</f>
        <v>124.5335</v>
      </c>
      <c r="AD56" s="5"/>
      <c r="AE56" s="47"/>
      <c r="AF56" s="5"/>
      <c r="AG56" s="5"/>
    </row>
    <row r="57" spans="1:33">
      <c r="A57" s="11">
        <v>52</v>
      </c>
      <c r="B57" s="22">
        <f t="shared" si="0"/>
        <v>1.411</v>
      </c>
      <c r="C57" s="16">
        <f t="shared" si="1"/>
        <v>1.1620000000000001</v>
      </c>
      <c r="I57" s="23">
        <f>Data!B64*Data!C64</f>
        <v>42164</v>
      </c>
      <c r="J57" s="23">
        <f>IF(Data!C$7=1,Data!D64,IF(Data!C$7=2,I57,Data!B64))</f>
        <v>20</v>
      </c>
      <c r="K57" s="33">
        <f>Data!E64*SQRT(Data!F64/21)</f>
        <v>6.1252248977052455</v>
      </c>
      <c r="L57" s="33">
        <f>IF(Data!H64="A",Data!G$5,IF(Data!H64="B",Data!G$6,Data!G$7))</f>
        <v>16</v>
      </c>
      <c r="M57" s="33">
        <f>IF(Data!I64="A",Data!G$5,IF(Data!I64="B",Data!G$6,Data!G$7))</f>
        <v>17.600000000000001</v>
      </c>
      <c r="N57" s="33">
        <f>IF(Data!J64="A",Data!G$5,IF(Data!J64="B",Data!G$6,Data!G$7))</f>
        <v>14</v>
      </c>
      <c r="O57" s="45">
        <f>IF(Data!C$6=1,L57,IF(Data!C$6=2,M57,N57))</f>
        <v>14</v>
      </c>
      <c r="P57" s="47">
        <f>Data!B64/Data!G$9*Data!F64*O57/100/Data!E64/SQRT(Data!F64/21)</f>
        <v>0.1897073200422946</v>
      </c>
      <c r="Q57">
        <f t="shared" si="2"/>
        <v>0.39182728488806556</v>
      </c>
      <c r="R57">
        <f t="shared" si="3"/>
        <v>0.31124545031254924</v>
      </c>
      <c r="S57" s="67">
        <f>(1-K57*R57/Data!G64)*100</f>
        <v>89.408620102489394</v>
      </c>
      <c r="T57" s="45">
        <f t="shared" si="4"/>
        <v>17.881724020497881</v>
      </c>
      <c r="U57" s="47">
        <f>Data!B64/Data!G$9*Data!F64*Data!J$5/100/Data!E64/SQRT(Data!F64/21)</f>
        <v>0.23035888862278631</v>
      </c>
      <c r="V57">
        <f t="shared" si="5"/>
        <v>0.38849603653151155</v>
      </c>
      <c r="W57">
        <f t="shared" si="6"/>
        <v>0.29430080066888065</v>
      </c>
      <c r="X57" s="67">
        <f>(1-K57*W57/Data!G64)*100</f>
        <v>89.985230046268796</v>
      </c>
      <c r="Y57" s="45">
        <f t="shared" si="7"/>
        <v>17.997046009253758</v>
      </c>
      <c r="Z57" s="71">
        <f>IF(Data!C$6=1,L57,IF(Data!C$6=2,M57,N57))/100*Data!F64*Data!B64/Data!G$9</f>
        <v>1.1620000000000001</v>
      </c>
      <c r="AA57" s="72">
        <f>Data!C64*Z57</f>
        <v>590.29600000000005</v>
      </c>
      <c r="AB57" s="71">
        <f>Data!J$5/100*Data!F64*Data!B64/Data!G$9</f>
        <v>1.411</v>
      </c>
      <c r="AC57" s="72">
        <f>Data!C64*AB57</f>
        <v>716.78800000000001</v>
      </c>
      <c r="AD57" s="5"/>
      <c r="AE57" s="47"/>
      <c r="AF57" s="5"/>
      <c r="AG57" s="5"/>
    </row>
    <row r="58" spans="1:33">
      <c r="A58" s="11">
        <v>53</v>
      </c>
      <c r="B58" s="22">
        <f t="shared" si="0"/>
        <v>0.76500000000000012</v>
      </c>
      <c r="C58" s="16">
        <f t="shared" si="1"/>
        <v>0.63000000000000012</v>
      </c>
      <c r="I58" s="23">
        <f>Data!B65*Data!C65</f>
        <v>40080</v>
      </c>
      <c r="J58" s="23">
        <f>IF(Data!C$7=1,Data!D65,IF(Data!C$7=2,I58,Data!B65))</f>
        <v>20</v>
      </c>
      <c r="K58" s="33">
        <f>Data!E65*SQRT(Data!F65/21)</f>
        <v>2.9396308482474942</v>
      </c>
      <c r="L58" s="33">
        <f>IF(Data!H65="A",Data!G$5,IF(Data!H65="B",Data!G$6,Data!G$7))</f>
        <v>16</v>
      </c>
      <c r="M58" s="33">
        <f>IF(Data!I65="A",Data!G$5,IF(Data!I65="B",Data!G$6,Data!G$7))</f>
        <v>17.600000000000001</v>
      </c>
      <c r="N58" s="33">
        <f>IF(Data!J65="A",Data!G$5,IF(Data!J65="B",Data!G$6,Data!G$7))</f>
        <v>14</v>
      </c>
      <c r="O58" s="45">
        <f>IF(Data!C$6=1,L58,IF(Data!C$6=2,M58,N58))</f>
        <v>14</v>
      </c>
      <c r="P58" s="47">
        <f>Data!B65/Data!G$9*Data!F65*O58/100/Data!E65/SQRT(Data!F65/21)</f>
        <v>0.21431262376892804</v>
      </c>
      <c r="Q58">
        <f t="shared" si="2"/>
        <v>0.38988453305933907</v>
      </c>
      <c r="R58">
        <f t="shared" si="3"/>
        <v>0.30091229643030937</v>
      </c>
      <c r="S58" s="67">
        <f>(1-K58*R58/Data!G65)*100</f>
        <v>82.308578615929363</v>
      </c>
      <c r="T58" s="45">
        <f t="shared" si="4"/>
        <v>16.461715723185872</v>
      </c>
      <c r="U58" s="47">
        <f>Data!B65/Data!G$9*Data!F65*Data!J$5/100/Data!E65/SQRT(Data!F65/21)</f>
        <v>0.26023675743369834</v>
      </c>
      <c r="V58">
        <f t="shared" si="5"/>
        <v>0.38565916670922229</v>
      </c>
      <c r="W58">
        <f t="shared" si="6"/>
        <v>0.28225654356084484</v>
      </c>
      <c r="X58" s="67">
        <f>(1-K58*W58/Data!G65)*100</f>
        <v>83.405399148576564</v>
      </c>
      <c r="Y58" s="45">
        <f t="shared" si="7"/>
        <v>16.681079829715312</v>
      </c>
      <c r="Z58" s="71">
        <f>IF(Data!C$6=1,L58,IF(Data!C$6=2,M58,N58))/100*Data!F65*Data!B65/Data!G$9</f>
        <v>0.63000000000000012</v>
      </c>
      <c r="AA58" s="72">
        <f>Data!C65*Z58</f>
        <v>1052.1000000000001</v>
      </c>
      <c r="AB58" s="71">
        <f>Data!J$5/100*Data!F65*Data!B65/Data!G$9</f>
        <v>0.76500000000000012</v>
      </c>
      <c r="AC58" s="72">
        <f>Data!C65*AB58</f>
        <v>1277.5500000000002</v>
      </c>
      <c r="AD58" s="5"/>
      <c r="AE58" s="47"/>
      <c r="AF58" s="5"/>
      <c r="AG58" s="5"/>
    </row>
    <row r="59" spans="1:33">
      <c r="A59" s="11">
        <v>54</v>
      </c>
      <c r="B59" s="22">
        <f t="shared" si="0"/>
        <v>0.71400000000000008</v>
      </c>
      <c r="C59" s="16">
        <f t="shared" si="1"/>
        <v>0.58799999999999997</v>
      </c>
      <c r="I59" s="23">
        <f>Data!B66*Data!C66</f>
        <v>10080</v>
      </c>
      <c r="J59" s="23">
        <f>IF(Data!C$7=1,Data!D66,IF(Data!C$7=2,I59,Data!B66))</f>
        <v>24</v>
      </c>
      <c r="K59" s="33">
        <f>Data!E66*SQRT(Data!F66/21)</f>
        <v>2.8769733551814358</v>
      </c>
      <c r="L59" s="33">
        <f>IF(Data!H66="A",Data!G$5,IF(Data!H66="B",Data!G$6,Data!G$7))</f>
        <v>14</v>
      </c>
      <c r="M59" s="33">
        <f>IF(Data!I66="A",Data!G$5,IF(Data!I66="B",Data!G$6,Data!G$7))</f>
        <v>17.600000000000001</v>
      </c>
      <c r="N59" s="33">
        <f>IF(Data!J66="A",Data!G$5,IF(Data!J66="B",Data!G$6,Data!G$7))</f>
        <v>14</v>
      </c>
      <c r="O59" s="45">
        <f>IF(Data!C$6=1,L59,IF(Data!C$6=2,M59,N59))</f>
        <v>14</v>
      </c>
      <c r="P59" s="47">
        <f>Data!B66/Data!G$9*Data!F66*O59/100/Data!E66/SQRT(Data!F66/21)</f>
        <v>0.204381454885917</v>
      </c>
      <c r="Q59">
        <f t="shared" si="2"/>
        <v>0.39069596993061972</v>
      </c>
      <c r="R59">
        <f t="shared" si="3"/>
        <v>0.305054476803089</v>
      </c>
      <c r="S59" s="67">
        <f>(1-K59*R59/Data!G66)*100</f>
        <v>95.380875780835268</v>
      </c>
      <c r="T59" s="45">
        <f t="shared" si="4"/>
        <v>22.891410187400467</v>
      </c>
      <c r="U59" s="47">
        <f>Data!B66/Data!G$9*Data!F66*Data!J$5/100/Data!E66/SQRT(Data!F66/21)</f>
        <v>0.24817748093289924</v>
      </c>
      <c r="V59">
        <f t="shared" si="5"/>
        <v>0.38684323967921419</v>
      </c>
      <c r="W59">
        <f t="shared" si="6"/>
        <v>0.28707625356399386</v>
      </c>
      <c r="X59" s="67">
        <f>(1-K59*W59/Data!G66)*100</f>
        <v>95.653101408374113</v>
      </c>
      <c r="Y59" s="45">
        <f t="shared" si="7"/>
        <v>22.956744338009784</v>
      </c>
      <c r="Z59" s="71">
        <f>IF(Data!C$6=1,L59,IF(Data!C$6=2,M59,N59))/100*Data!F66*Data!B66/Data!G$9</f>
        <v>0.58799999999999997</v>
      </c>
      <c r="AA59" s="72">
        <f>Data!C66*Z59</f>
        <v>141.12</v>
      </c>
      <c r="AB59" s="71">
        <f>Data!J$5/100*Data!F66*Data!B66/Data!G$9</f>
        <v>0.71400000000000008</v>
      </c>
      <c r="AC59" s="72">
        <f>Data!C66*AB59</f>
        <v>171.36</v>
      </c>
      <c r="AD59" s="5"/>
      <c r="AE59" s="47"/>
      <c r="AF59" s="5"/>
      <c r="AG59" s="5"/>
    </row>
    <row r="60" spans="1:33">
      <c r="A60" s="11">
        <v>55</v>
      </c>
      <c r="B60" s="22">
        <f t="shared" si="0"/>
        <v>0.63112500000000005</v>
      </c>
      <c r="C60" s="16">
        <f t="shared" si="1"/>
        <v>0.51975000000000005</v>
      </c>
      <c r="I60" s="23">
        <f>Data!B67*Data!C67</f>
        <v>1980</v>
      </c>
      <c r="J60" s="23">
        <f>IF(Data!C$7=1,Data!D67,IF(Data!C$7=2,I60,Data!B67))</f>
        <v>39</v>
      </c>
      <c r="K60" s="33">
        <f>Data!E67*SQRT(Data!F67/21)</f>
        <v>3.66716828883518</v>
      </c>
      <c r="L60" s="33">
        <f>IF(Data!H67="A",Data!G$5,IF(Data!H67="B",Data!G$6,Data!G$7))</f>
        <v>14</v>
      </c>
      <c r="M60" s="33">
        <f>IF(Data!I67="A",Data!G$5,IF(Data!I67="B",Data!G$6,Data!G$7))</f>
        <v>14</v>
      </c>
      <c r="N60" s="33">
        <f>IF(Data!J67="A",Data!G$5,IF(Data!J67="B",Data!G$6,Data!G$7))</f>
        <v>14</v>
      </c>
      <c r="O60" s="45">
        <f>IF(Data!C$6=1,L60,IF(Data!C$6=2,M60,N60))</f>
        <v>14</v>
      </c>
      <c r="P60" s="47">
        <f>Data!B67/Data!G$9*Data!F67*O60/100/Data!E67/SQRT(Data!F67/21)</f>
        <v>0.14173061039560056</v>
      </c>
      <c r="Q60">
        <f t="shared" si="2"/>
        <v>0.39495498390128969</v>
      </c>
      <c r="R60">
        <f t="shared" si="3"/>
        <v>0.33207670915516663</v>
      </c>
      <c r="S60" s="67">
        <f>(1-K60*R60/Data!G67)*100</f>
        <v>98.769918002752959</v>
      </c>
      <c r="T60" s="45">
        <f t="shared" si="4"/>
        <v>38.520268021073655</v>
      </c>
      <c r="U60" s="47">
        <f>Data!B67/Data!G$9*Data!F67*Data!J$5/100/Data!E67/SQRT(Data!F67/21)</f>
        <v>0.17210145548037206</v>
      </c>
      <c r="V60">
        <f t="shared" si="5"/>
        <v>0.39307723570523123</v>
      </c>
      <c r="W60">
        <f t="shared" si="6"/>
        <v>0.31878467142313754</v>
      </c>
      <c r="X60" s="67">
        <f>(1-K60*W60/Data!G67)*100</f>
        <v>98.819154507060929</v>
      </c>
      <c r="Y60" s="45">
        <f t="shared" si="7"/>
        <v>38.539470257753763</v>
      </c>
      <c r="Z60" s="71">
        <f>IF(Data!C$6=1,L60,IF(Data!C$6=2,M60,N60))/100*Data!F67*Data!B67/Data!G$9</f>
        <v>0.51975000000000005</v>
      </c>
      <c r="AA60" s="72">
        <f>Data!C67*Z60</f>
        <v>10.395000000000001</v>
      </c>
      <c r="AB60" s="71">
        <f>Data!J$5/100*Data!F67*Data!B67/Data!G$9</f>
        <v>0.63112500000000005</v>
      </c>
      <c r="AC60" s="72">
        <f>Data!C67*AB60</f>
        <v>12.6225</v>
      </c>
      <c r="AD60" s="5"/>
      <c r="AE60" s="47"/>
      <c r="AF60" s="5"/>
      <c r="AG60" s="5"/>
    </row>
    <row r="61" spans="1:33">
      <c r="A61" s="11">
        <v>56</v>
      </c>
      <c r="B61" s="22">
        <f t="shared" si="0"/>
        <v>1.3090000000000002</v>
      </c>
      <c r="C61" s="16">
        <f t="shared" si="1"/>
        <v>1.232</v>
      </c>
      <c r="I61" s="23">
        <f>Data!B68*Data!C68</f>
        <v>704</v>
      </c>
      <c r="J61" s="23">
        <f>IF(Data!C$7=1,Data!D68,IF(Data!C$7=2,I61,Data!B68))</f>
        <v>65</v>
      </c>
      <c r="K61" s="33">
        <f>Data!E68*SQRT(Data!F68/21)</f>
        <v>3.7128646180170732</v>
      </c>
      <c r="L61" s="33">
        <f>IF(Data!H68="A",Data!G$5,IF(Data!H68="B",Data!G$6,Data!G$7))</f>
        <v>14</v>
      </c>
      <c r="M61" s="33">
        <f>IF(Data!I68="A",Data!G$5,IF(Data!I68="B",Data!G$6,Data!G$7))</f>
        <v>14</v>
      </c>
      <c r="N61" s="33">
        <f>IF(Data!J68="A",Data!G$5,IF(Data!J68="B",Data!G$6,Data!G$7))</f>
        <v>16</v>
      </c>
      <c r="O61" s="45">
        <f>IF(Data!C$6=1,L61,IF(Data!C$6=2,M61,N61))</f>
        <v>16</v>
      </c>
      <c r="P61" s="47">
        <f>Data!B68/Data!G$9*Data!F68*O61/100/Data!E68/SQRT(Data!F68/21)</f>
        <v>0.33181926268509443</v>
      </c>
      <c r="Q61">
        <f t="shared" si="2"/>
        <v>0.37757286314468319</v>
      </c>
      <c r="R61">
        <f t="shared" si="3"/>
        <v>0.25479546575517154</v>
      </c>
      <c r="S61" s="67">
        <f>(1-K61*R61/Data!G68)*100</f>
        <v>98.924976057234588</v>
      </c>
      <c r="T61" s="45">
        <f t="shared" si="4"/>
        <v>64.301234437202481</v>
      </c>
      <c r="U61" s="47">
        <f>Data!B68/Data!G$9*Data!F68*Data!J$5/100/Data!E68/SQRT(Data!F68/21)</f>
        <v>0.35255796660291278</v>
      </c>
      <c r="V61">
        <f t="shared" si="5"/>
        <v>0.37490288408375594</v>
      </c>
      <c r="W61">
        <f t="shared" si="6"/>
        <v>0.24720288868823689</v>
      </c>
      <c r="X61" s="67">
        <f>(1-K61*W61/Data!G68)*100</f>
        <v>98.9570103876339</v>
      </c>
      <c r="Y61" s="45">
        <f t="shared" si="7"/>
        <v>64.322056751962037</v>
      </c>
      <c r="Z61" s="71">
        <f>IF(Data!C$6=1,L61,IF(Data!C$6=2,M61,N61))/100*Data!F68*Data!B68/Data!G$9</f>
        <v>1.232</v>
      </c>
      <c r="AA61" s="72">
        <f>Data!C68*Z61</f>
        <v>9.8559999999999999</v>
      </c>
      <c r="AB61" s="71">
        <f>Data!J$5/100*Data!F68*Data!B68/Data!G$9</f>
        <v>1.3090000000000002</v>
      </c>
      <c r="AC61" s="72">
        <f>Data!C68*AB61</f>
        <v>10.472000000000001</v>
      </c>
      <c r="AD61" s="5"/>
      <c r="AE61" s="47"/>
      <c r="AF61" s="5"/>
      <c r="AG61" s="5"/>
    </row>
    <row r="62" spans="1:33">
      <c r="A62" s="11">
        <v>57</v>
      </c>
      <c r="B62" s="22">
        <f t="shared" si="0"/>
        <v>4.0700833333333328</v>
      </c>
      <c r="C62" s="16">
        <f t="shared" si="1"/>
        <v>3.3518333333333339</v>
      </c>
      <c r="I62" s="23">
        <f>Data!B69*Data!C69</f>
        <v>1547</v>
      </c>
      <c r="J62" s="23">
        <f>IF(Data!C$7=1,Data!D69,IF(Data!C$7=2,I62,Data!B69))</f>
        <v>30</v>
      </c>
      <c r="K62" s="33">
        <f>Data!E69*SQRT(Data!F69/21)</f>
        <v>14.984969545941347</v>
      </c>
      <c r="L62" s="33">
        <f>IF(Data!H69="A",Data!G$5,IF(Data!H69="B",Data!G$6,Data!G$7))</f>
        <v>14</v>
      </c>
      <c r="M62" s="33">
        <f>IF(Data!I69="A",Data!G$5,IF(Data!I69="B",Data!G$6,Data!G$7))</f>
        <v>14</v>
      </c>
      <c r="N62" s="33">
        <f>IF(Data!J69="A",Data!G$5,IF(Data!J69="B",Data!G$6,Data!G$7))</f>
        <v>14</v>
      </c>
      <c r="O62" s="45">
        <f>IF(Data!C$6=1,L62,IF(Data!C$6=2,M62,N62))</f>
        <v>14</v>
      </c>
      <c r="P62" s="47">
        <f>Data!B69/Data!G$9*Data!F69*O62/100/Data!E69/SQRT(Data!F69/21)</f>
        <v>0.22367968937522278</v>
      </c>
      <c r="Q62">
        <f t="shared" si="2"/>
        <v>0.38908556265450289</v>
      </c>
      <c r="R62">
        <f t="shared" si="3"/>
        <v>0.29704063780579115</v>
      </c>
      <c r="S62" s="67">
        <f>(1-K62*R62/Data!G69)*100</f>
        <v>97.98590727989739</v>
      </c>
      <c r="T62" s="45">
        <f t="shared" si="4"/>
        <v>29.395772183969214</v>
      </c>
      <c r="U62" s="47">
        <f>Data!B69/Data!G$9*Data!F69*Data!J$5/100/Data!E69/SQRT(Data!F69/21)</f>
        <v>0.271611051384199</v>
      </c>
      <c r="V62">
        <f t="shared" si="5"/>
        <v>0.38449442709685605</v>
      </c>
      <c r="W62">
        <f t="shared" si="6"/>
        <v>0.27776199881769037</v>
      </c>
      <c r="X62" s="67">
        <f>(1-K62*W62/Data!G69)*100</f>
        <v>98.11662665461408</v>
      </c>
      <c r="Y62" s="45">
        <f t="shared" si="7"/>
        <v>29.434987996384226</v>
      </c>
      <c r="Z62" s="71">
        <f>IF(Data!C$6=1,L62,IF(Data!C$6=2,M62,N62))/100*Data!F69*Data!B69/Data!G$9</f>
        <v>3.3518333333333339</v>
      </c>
      <c r="AA62" s="72">
        <f>Data!C69*Z62</f>
        <v>23.462833333333336</v>
      </c>
      <c r="AB62" s="71">
        <f>Data!J$5/100*Data!F69*Data!B69/Data!G$9</f>
        <v>4.0700833333333328</v>
      </c>
      <c r="AC62" s="72">
        <f>Data!C69*AB62</f>
        <v>28.49058333333333</v>
      </c>
      <c r="AD62" s="5"/>
      <c r="AE62" s="47"/>
      <c r="AF62" s="5"/>
      <c r="AG62" s="5"/>
    </row>
    <row r="63" spans="1:33">
      <c r="A63" s="11">
        <v>58</v>
      </c>
      <c r="B63" s="22">
        <f t="shared" si="0"/>
        <v>19.720000000000002</v>
      </c>
      <c r="C63" s="16">
        <f t="shared" si="1"/>
        <v>18.559999999999999</v>
      </c>
      <c r="I63" s="23">
        <f>Data!B70*Data!C70</f>
        <v>4800</v>
      </c>
      <c r="J63" s="23">
        <f>IF(Data!C$7=1,Data!D70,IF(Data!C$7=2,I63,Data!B70))</f>
        <v>71</v>
      </c>
      <c r="K63" s="33">
        <f>Data!E70*SQRT(Data!F70/21)</f>
        <v>70.38748821626659</v>
      </c>
      <c r="L63" s="33">
        <f>IF(Data!H70="A",Data!G$5,IF(Data!H70="B",Data!G$6,Data!G$7))</f>
        <v>14</v>
      </c>
      <c r="M63" s="33">
        <f>IF(Data!I70="A",Data!G$5,IF(Data!I70="B",Data!G$6,Data!G$7))</f>
        <v>14</v>
      </c>
      <c r="N63" s="33">
        <f>IF(Data!J70="A",Data!G$5,IF(Data!J70="B",Data!G$6,Data!G$7))</f>
        <v>16</v>
      </c>
      <c r="O63" s="45">
        <f>IF(Data!C$6=1,L63,IF(Data!C$6=2,M63,N63))</f>
        <v>16</v>
      </c>
      <c r="P63" s="47">
        <f>Data!B70/Data!G$9*Data!F70*O63/100/Data!E70/SQRT(Data!F70/21)</f>
        <v>0.26368322652705162</v>
      </c>
      <c r="Q63">
        <f t="shared" si="2"/>
        <v>0.38531113646886839</v>
      </c>
      <c r="R63">
        <f t="shared" si="3"/>
        <v>0.28088941172670168</v>
      </c>
      <c r="S63" s="67">
        <f>(1-K63*R63/Data!G70)*100</f>
        <v>96.811112877743994</v>
      </c>
      <c r="T63" s="45">
        <f t="shared" si="4"/>
        <v>68.735890143198233</v>
      </c>
      <c r="U63" s="47">
        <f>Data!B70/Data!G$9*Data!F70*Data!J$5/100/Data!E70/SQRT(Data!F70/21)</f>
        <v>0.28016342818499235</v>
      </c>
      <c r="V63">
        <f t="shared" si="5"/>
        <v>0.3835882851522151</v>
      </c>
      <c r="W63">
        <f t="shared" si="6"/>
        <v>0.27441530379704387</v>
      </c>
      <c r="X63" s="67">
        <f>(1-K63*W63/Data!G70)*100</f>
        <v>96.884612264132642</v>
      </c>
      <c r="Y63" s="45">
        <f t="shared" si="7"/>
        <v>68.788074707534179</v>
      </c>
      <c r="Z63" s="71">
        <f>IF(Data!C$6=1,L63,IF(Data!C$6=2,M63,N63))/100*Data!F70*Data!B70/Data!G$9</f>
        <v>18.559999999999999</v>
      </c>
      <c r="AA63" s="72">
        <f>Data!C70*Z63</f>
        <v>92.8</v>
      </c>
      <c r="AB63" s="71">
        <f>Data!J$5/100*Data!F70*Data!B70/Data!G$9</f>
        <v>19.720000000000002</v>
      </c>
      <c r="AC63" s="72">
        <f>Data!C70*AB63</f>
        <v>98.600000000000009</v>
      </c>
      <c r="AD63" s="5"/>
      <c r="AE63" s="47"/>
      <c r="AF63" s="5"/>
      <c r="AG63" s="5"/>
    </row>
    <row r="64" spans="1:33">
      <c r="A64" s="11">
        <v>59</v>
      </c>
      <c r="B64" s="22">
        <f t="shared" si="0"/>
        <v>12.827916666666669</v>
      </c>
      <c r="C64" s="16">
        <f t="shared" si="1"/>
        <v>10.564166666666667</v>
      </c>
      <c r="I64" s="23">
        <f>Data!B71*Data!C71</f>
        <v>38031</v>
      </c>
      <c r="J64" s="23">
        <f>IF(Data!C$7=1,Data!D71,IF(Data!C$7=2,I64,Data!B71))</f>
        <v>56</v>
      </c>
      <c r="K64" s="33">
        <f>Data!E71*SQRT(Data!F71/21)</f>
        <v>62.296243998878523</v>
      </c>
      <c r="L64" s="33">
        <f>IF(Data!H71="A",Data!G$5,IF(Data!H71="B",Data!G$6,Data!G$7))</f>
        <v>16</v>
      </c>
      <c r="M64" s="33">
        <f>IF(Data!I71="A",Data!G$5,IF(Data!I71="B",Data!G$6,Data!G$7))</f>
        <v>14</v>
      </c>
      <c r="N64" s="33">
        <f>IF(Data!J71="A",Data!G$5,IF(Data!J71="B",Data!G$6,Data!G$7))</f>
        <v>14</v>
      </c>
      <c r="O64" s="45">
        <f>IF(Data!C$6=1,L64,IF(Data!C$6=2,M64,N64))</f>
        <v>14</v>
      </c>
      <c r="P64" s="47">
        <f>Data!B71/Data!G$9*Data!F71*O64/100/Data!E71/SQRT(Data!F71/21)</f>
        <v>0.16957951215898096</v>
      </c>
      <c r="Q64">
        <f t="shared" si="2"/>
        <v>0.39324662952803802</v>
      </c>
      <c r="R64">
        <f t="shared" si="3"/>
        <v>0.31987459111045147</v>
      </c>
      <c r="S64" s="67">
        <f>(1-K64*R64/Data!G71)*100</f>
        <v>95.198316728467901</v>
      </c>
      <c r="T64" s="45">
        <f t="shared" si="4"/>
        <v>53.31105736794202</v>
      </c>
      <c r="U64" s="47">
        <f>Data!B71/Data!G$9*Data!F71*Data!J$5/100/Data!E71/SQRT(Data!F71/21)</f>
        <v>0.20591797905019116</v>
      </c>
      <c r="V64">
        <f t="shared" si="5"/>
        <v>0.39057283513286889</v>
      </c>
      <c r="W64">
        <f t="shared" si="6"/>
        <v>0.30441109189474441</v>
      </c>
      <c r="X64" s="67">
        <f>(1-K64*W64/Data!G71)*100</f>
        <v>95.430441528520475</v>
      </c>
      <c r="Y64" s="45">
        <f t="shared" si="7"/>
        <v>53.441047255971462</v>
      </c>
      <c r="Z64" s="71">
        <f>IF(Data!C$6=1,L64,IF(Data!C$6=2,M64,N64))/100*Data!F71*Data!B71/Data!G$9</f>
        <v>10.564166666666667</v>
      </c>
      <c r="AA64" s="72">
        <f>Data!C71*Z64</f>
        <v>221.8475</v>
      </c>
      <c r="AB64" s="71">
        <f>Data!J$5/100*Data!F71*Data!B71/Data!G$9</f>
        <v>12.827916666666669</v>
      </c>
      <c r="AC64" s="72">
        <f>Data!C71*AB64</f>
        <v>269.38625000000002</v>
      </c>
      <c r="AD64" s="5"/>
      <c r="AE64" s="47"/>
      <c r="AF64" s="5"/>
      <c r="AG64" s="5"/>
    </row>
    <row r="65" spans="1:33">
      <c r="A65" s="11">
        <v>60</v>
      </c>
      <c r="B65" s="22">
        <f t="shared" si="0"/>
        <v>5.6383333333333336</v>
      </c>
      <c r="C65" s="16">
        <f t="shared" si="1"/>
        <v>5.3066666666666675</v>
      </c>
      <c r="I65" s="23">
        <f>Data!B72*Data!C72</f>
        <v>7960</v>
      </c>
      <c r="J65" s="23">
        <f>IF(Data!C$7=1,Data!D72,IF(Data!C$7=2,I65,Data!B72))</f>
        <v>75</v>
      </c>
      <c r="K65" s="33">
        <f>Data!E72*SQRT(Data!F72/21)</f>
        <v>25.701519611618949</v>
      </c>
      <c r="L65" s="33">
        <f>IF(Data!H72="A",Data!G$5,IF(Data!H72="B",Data!G$6,Data!G$7))</f>
        <v>14</v>
      </c>
      <c r="M65" s="33">
        <f>IF(Data!I72="A",Data!G$5,IF(Data!I72="B",Data!G$6,Data!G$7))</f>
        <v>14</v>
      </c>
      <c r="N65" s="33">
        <f>IF(Data!J72="A",Data!G$5,IF(Data!J72="B",Data!G$6,Data!G$7))</f>
        <v>16</v>
      </c>
      <c r="O65" s="45">
        <f>IF(Data!C$6=1,L65,IF(Data!C$6=2,M65,N65))</f>
        <v>16</v>
      </c>
      <c r="P65" s="47">
        <f>Data!B72/Data!G$9*Data!F72*O65/100/Data!E72/SQRT(Data!F72/21)</f>
        <v>0.20647287580099616</v>
      </c>
      <c r="Q65">
        <f t="shared" si="2"/>
        <v>0.39052814944978942</v>
      </c>
      <c r="R65">
        <f t="shared" si="3"/>
        <v>0.30417896802052274</v>
      </c>
      <c r="S65" s="67">
        <f>(1-K65*R65/Data!G72)*100</f>
        <v>98.433294246087883</v>
      </c>
      <c r="T65" s="45">
        <f t="shared" si="4"/>
        <v>73.824970684565912</v>
      </c>
      <c r="U65" s="47">
        <f>Data!B72/Data!G$9*Data!F72*Data!J$5/100/Data!E72/SQRT(Data!F72/21)</f>
        <v>0.2193774305385584</v>
      </c>
      <c r="V65">
        <f t="shared" si="5"/>
        <v>0.38945656644738785</v>
      </c>
      <c r="W65">
        <f t="shared" si="6"/>
        <v>0.29881463300571032</v>
      </c>
      <c r="X65" s="67">
        <f>(1-K65*W65/Data!G72)*100</f>
        <v>98.460923817548093</v>
      </c>
      <c r="Y65" s="45">
        <f t="shared" si="7"/>
        <v>73.845692863161062</v>
      </c>
      <c r="Z65" s="71">
        <f>IF(Data!C$6=1,L65,IF(Data!C$6=2,M65,N65))/100*Data!F72*Data!B72/Data!G$9</f>
        <v>5.3066666666666675</v>
      </c>
      <c r="AA65" s="72">
        <f>Data!C72*Z65</f>
        <v>42.45333333333334</v>
      </c>
      <c r="AB65" s="71">
        <f>Data!J$5/100*Data!F72*Data!B72/Data!G$9</f>
        <v>5.6383333333333336</v>
      </c>
      <c r="AC65" s="72">
        <f>Data!C72*AB65</f>
        <v>45.106666666666669</v>
      </c>
      <c r="AD65" s="5"/>
      <c r="AE65" s="47"/>
      <c r="AF65" s="5"/>
      <c r="AG65" s="5"/>
    </row>
    <row r="66" spans="1:33">
      <c r="A66" s="11">
        <v>61</v>
      </c>
      <c r="B66" s="22">
        <f t="shared" si="0"/>
        <v>1.0455000000000001</v>
      </c>
      <c r="C66" s="16">
        <f t="shared" si="1"/>
        <v>0.8610000000000001</v>
      </c>
      <c r="I66" s="23">
        <f>Data!B73*Data!C73</f>
        <v>1476</v>
      </c>
      <c r="J66" s="23">
        <f>IF(Data!C$7=1,Data!D73,IF(Data!C$7=2,I66,Data!B73))</f>
        <v>55</v>
      </c>
      <c r="K66" s="33">
        <f>Data!E73*SQRT(Data!F73/21)</f>
        <v>7.2475952226132954</v>
      </c>
      <c r="L66" s="33">
        <f>IF(Data!H73="A",Data!G$5,IF(Data!H73="B",Data!G$6,Data!G$7))</f>
        <v>14</v>
      </c>
      <c r="M66" s="33">
        <f>IF(Data!I73="A",Data!G$5,IF(Data!I73="B",Data!G$6,Data!G$7))</f>
        <v>14</v>
      </c>
      <c r="N66" s="33">
        <f>IF(Data!J73="A",Data!G$5,IF(Data!J73="B",Data!G$6,Data!G$7))</f>
        <v>14</v>
      </c>
      <c r="O66" s="45">
        <f>IF(Data!C$6=1,L66,IF(Data!C$6=2,M66,N66))</f>
        <v>14</v>
      </c>
      <c r="P66" s="47">
        <f>Data!B73/Data!G$9*Data!F73*O66/100/Data!E73/SQRT(Data!F73/21)</f>
        <v>0.11879802521443045</v>
      </c>
      <c r="Q66">
        <f t="shared" si="2"/>
        <v>0.39613659599738726</v>
      </c>
      <c r="R66">
        <f t="shared" si="3"/>
        <v>0.3423546288463219</v>
      </c>
      <c r="S66" s="67">
        <f>(1-K66*R66/Data!G73)*100</f>
        <v>98.991362694119459</v>
      </c>
      <c r="T66" s="45">
        <f t="shared" si="4"/>
        <v>54.445249481765707</v>
      </c>
      <c r="U66" s="47">
        <f>Data!B73/Data!G$9*Data!F73*Data!J$5/100/Data!E73/SQRT(Data!F73/21)</f>
        <v>0.14425474490323698</v>
      </c>
      <c r="V66">
        <f t="shared" si="5"/>
        <v>0.39481245743481852</v>
      </c>
      <c r="W66">
        <f t="shared" si="6"/>
        <v>0.33095814417042285</v>
      </c>
      <c r="X66" s="67">
        <f>(1-K66*W66/Data!G73)*100</f>
        <v>99.024938754238008</v>
      </c>
      <c r="Y66" s="45">
        <f t="shared" si="7"/>
        <v>54.463716314830911</v>
      </c>
      <c r="Z66" s="71">
        <f>IF(Data!C$6=1,L66,IF(Data!C$6=2,M66,N66))/100*Data!F73*Data!B73/Data!G$9</f>
        <v>0.8610000000000001</v>
      </c>
      <c r="AA66" s="72">
        <f>Data!C73*Z66</f>
        <v>5.1660000000000004</v>
      </c>
      <c r="AB66" s="71">
        <f>Data!J$5/100*Data!F73*Data!B73/Data!G$9</f>
        <v>1.0455000000000001</v>
      </c>
      <c r="AC66" s="72">
        <f>Data!C73*AB66</f>
        <v>6.2730000000000006</v>
      </c>
      <c r="AD66" s="5"/>
      <c r="AE66" s="47"/>
      <c r="AF66" s="5"/>
      <c r="AG66" s="5"/>
    </row>
    <row r="67" spans="1:33">
      <c r="A67" s="11">
        <v>62</v>
      </c>
      <c r="B67" s="22">
        <f t="shared" si="0"/>
        <v>2.2971250000000003</v>
      </c>
      <c r="C67" s="16">
        <f t="shared" si="1"/>
        <v>1.8917500000000003</v>
      </c>
      <c r="I67" s="23">
        <f>Data!B74*Data!C74</f>
        <v>2820</v>
      </c>
      <c r="J67" s="23">
        <f>IF(Data!C$7=1,Data!D74,IF(Data!C$7=2,I67,Data!B74))</f>
        <v>30</v>
      </c>
      <c r="K67" s="33">
        <f>Data!E74*SQRT(Data!F74/21)</f>
        <v>9.7467065244864859</v>
      </c>
      <c r="L67" s="33">
        <f>IF(Data!H74="A",Data!G$5,IF(Data!H74="B",Data!G$6,Data!G$7))</f>
        <v>14</v>
      </c>
      <c r="M67" s="33">
        <f>IF(Data!I74="A",Data!G$5,IF(Data!I74="B",Data!G$6,Data!G$7))</f>
        <v>14</v>
      </c>
      <c r="N67" s="33">
        <f>IF(Data!J74="A",Data!G$5,IF(Data!J74="B",Data!G$6,Data!G$7))</f>
        <v>14</v>
      </c>
      <c r="O67" s="45">
        <f>IF(Data!C$6=1,L67,IF(Data!C$6=2,M67,N67))</f>
        <v>14</v>
      </c>
      <c r="P67" s="47">
        <f>Data!B74/Data!G$9*Data!F74*O67/100/Data!E74/SQRT(Data!F74/21)</f>
        <v>0.19409120355141385</v>
      </c>
      <c r="Q67">
        <f t="shared" si="2"/>
        <v>0.39149779330960094</v>
      </c>
      <c r="R67">
        <f t="shared" si="3"/>
        <v>0.30938707593005377</v>
      </c>
      <c r="S67" s="67">
        <f>(1-K67*R67/Data!G74)*100</f>
        <v>97.465962158353562</v>
      </c>
      <c r="T67" s="45">
        <f t="shared" si="4"/>
        <v>29.239788647506071</v>
      </c>
      <c r="U67" s="47">
        <f>Data!B74/Data!G$9*Data!F74*Data!J$5/100/Data!E74/SQRT(Data!F74/21)</f>
        <v>0.23568217574100253</v>
      </c>
      <c r="V67">
        <f t="shared" si="5"/>
        <v>0.38801443113570327</v>
      </c>
      <c r="W67">
        <f t="shared" si="6"/>
        <v>0.29212957700798975</v>
      </c>
      <c r="X67" s="67">
        <f>(1-K67*W67/Data!G74)*100</f>
        <v>97.607309870403995</v>
      </c>
      <c r="Y67" s="45">
        <f t="shared" si="7"/>
        <v>29.282192961121201</v>
      </c>
      <c r="Z67" s="71">
        <f>IF(Data!C$6=1,L67,IF(Data!C$6=2,M67,N67))/100*Data!F74*Data!B74/Data!G$9</f>
        <v>1.8917500000000003</v>
      </c>
      <c r="AA67" s="72">
        <f>Data!C74*Z67</f>
        <v>37.835000000000008</v>
      </c>
      <c r="AB67" s="71">
        <f>Data!J$5/100*Data!F74*Data!B74/Data!G$9</f>
        <v>2.2971250000000003</v>
      </c>
      <c r="AC67" s="72">
        <f>Data!C74*AB67</f>
        <v>45.94250000000001</v>
      </c>
      <c r="AD67" s="5"/>
      <c r="AE67" s="47"/>
      <c r="AF67" s="5"/>
      <c r="AG67" s="5"/>
    </row>
    <row r="68" spans="1:33">
      <c r="A68" s="11">
        <v>63</v>
      </c>
      <c r="B68" s="22">
        <f t="shared" si="0"/>
        <v>11.453750000000001</v>
      </c>
      <c r="C68" s="16">
        <f t="shared" si="1"/>
        <v>9.432500000000001</v>
      </c>
      <c r="I68" s="23">
        <f>Data!B75*Data!C75</f>
        <v>22638</v>
      </c>
      <c r="J68" s="23">
        <f>IF(Data!C$7=1,Data!D75,IF(Data!C$7=2,I68,Data!B75))</f>
        <v>48</v>
      </c>
      <c r="K68" s="33">
        <f>Data!E75*SQRT(Data!F75/21)</f>
        <v>60.230931286163845</v>
      </c>
      <c r="L68" s="33">
        <f>IF(Data!H75="A",Data!G$5,IF(Data!H75="B",Data!G$6,Data!G$7))</f>
        <v>14</v>
      </c>
      <c r="M68" s="33">
        <f>IF(Data!I75="A",Data!G$5,IF(Data!I75="B",Data!G$6,Data!G$7))</f>
        <v>14</v>
      </c>
      <c r="N68" s="33">
        <f>IF(Data!J75="A",Data!G$5,IF(Data!J75="B",Data!G$6,Data!G$7))</f>
        <v>14</v>
      </c>
      <c r="O68" s="45">
        <f>IF(Data!C$6=1,L68,IF(Data!C$6=2,M68,N68))</f>
        <v>14</v>
      </c>
      <c r="P68" s="47">
        <f>Data!B75/Data!G$9*Data!F75*O68/100/Data!E75/SQRT(Data!F75/21)</f>
        <v>0.15660558119523579</v>
      </c>
      <c r="Q68">
        <f t="shared" si="2"/>
        <v>0.39407960125364683</v>
      </c>
      <c r="R68">
        <f t="shared" si="3"/>
        <v>0.32552114633285256</v>
      </c>
      <c r="S68" s="67">
        <f>(1-K68*R68/Data!G75)*100</f>
        <v>95.923816674227169</v>
      </c>
      <c r="T68" s="45">
        <f t="shared" si="4"/>
        <v>46.043432003629043</v>
      </c>
      <c r="U68" s="47">
        <f>Data!B75/Data!G$9*Data!F75*Data!J$5/100/Data!E75/SQRT(Data!F75/21)</f>
        <v>0.19016392002278634</v>
      </c>
      <c r="V68">
        <f t="shared" si="5"/>
        <v>0.39179330529681178</v>
      </c>
      <c r="W68">
        <f t="shared" si="6"/>
        <v>0.31105154156821141</v>
      </c>
      <c r="X68" s="67">
        <f>(1-K68*W68/Data!G75)*100</f>
        <v>96.105005399864808</v>
      </c>
      <c r="Y68" s="45">
        <f t="shared" si="7"/>
        <v>46.130402591935109</v>
      </c>
      <c r="Z68" s="71">
        <f>IF(Data!C$6=1,L68,IF(Data!C$6=2,M68,N68))/100*Data!F75*Data!B75/Data!G$9</f>
        <v>9.432500000000001</v>
      </c>
      <c r="AA68" s="72">
        <f>Data!C75*Z68</f>
        <v>132.05500000000001</v>
      </c>
      <c r="AB68" s="71">
        <f>Data!J$5/100*Data!F75*Data!B75/Data!G$9</f>
        <v>11.453750000000001</v>
      </c>
      <c r="AC68" s="72">
        <f>Data!C75*AB68</f>
        <v>160.35250000000002</v>
      </c>
      <c r="AD68" s="5"/>
      <c r="AE68" s="47"/>
      <c r="AF68" s="5"/>
      <c r="AG68" s="5"/>
    </row>
    <row r="69" spans="1:33">
      <c r="A69" s="11">
        <v>64</v>
      </c>
      <c r="B69" s="22">
        <f t="shared" si="0"/>
        <v>0.75366666666666682</v>
      </c>
      <c r="C69" s="16">
        <f t="shared" si="1"/>
        <v>0.6206666666666667</v>
      </c>
      <c r="I69" s="23">
        <f>Data!B76*Data!C76</f>
        <v>2356</v>
      </c>
      <c r="J69" s="23">
        <f>IF(Data!C$7=1,Data!D76,IF(Data!C$7=2,I69,Data!B76))</f>
        <v>55</v>
      </c>
      <c r="K69" s="33">
        <f>Data!E76*SQRT(Data!F76/21)</f>
        <v>3.6634349060779505</v>
      </c>
      <c r="L69" s="33">
        <f>IF(Data!H76="A",Data!G$5,IF(Data!H76="B",Data!G$6,Data!G$7))</f>
        <v>14</v>
      </c>
      <c r="M69" s="33">
        <f>IF(Data!I76="A",Data!G$5,IF(Data!I76="B",Data!G$6,Data!G$7))</f>
        <v>14</v>
      </c>
      <c r="N69" s="33">
        <f>IF(Data!J76="A",Data!G$5,IF(Data!J76="B",Data!G$6,Data!G$7))</f>
        <v>14</v>
      </c>
      <c r="O69" s="45">
        <f>IF(Data!C$6=1,L69,IF(Data!C$6=2,M69,N69))</f>
        <v>14</v>
      </c>
      <c r="P69" s="47">
        <f>Data!B76/Data!G$9*Data!F76*O69/100/Data!E76/SQRT(Data!F76/21)</f>
        <v>0.1694220540501287</v>
      </c>
      <c r="Q69">
        <f t="shared" si="2"/>
        <v>0.39325712513465355</v>
      </c>
      <c r="R69">
        <f t="shared" si="3"/>
        <v>0.31994272343890334</v>
      </c>
      <c r="S69" s="67">
        <f>(1-K69*R69/Data!G76)*100</f>
        <v>98.325586655726099</v>
      </c>
      <c r="T69" s="45">
        <f t="shared" si="4"/>
        <v>54.079072660649352</v>
      </c>
      <c r="U69" s="47">
        <f>Data!B76/Data!G$9*Data!F76*Data!J$5/100/Data!E76/SQRT(Data!F76/21)</f>
        <v>0.20572677991801344</v>
      </c>
      <c r="V69">
        <f t="shared" si="5"/>
        <v>0.39058820567165398</v>
      </c>
      <c r="W69">
        <f t="shared" si="6"/>
        <v>0.30449110198905877</v>
      </c>
      <c r="X69" s="67">
        <f>(1-K69*W69/Data!G76)*100</f>
        <v>98.406452383404485</v>
      </c>
      <c r="Y69" s="45">
        <f t="shared" si="7"/>
        <v>54.123548810872471</v>
      </c>
      <c r="Z69" s="71">
        <f>IF(Data!C$6=1,L69,IF(Data!C$6=2,M69,N69))/100*Data!F76*Data!B76/Data!G$9</f>
        <v>0.6206666666666667</v>
      </c>
      <c r="AA69" s="72">
        <f>Data!C76*Z69</f>
        <v>19.240666666666669</v>
      </c>
      <c r="AB69" s="71">
        <f>Data!J$5/100*Data!F76*Data!B76/Data!G$9</f>
        <v>0.75366666666666682</v>
      </c>
      <c r="AC69" s="72">
        <f>Data!C76*AB69</f>
        <v>23.363666666666671</v>
      </c>
      <c r="AD69" s="5"/>
      <c r="AE69" s="47"/>
      <c r="AF69" s="5"/>
      <c r="AG69" s="5"/>
    </row>
    <row r="70" spans="1:33">
      <c r="A70" s="11">
        <v>65</v>
      </c>
      <c r="B70" s="22">
        <f t="shared" si="0"/>
        <v>0.69062500000000004</v>
      </c>
      <c r="C70" s="16">
        <f t="shared" si="1"/>
        <v>0.56875000000000009</v>
      </c>
      <c r="I70" s="23">
        <f>Data!B77*Data!C77</f>
        <v>5175</v>
      </c>
      <c r="J70" s="23">
        <f>IF(Data!C$7=1,Data!D77,IF(Data!C$7=2,I70,Data!B77))</f>
        <v>34</v>
      </c>
      <c r="K70" s="33">
        <f>Data!E77*SQRT(Data!F77/21)</f>
        <v>3.7330812986946564</v>
      </c>
      <c r="L70" s="33">
        <f>IF(Data!H77="A",Data!G$5,IF(Data!H77="B",Data!G$6,Data!G$7))</f>
        <v>14</v>
      </c>
      <c r="M70" s="33">
        <f>IF(Data!I77="A",Data!G$5,IF(Data!I77="B",Data!G$6,Data!G$7))</f>
        <v>16</v>
      </c>
      <c r="N70" s="33">
        <f>IF(Data!J77="A",Data!G$5,IF(Data!J77="B",Data!G$6,Data!G$7))</f>
        <v>14</v>
      </c>
      <c r="O70" s="45">
        <f>IF(Data!C$6=1,L70,IF(Data!C$6=2,M70,N70))</f>
        <v>14</v>
      </c>
      <c r="P70" s="47">
        <f>Data!B77/Data!G$9*Data!F77*O70/100/Data!E77/SQRT(Data!F77/21)</f>
        <v>0.15235403531095729</v>
      </c>
      <c r="Q70">
        <f t="shared" si="2"/>
        <v>0.39433850907640688</v>
      </c>
      <c r="R70">
        <f t="shared" si="3"/>
        <v>0.32738594106469127</v>
      </c>
      <c r="S70" s="67">
        <f>(1-K70*R70/Data!G77)*100</f>
        <v>97.399663119055006</v>
      </c>
      <c r="T70" s="45">
        <f t="shared" si="4"/>
        <v>33.115885460478701</v>
      </c>
      <c r="U70" s="47">
        <f>Data!B77/Data!G$9*Data!F77*Data!J$5/100/Data!E77/SQRT(Data!F77/21)</f>
        <v>0.18500132859187671</v>
      </c>
      <c r="V70">
        <f t="shared" si="5"/>
        <v>0.39217290658667281</v>
      </c>
      <c r="W70">
        <f t="shared" si="6"/>
        <v>0.31324875039236255</v>
      </c>
      <c r="X70" s="67">
        <f>(1-K70*W70/Data!G77)*100</f>
        <v>97.511950953342136</v>
      </c>
      <c r="Y70" s="45">
        <f t="shared" si="7"/>
        <v>33.154063324136331</v>
      </c>
      <c r="Z70" s="71">
        <f>IF(Data!C$6=1,L70,IF(Data!C$6=2,M70,N70))/100*Data!F77*Data!B77/Data!G$9</f>
        <v>0.56875000000000009</v>
      </c>
      <c r="AA70" s="72">
        <f>Data!C77*Z70</f>
        <v>39.243750000000006</v>
      </c>
      <c r="AB70" s="71">
        <f>Data!J$5/100*Data!F77*Data!B77/Data!G$9</f>
        <v>0.69062500000000004</v>
      </c>
      <c r="AC70" s="72">
        <f>Data!C77*AB70</f>
        <v>47.653125000000003</v>
      </c>
      <c r="AD70" s="5"/>
      <c r="AE70" s="47"/>
      <c r="AF70" s="5"/>
      <c r="AG70" s="5"/>
    </row>
    <row r="71" spans="1:33">
      <c r="A71" s="11">
        <v>66</v>
      </c>
      <c r="B71" s="22">
        <f t="shared" ref="B71:B134" si="8">AB71</f>
        <v>2.3481250000000005</v>
      </c>
      <c r="C71" s="16">
        <f t="shared" ref="C71:C134" si="9">Z71</f>
        <v>1.9337500000000003</v>
      </c>
      <c r="I71" s="23">
        <f>Data!B78*Data!C78</f>
        <v>5265</v>
      </c>
      <c r="J71" s="23">
        <f>IF(Data!C$7=1,Data!D78,IF(Data!C$7=2,I71,Data!B78))</f>
        <v>43</v>
      </c>
      <c r="K71" s="33">
        <f>Data!E78*SQRT(Data!F78/21)</f>
        <v>11.756270386263276</v>
      </c>
      <c r="L71" s="33">
        <f>IF(Data!H78="A",Data!G$5,IF(Data!H78="B",Data!G$6,Data!G$7))</f>
        <v>14</v>
      </c>
      <c r="M71" s="33">
        <f>IF(Data!I78="A",Data!G$5,IF(Data!I78="B",Data!G$6,Data!G$7))</f>
        <v>14</v>
      </c>
      <c r="N71" s="33">
        <f>IF(Data!J78="A",Data!G$5,IF(Data!J78="B",Data!G$6,Data!G$7))</f>
        <v>14</v>
      </c>
      <c r="O71" s="45">
        <f>IF(Data!C$6=1,L71,IF(Data!C$6=2,M71,N71))</f>
        <v>14</v>
      </c>
      <c r="P71" s="47">
        <f>Data!B78/Data!G$9*Data!F78*O71/100/Data!E78/SQRT(Data!F78/21)</f>
        <v>0.16448668978041778</v>
      </c>
      <c r="Q71">
        <f t="shared" ref="Q71:Q134" si="10">1/SQRT(2*3.1416)*EXP(-P71*P71/2)</f>
        <v>0.39358129492950006</v>
      </c>
      <c r="R71">
        <f t="shared" ref="R71:R134" si="11">MIN(4,(Q71-P71*(1-NORMSDIST(P71))))</f>
        <v>0.32208320555750275</v>
      </c>
      <c r="S71" s="67">
        <f>(1-K71*R71/Data!G78)*100</f>
        <v>96.844585623826319</v>
      </c>
      <c r="T71" s="45">
        <f t="shared" ref="T71:T134" si="12">J71*S71/100</f>
        <v>41.643171818245321</v>
      </c>
      <c r="U71" s="47">
        <f>Data!B78/Data!G$9*Data!F78*Data!J$5/100/Data!E78/SQRT(Data!F78/21)</f>
        <v>0.19973383759050731</v>
      </c>
      <c r="V71">
        <f t="shared" ref="V71:V134" si="13">1/SQRT(2*3.1416)*EXP(-U71*U71/2)</f>
        <v>0.39106303961321692</v>
      </c>
      <c r="W71">
        <f t="shared" ref="W71:W134" si="14">MIN(4,(V71-U71*(1-NORMSDIST(U71))))</f>
        <v>0.30700617772675393</v>
      </c>
      <c r="X71" s="67">
        <f>(1-K71*W71/Data!G78)*100</f>
        <v>96.992293636992571</v>
      </c>
      <c r="Y71" s="45">
        <f t="shared" ref="Y71:Y134" si="15">J71*X71/100</f>
        <v>41.706686263906803</v>
      </c>
      <c r="Z71" s="71">
        <f>IF(Data!C$6=1,L71,IF(Data!C$6=2,M71,N71))/100*Data!F78*Data!B78/Data!G$9</f>
        <v>1.9337500000000003</v>
      </c>
      <c r="AA71" s="72">
        <f>Data!C78*Z71</f>
        <v>52.211250000000007</v>
      </c>
      <c r="AB71" s="71">
        <f>Data!J$5/100*Data!F78*Data!B78/Data!G$9</f>
        <v>2.3481250000000005</v>
      </c>
      <c r="AC71" s="72">
        <f>Data!C78*AB71</f>
        <v>63.399375000000013</v>
      </c>
      <c r="AD71" s="5"/>
      <c r="AE71" s="47"/>
      <c r="AF71" s="5"/>
      <c r="AG71" s="5"/>
    </row>
    <row r="72" spans="1:33">
      <c r="A72" s="11">
        <v>67</v>
      </c>
      <c r="B72" s="22">
        <f t="shared" si="8"/>
        <v>6.736250000000001</v>
      </c>
      <c r="C72" s="16">
        <f t="shared" si="9"/>
        <v>5.5475000000000003</v>
      </c>
      <c r="I72" s="23">
        <f>Data!B79*Data!C79</f>
        <v>18386</v>
      </c>
      <c r="J72" s="23">
        <f>IF(Data!C$7=1,Data!D79,IF(Data!C$7=2,I72,Data!B79))</f>
        <v>42</v>
      </c>
      <c r="K72" s="33">
        <f>Data!E79*SQRT(Data!F79/21)</f>
        <v>24.848785078492714</v>
      </c>
      <c r="L72" s="33">
        <f>IF(Data!H79="A",Data!G$5,IF(Data!H79="B",Data!G$6,Data!G$7))</f>
        <v>14</v>
      </c>
      <c r="M72" s="33">
        <f>IF(Data!I79="A",Data!G$5,IF(Data!I79="B",Data!G$6,Data!G$7))</f>
        <v>14</v>
      </c>
      <c r="N72" s="33">
        <f>IF(Data!J79="A",Data!G$5,IF(Data!J79="B",Data!G$6,Data!G$7))</f>
        <v>14</v>
      </c>
      <c r="O72" s="45">
        <f>IF(Data!C$6=1,L72,IF(Data!C$6=2,M72,N72))</f>
        <v>14</v>
      </c>
      <c r="P72" s="47">
        <f>Data!B79/Data!G$9*Data!F79*O72/100/Data!E79/SQRT(Data!F79/21)</f>
        <v>0.22325035137438207</v>
      </c>
      <c r="Q72">
        <f t="shared" si="10"/>
        <v>0.38912289410212203</v>
      </c>
      <c r="R72">
        <f t="shared" si="11"/>
        <v>0.29721734761727842</v>
      </c>
      <c r="S72" s="67">
        <f>(1-K72*R72/Data!G79)*100</f>
        <v>92.898567314864039</v>
      </c>
      <c r="T72" s="45">
        <f t="shared" si="12"/>
        <v>39.017398272242893</v>
      </c>
      <c r="U72" s="47">
        <f>Data!B79/Data!G$9*Data!F79*Data!J$5/100/Data!E79/SQRT(Data!F79/21)</f>
        <v>0.27108971238317819</v>
      </c>
      <c r="V72">
        <f t="shared" si="13"/>
        <v>0.38454882365499415</v>
      </c>
      <c r="W72">
        <f t="shared" si="14"/>
        <v>0.27796691666917106</v>
      </c>
      <c r="X72" s="67">
        <f>(1-K72*W72/Data!G79)*100</f>
        <v>93.358519066111995</v>
      </c>
      <c r="Y72" s="45">
        <f t="shared" si="15"/>
        <v>39.21057800776704</v>
      </c>
      <c r="Z72" s="71">
        <f>IF(Data!C$6=1,L72,IF(Data!C$6=2,M72,N72))/100*Data!F79*Data!B79/Data!G$9</f>
        <v>5.5475000000000003</v>
      </c>
      <c r="AA72" s="72">
        <f>Data!C79*Z72</f>
        <v>321.755</v>
      </c>
      <c r="AB72" s="71">
        <f>Data!J$5/100*Data!F79*Data!B79/Data!G$9</f>
        <v>6.736250000000001</v>
      </c>
      <c r="AC72" s="72">
        <f>Data!C79*AB72</f>
        <v>390.70250000000004</v>
      </c>
      <c r="AD72" s="5"/>
      <c r="AE72" s="47"/>
      <c r="AF72" s="5"/>
      <c r="AG72" s="5"/>
    </row>
    <row r="73" spans="1:33">
      <c r="A73" s="11">
        <v>68</v>
      </c>
      <c r="B73" s="22">
        <f t="shared" si="8"/>
        <v>20.026000000000003</v>
      </c>
      <c r="C73" s="16">
        <f t="shared" si="9"/>
        <v>18.847999999999999</v>
      </c>
      <c r="I73" s="23">
        <f>Data!B80*Data!C80</f>
        <v>28272</v>
      </c>
      <c r="J73" s="23">
        <f>IF(Data!C$7=1,Data!D80,IF(Data!C$7=2,I73,Data!B80))</f>
        <v>96</v>
      </c>
      <c r="K73" s="33">
        <f>Data!E80*SQRT(Data!F80/21)</f>
        <v>33.897212100415722</v>
      </c>
      <c r="L73" s="33">
        <f>IF(Data!H80="A",Data!G$5,IF(Data!H80="B",Data!G$6,Data!G$7))</f>
        <v>16</v>
      </c>
      <c r="M73" s="33">
        <f>IF(Data!I80="A",Data!G$5,IF(Data!I80="B",Data!G$6,Data!G$7))</f>
        <v>14</v>
      </c>
      <c r="N73" s="33">
        <f>IF(Data!J80="A",Data!G$5,IF(Data!J80="B",Data!G$6,Data!G$7))</f>
        <v>16</v>
      </c>
      <c r="O73" s="45">
        <f>IF(Data!C$6=1,L73,IF(Data!C$6=2,M73,N73))</f>
        <v>16</v>
      </c>
      <c r="P73" s="47">
        <f>Data!B80/Data!G$9*Data!F80*O73/100/Data!E80/SQRT(Data!F80/21)</f>
        <v>0.5560339282229303</v>
      </c>
      <c r="Q73">
        <f t="shared" si="10"/>
        <v>0.34180100530785318</v>
      </c>
      <c r="R73">
        <f t="shared" si="11"/>
        <v>0.18105502707513829</v>
      </c>
      <c r="S73" s="67">
        <f>(1-K73*R73/Data!G80)*100</f>
        <v>97.47437833143519</v>
      </c>
      <c r="T73" s="45">
        <f t="shared" si="12"/>
        <v>93.575403198177767</v>
      </c>
      <c r="U73" s="47">
        <f>Data!B80/Data!G$9*Data!F80*Data!J$5/100/Data!E80/SQRT(Data!F80/21)</f>
        <v>0.59078604873686336</v>
      </c>
      <c r="V73">
        <f t="shared" si="13"/>
        <v>0.33505727885640385</v>
      </c>
      <c r="W73">
        <f t="shared" si="14"/>
        <v>0.17121346621709146</v>
      </c>
      <c r="X73" s="67">
        <f>(1-K73*W73/Data!G80)*100</f>
        <v>97.611662889379375</v>
      </c>
      <c r="Y73" s="45">
        <f t="shared" si="15"/>
        <v>93.707196373804194</v>
      </c>
      <c r="Z73" s="71">
        <f>IF(Data!C$6=1,L73,IF(Data!C$6=2,M73,N73))/100*Data!F80*Data!B80/Data!G$9</f>
        <v>18.847999999999999</v>
      </c>
      <c r="AA73" s="72">
        <f>Data!C80*Z73</f>
        <v>584.28800000000001</v>
      </c>
      <c r="AB73" s="71">
        <f>Data!J$5/100*Data!F80*Data!B80/Data!G$9</f>
        <v>20.026000000000003</v>
      </c>
      <c r="AC73" s="72">
        <f>Data!C80*AB73</f>
        <v>620.80600000000015</v>
      </c>
      <c r="AD73" s="5"/>
      <c r="AE73" s="47"/>
      <c r="AF73" s="5"/>
      <c r="AG73" s="5"/>
    </row>
    <row r="74" spans="1:33">
      <c r="A74" s="11">
        <v>69</v>
      </c>
      <c r="B74" s="22">
        <f t="shared" si="8"/>
        <v>0.33999999999999997</v>
      </c>
      <c r="C74" s="16">
        <f t="shared" si="9"/>
        <v>0.28000000000000003</v>
      </c>
      <c r="I74" s="23">
        <f>Data!B81*Data!C81</f>
        <v>1360</v>
      </c>
      <c r="J74" s="23">
        <f>IF(Data!C$7=1,Data!D81,IF(Data!C$7=2,I74,Data!B81))</f>
        <v>33</v>
      </c>
      <c r="K74" s="33">
        <f>Data!E81*SQRT(Data!F81/21)</f>
        <v>1.8421676009330763</v>
      </c>
      <c r="L74" s="33">
        <f>IF(Data!H81="A",Data!G$5,IF(Data!H81="B",Data!G$6,Data!G$7))</f>
        <v>14</v>
      </c>
      <c r="M74" s="33">
        <f>IF(Data!I81="A",Data!G$5,IF(Data!I81="B",Data!G$6,Data!G$7))</f>
        <v>14</v>
      </c>
      <c r="N74" s="33">
        <f>IF(Data!J81="A",Data!G$5,IF(Data!J81="B",Data!G$6,Data!G$7))</f>
        <v>14</v>
      </c>
      <c r="O74" s="45">
        <f>IF(Data!C$6=1,L74,IF(Data!C$6=2,M74,N74))</f>
        <v>14</v>
      </c>
      <c r="P74" s="47">
        <f>Data!B81/Data!G$9*Data!F81*O74/100/Data!E81/SQRT(Data!F81/21)</f>
        <v>0.15199485641706934</v>
      </c>
      <c r="Q74">
        <f t="shared" si="10"/>
        <v>0.39436006336019747</v>
      </c>
      <c r="R74">
        <f t="shared" si="11"/>
        <v>0.32754380902593172</v>
      </c>
      <c r="S74" s="67">
        <f>(1-K74*R74/Data!G81)*100</f>
        <v>98.491523517815551</v>
      </c>
      <c r="T74" s="45">
        <f t="shared" si="12"/>
        <v>32.502202760879129</v>
      </c>
      <c r="U74" s="47">
        <f>Data!B81/Data!G$9*Data!F81*Data!J$5/100/Data!E81/SQRT(Data!F81/21)</f>
        <v>0.18456518279215561</v>
      </c>
      <c r="V74">
        <f t="shared" si="13"/>
        <v>0.39220451403208506</v>
      </c>
      <c r="W74">
        <f t="shared" si="14"/>
        <v>0.31343485355942136</v>
      </c>
      <c r="X74" s="67">
        <f>(1-K74*W74/Data!G81)*100</f>
        <v>98.556501169424067</v>
      </c>
      <c r="Y74" s="45">
        <f t="shared" si="15"/>
        <v>32.523645385909937</v>
      </c>
      <c r="Z74" s="71">
        <f>IF(Data!C$6=1,L74,IF(Data!C$6=2,M74,N74))/100*Data!F81*Data!B81/Data!G$9</f>
        <v>0.28000000000000003</v>
      </c>
      <c r="AA74" s="72">
        <f>Data!C81*Z74</f>
        <v>9.5200000000000014</v>
      </c>
      <c r="AB74" s="71">
        <f>Data!J$5/100*Data!F81*Data!B81/Data!G$9</f>
        <v>0.33999999999999997</v>
      </c>
      <c r="AC74" s="72">
        <f>Data!C81*AB74</f>
        <v>11.559999999999999</v>
      </c>
      <c r="AD74" s="5"/>
      <c r="AE74" s="47"/>
      <c r="AF74" s="5"/>
      <c r="AG74" s="5"/>
    </row>
    <row r="75" spans="1:33">
      <c r="A75" s="11">
        <v>70</v>
      </c>
      <c r="B75" s="22">
        <f t="shared" si="8"/>
        <v>3.3149999999999999</v>
      </c>
      <c r="C75" s="16">
        <f t="shared" si="9"/>
        <v>3.1199999999999997</v>
      </c>
      <c r="I75" s="23">
        <f>Data!B82*Data!C82</f>
        <v>21840</v>
      </c>
      <c r="J75" s="23">
        <f>IF(Data!C$7=1,Data!D82,IF(Data!C$7=2,I75,Data!B82))</f>
        <v>75</v>
      </c>
      <c r="K75" s="33">
        <f>Data!E82*SQRT(Data!F82/21)</f>
        <v>10.78280557213554</v>
      </c>
      <c r="L75" s="33">
        <f>IF(Data!H82="A",Data!G$5,IF(Data!H82="B",Data!G$6,Data!G$7))</f>
        <v>14</v>
      </c>
      <c r="M75" s="33">
        <f>IF(Data!I82="A",Data!G$5,IF(Data!I82="B",Data!G$6,Data!G$7))</f>
        <v>14</v>
      </c>
      <c r="N75" s="33">
        <f>IF(Data!J82="A",Data!G$5,IF(Data!J82="B",Data!G$6,Data!G$7))</f>
        <v>16</v>
      </c>
      <c r="O75" s="45">
        <f>IF(Data!C$6=1,L75,IF(Data!C$6=2,M75,N75))</f>
        <v>16</v>
      </c>
      <c r="P75" s="47">
        <f>Data!B82/Data!G$9*Data!F82*O75/100/Data!E82/SQRT(Data!F82/21)</f>
        <v>0.28934955556117686</v>
      </c>
      <c r="Q75">
        <f t="shared" si="10"/>
        <v>0.38258620250805359</v>
      </c>
      <c r="R75">
        <f t="shared" si="11"/>
        <v>0.27085186159597696</v>
      </c>
      <c r="S75" s="67">
        <f>(1-K75*R75/Data!G82)*100</f>
        <v>98.139781552585745</v>
      </c>
      <c r="T75" s="45">
        <f t="shared" si="12"/>
        <v>73.604836164439305</v>
      </c>
      <c r="U75" s="47">
        <f>Data!B82/Data!G$9*Data!F82*Data!J$5/100/Data!E82/SQRT(Data!F82/21)</f>
        <v>0.30743390278375043</v>
      </c>
      <c r="V75">
        <f t="shared" si="13"/>
        <v>0.38052724362203727</v>
      </c>
      <c r="W75">
        <f t="shared" si="14"/>
        <v>0.26393091827833343</v>
      </c>
      <c r="X75" s="67">
        <f>(1-K75*W75/Data!G82)*100</f>
        <v>98.187314792184424</v>
      </c>
      <c r="Y75" s="45">
        <f t="shared" si="15"/>
        <v>73.640486094138311</v>
      </c>
      <c r="Z75" s="71">
        <f>IF(Data!C$6=1,L75,IF(Data!C$6=2,M75,N75))/100*Data!F82*Data!B82/Data!G$9</f>
        <v>3.1199999999999997</v>
      </c>
      <c r="AA75" s="72">
        <f>Data!C82*Z75</f>
        <v>131.04</v>
      </c>
      <c r="AB75" s="71">
        <f>Data!J$5/100*Data!F82*Data!B82/Data!G$9</f>
        <v>3.3149999999999999</v>
      </c>
      <c r="AC75" s="72">
        <f>Data!C82*AB75</f>
        <v>139.22999999999999</v>
      </c>
      <c r="AD75" s="5"/>
      <c r="AE75" s="47"/>
      <c r="AF75" s="5"/>
      <c r="AG75" s="5"/>
    </row>
    <row r="76" spans="1:33">
      <c r="A76" s="11">
        <v>71</v>
      </c>
      <c r="B76" s="22">
        <f t="shared" si="8"/>
        <v>0.31874999999999998</v>
      </c>
      <c r="C76" s="16">
        <f t="shared" si="9"/>
        <v>0.26250000000000007</v>
      </c>
      <c r="I76" s="23">
        <f>Data!B83*Data!C83</f>
        <v>1300</v>
      </c>
      <c r="J76" s="23">
        <f>IF(Data!C$7=1,Data!D83,IF(Data!C$7=2,I76,Data!B83))</f>
        <v>30</v>
      </c>
      <c r="K76" s="33">
        <f>Data!E83*SQRT(Data!F83/21)</f>
        <v>2.5681944711999947</v>
      </c>
      <c r="L76" s="33">
        <f>IF(Data!H83="A",Data!G$5,IF(Data!H83="B",Data!G$6,Data!G$7))</f>
        <v>14</v>
      </c>
      <c r="M76" s="33">
        <f>IF(Data!I83="A",Data!G$5,IF(Data!I83="B",Data!G$6,Data!G$7))</f>
        <v>14</v>
      </c>
      <c r="N76" s="33">
        <f>IF(Data!J83="A",Data!G$5,IF(Data!J83="B",Data!G$6,Data!G$7))</f>
        <v>14</v>
      </c>
      <c r="O76" s="45">
        <f>IF(Data!C$6=1,L76,IF(Data!C$6=2,M76,N76))</f>
        <v>14</v>
      </c>
      <c r="P76" s="47">
        <f>Data!B83/Data!G$9*Data!F83*O76/100/Data!E83/SQRT(Data!F83/21)</f>
        <v>0.1022118857990323</v>
      </c>
      <c r="Q76">
        <f t="shared" si="10"/>
        <v>0.39686332098001753</v>
      </c>
      <c r="R76">
        <f t="shared" si="11"/>
        <v>0.34991798987464412</v>
      </c>
      <c r="S76" s="67">
        <f>(1-K76*R76/Data!G83)*100</f>
        <v>98.202685106061054</v>
      </c>
      <c r="T76" s="45">
        <f t="shared" si="12"/>
        <v>29.460805531818313</v>
      </c>
      <c r="U76" s="47">
        <f>Data!B83/Data!G$9*Data!F83*Data!J$5/100/Data!E83/SQRT(Data!F83/21)</f>
        <v>0.12411443275596779</v>
      </c>
      <c r="V76">
        <f t="shared" si="13"/>
        <v>0.39588088887973427</v>
      </c>
      <c r="W76">
        <f t="shared" si="14"/>
        <v>0.33995339447673378</v>
      </c>
      <c r="X76" s="67">
        <f>(1-K76*W76/Data!G83)*100</f>
        <v>98.253867143678363</v>
      </c>
      <c r="Y76" s="45">
        <f t="shared" si="15"/>
        <v>29.476160143103506</v>
      </c>
      <c r="Z76" s="71">
        <f>IF(Data!C$6=1,L76,IF(Data!C$6=2,M76,N76))/100*Data!F83*Data!B83/Data!G$9</f>
        <v>0.26250000000000007</v>
      </c>
      <c r="AA76" s="72">
        <f>Data!C83*Z76</f>
        <v>6.825000000000002</v>
      </c>
      <c r="AB76" s="71">
        <f>Data!J$5/100*Data!F83*Data!B83/Data!G$9</f>
        <v>0.31874999999999998</v>
      </c>
      <c r="AC76" s="72">
        <f>Data!C83*AB76</f>
        <v>8.2874999999999996</v>
      </c>
      <c r="AD76" s="5"/>
      <c r="AE76" s="47"/>
      <c r="AF76" s="5"/>
      <c r="AG76" s="5"/>
    </row>
    <row r="77" spans="1:33">
      <c r="A77" s="11">
        <v>72</v>
      </c>
      <c r="B77" s="22">
        <f t="shared" si="8"/>
        <v>5.4577083333333336</v>
      </c>
      <c r="C77" s="16">
        <f t="shared" si="9"/>
        <v>4.4945833333333338</v>
      </c>
      <c r="I77" s="23">
        <f>Data!B84*Data!C84</f>
        <v>10720</v>
      </c>
      <c r="J77" s="23">
        <f>IF(Data!C$7=1,Data!D84,IF(Data!C$7=2,I77,Data!B84))</f>
        <v>44</v>
      </c>
      <c r="K77" s="33">
        <f>Data!E84*SQRT(Data!F84/21)</f>
        <v>21.550256300630164</v>
      </c>
      <c r="L77" s="33">
        <f>IF(Data!H84="A",Data!G$5,IF(Data!H84="B",Data!G$6,Data!G$7))</f>
        <v>14</v>
      </c>
      <c r="M77" s="33">
        <f>IF(Data!I84="A",Data!G$5,IF(Data!I84="B",Data!G$6,Data!G$7))</f>
        <v>14</v>
      </c>
      <c r="N77" s="33">
        <f>IF(Data!J84="A",Data!G$5,IF(Data!J84="B",Data!G$6,Data!G$7))</f>
        <v>14</v>
      </c>
      <c r="O77" s="45">
        <f>IF(Data!C$6=1,L77,IF(Data!C$6=2,M77,N77))</f>
        <v>14</v>
      </c>
      <c r="P77" s="47">
        <f>Data!B84/Data!G$9*Data!F84*O77/100/Data!E84/SQRT(Data!F84/21)</f>
        <v>0.20856287139387314</v>
      </c>
      <c r="Q77">
        <f t="shared" si="10"/>
        <v>0.39035880964819747</v>
      </c>
      <c r="R77">
        <f t="shared" si="11"/>
        <v>0.30330576234905077</v>
      </c>
      <c r="S77" s="67">
        <f>(1-K77*R77/Data!G84)*100</f>
        <v>95.49219523028961</v>
      </c>
      <c r="T77" s="45">
        <f t="shared" si="12"/>
        <v>42.016565901327432</v>
      </c>
      <c r="U77" s="47">
        <f>Data!B84/Data!G$9*Data!F84*Data!J$5/100/Data!E84/SQRT(Data!F84/21)</f>
        <v>0.2532549152639888</v>
      </c>
      <c r="V77">
        <f t="shared" si="13"/>
        <v>0.38635110346703622</v>
      </c>
      <c r="W77">
        <f t="shared" si="14"/>
        <v>0.28504011730475715</v>
      </c>
      <c r="X77" s="67">
        <f>(1-K77*W77/Data!G84)*100</f>
        <v>95.763663735255719</v>
      </c>
      <c r="Y77" s="45">
        <f t="shared" si="15"/>
        <v>42.136012043512522</v>
      </c>
      <c r="Z77" s="71">
        <f>IF(Data!C$6=1,L77,IF(Data!C$6=2,M77,N77))/100*Data!F84*Data!B84/Data!G$9</f>
        <v>4.4945833333333338</v>
      </c>
      <c r="AA77" s="72">
        <f>Data!C84*Z77</f>
        <v>143.82666666666668</v>
      </c>
      <c r="AB77" s="71">
        <f>Data!J$5/100*Data!F84*Data!B84/Data!G$9</f>
        <v>5.4577083333333336</v>
      </c>
      <c r="AC77" s="72">
        <f>Data!C84*AB77</f>
        <v>174.64666666666668</v>
      </c>
      <c r="AD77" s="5"/>
      <c r="AE77" s="47"/>
      <c r="AF77" s="5"/>
      <c r="AG77" s="5"/>
    </row>
    <row r="78" spans="1:33">
      <c r="A78" s="11">
        <v>73</v>
      </c>
      <c r="B78" s="22">
        <f t="shared" si="8"/>
        <v>17.871958333333335</v>
      </c>
      <c r="C78" s="16">
        <f t="shared" si="9"/>
        <v>16.820666666666668</v>
      </c>
      <c r="I78" s="23">
        <f>Data!B85*Data!C85</f>
        <v>32910</v>
      </c>
      <c r="J78" s="23">
        <f>IF(Data!C$7=1,Data!D85,IF(Data!C$7=2,I78,Data!B85))</f>
        <v>67</v>
      </c>
      <c r="K78" s="33">
        <f>Data!E85*SQRT(Data!F85/21)</f>
        <v>54.296264880889531</v>
      </c>
      <c r="L78" s="33">
        <f>IF(Data!H85="A",Data!G$5,IF(Data!H85="B",Data!G$6,Data!G$7))</f>
        <v>16</v>
      </c>
      <c r="M78" s="33">
        <f>IF(Data!I85="A",Data!G$5,IF(Data!I85="B",Data!G$6,Data!G$7))</f>
        <v>14</v>
      </c>
      <c r="N78" s="33">
        <f>IF(Data!J85="A",Data!G$5,IF(Data!J85="B",Data!G$6,Data!G$7))</f>
        <v>16</v>
      </c>
      <c r="O78" s="45">
        <f>IF(Data!C$6=1,L78,IF(Data!C$6=2,M78,N78))</f>
        <v>16</v>
      </c>
      <c r="P78" s="47">
        <f>Data!B85/Data!G$9*Data!F85*O78/100/Data!E85/SQRT(Data!F85/21)</f>
        <v>0.3097941765159426</v>
      </c>
      <c r="Q78">
        <f t="shared" si="10"/>
        <v>0.38025016332514255</v>
      </c>
      <c r="R78">
        <f t="shared" si="11"/>
        <v>0.2630368289812296</v>
      </c>
      <c r="S78" s="67">
        <f>(1-K78*R78/Data!G85)*100</f>
        <v>94.710400985261458</v>
      </c>
      <c r="T78" s="45">
        <f t="shared" si="12"/>
        <v>63.45596866012518</v>
      </c>
      <c r="U78" s="47">
        <f>Data!B85/Data!G$9*Data!F85*Data!J$5/100/Data!E85/SQRT(Data!F85/21)</f>
        <v>0.32915631254818906</v>
      </c>
      <c r="V78">
        <f t="shared" si="13"/>
        <v>0.37790530090121777</v>
      </c>
      <c r="W78">
        <f t="shared" si="14"/>
        <v>0.25578213032379549</v>
      </c>
      <c r="X78" s="67">
        <f>(1-K78*W78/Data!G85)*100</f>
        <v>94.856291000052224</v>
      </c>
      <c r="Y78" s="45">
        <f t="shared" si="15"/>
        <v>63.553714970034989</v>
      </c>
      <c r="Z78" s="71">
        <f>IF(Data!C$6=1,L78,IF(Data!C$6=2,M78,N78))/100*Data!F85*Data!B85/Data!G$9</f>
        <v>16.820666666666668</v>
      </c>
      <c r="AA78" s="72">
        <f>Data!C85*Z78</f>
        <v>504.62</v>
      </c>
      <c r="AB78" s="71">
        <f>Data!J$5/100*Data!F85*Data!B85/Data!G$9</f>
        <v>17.871958333333335</v>
      </c>
      <c r="AC78" s="72">
        <f>Data!C85*AB78</f>
        <v>536.15875000000005</v>
      </c>
      <c r="AD78" s="5"/>
      <c r="AE78" s="47"/>
      <c r="AF78" s="5"/>
      <c r="AG78" s="5"/>
    </row>
    <row r="79" spans="1:33">
      <c r="A79" s="11">
        <v>74</v>
      </c>
      <c r="B79" s="22">
        <f t="shared" si="8"/>
        <v>1.3713333333333333</v>
      </c>
      <c r="C79" s="16">
        <f t="shared" si="9"/>
        <v>1.1293333333333335</v>
      </c>
      <c r="I79" s="23">
        <f>Data!B86*Data!C86</f>
        <v>8470</v>
      </c>
      <c r="J79" s="23">
        <f>IF(Data!C$7=1,Data!D86,IF(Data!C$7=2,I79,Data!B86))</f>
        <v>32</v>
      </c>
      <c r="K79" s="33">
        <f>Data!E86*SQRT(Data!F86/21)</f>
        <v>6.1168364554865668</v>
      </c>
      <c r="L79" s="33">
        <f>IF(Data!H86="A",Data!G$5,IF(Data!H86="B",Data!G$6,Data!G$7))</f>
        <v>14</v>
      </c>
      <c r="M79" s="33">
        <f>IF(Data!I86="A",Data!G$5,IF(Data!I86="B",Data!G$6,Data!G$7))</f>
        <v>16</v>
      </c>
      <c r="N79" s="33">
        <f>IF(Data!J86="A",Data!G$5,IF(Data!J86="B",Data!G$6,Data!G$7))</f>
        <v>14</v>
      </c>
      <c r="O79" s="45">
        <f>IF(Data!C$6=1,L79,IF(Data!C$6=2,M79,N79))</f>
        <v>14</v>
      </c>
      <c r="P79" s="47">
        <f>Data!B86/Data!G$9*Data!F86*O79/100/Data!E86/SQRT(Data!F86/21)</f>
        <v>0.18462702763948588</v>
      </c>
      <c r="Q79">
        <f t="shared" si="10"/>
        <v>0.39220003652621183</v>
      </c>
      <c r="R79">
        <f t="shared" si="11"/>
        <v>0.31340845985854182</v>
      </c>
      <c r="S79" s="67">
        <f>(1-K79*R79/Data!G86)*100</f>
        <v>96.750731707253181</v>
      </c>
      <c r="T79" s="45">
        <f t="shared" si="12"/>
        <v>30.960234146321017</v>
      </c>
      <c r="U79" s="47">
        <f>Data!B86/Data!G$9*Data!F86*Data!J$5/100/Data!E86/SQRT(Data!F86/21)</f>
        <v>0.22418996213366144</v>
      </c>
      <c r="V79">
        <f t="shared" si="13"/>
        <v>0.38904110522727303</v>
      </c>
      <c r="W79">
        <f t="shared" si="14"/>
        <v>0.29683070959910474</v>
      </c>
      <c r="X79" s="67">
        <f>(1-K79*W79/Data!G86)*100</f>
        <v>96.922601854942798</v>
      </c>
      <c r="Y79" s="45">
        <f t="shared" si="15"/>
        <v>31.015232593581697</v>
      </c>
      <c r="Z79" s="71">
        <f>IF(Data!C$6=1,L79,IF(Data!C$6=2,M79,N79))/100*Data!F86*Data!B86/Data!G$9</f>
        <v>1.1293333333333335</v>
      </c>
      <c r="AA79" s="72">
        <f>Data!C86*Z79</f>
        <v>79.053333333333342</v>
      </c>
      <c r="AB79" s="71">
        <f>Data!J$5/100*Data!F86*Data!B86/Data!G$9</f>
        <v>1.3713333333333333</v>
      </c>
      <c r="AC79" s="72">
        <f>Data!C86*AB79</f>
        <v>95.993333333333325</v>
      </c>
      <c r="AD79" s="5"/>
      <c r="AE79" s="47"/>
      <c r="AF79" s="5"/>
      <c r="AG79" s="5"/>
    </row>
    <row r="80" spans="1:33">
      <c r="A80" s="11">
        <v>75</v>
      </c>
      <c r="B80" s="22">
        <f t="shared" si="8"/>
        <v>5.5391666666666675</v>
      </c>
      <c r="C80" s="16">
        <f t="shared" si="9"/>
        <v>4.5616666666666665</v>
      </c>
      <c r="I80" s="23">
        <f>Data!B87*Data!C87</f>
        <v>28560</v>
      </c>
      <c r="J80" s="23">
        <f>IF(Data!C$7=1,Data!D87,IF(Data!C$7=2,I80,Data!B87))</f>
        <v>43</v>
      </c>
      <c r="K80" s="33">
        <f>Data!E87*SQRT(Data!F87/21)</f>
        <v>22.15994164246613</v>
      </c>
      <c r="L80" s="33">
        <f>IF(Data!H87="A",Data!G$5,IF(Data!H87="B",Data!G$6,Data!G$7))</f>
        <v>16</v>
      </c>
      <c r="M80" s="33">
        <f>IF(Data!I87="A",Data!G$5,IF(Data!I87="B",Data!G$6,Data!G$7))</f>
        <v>16</v>
      </c>
      <c r="N80" s="33">
        <f>IF(Data!J87="A",Data!G$5,IF(Data!J87="B",Data!G$6,Data!G$7))</f>
        <v>14</v>
      </c>
      <c r="O80" s="45">
        <f>IF(Data!C$6=1,L80,IF(Data!C$6=2,M80,N80))</f>
        <v>14</v>
      </c>
      <c r="P80" s="47">
        <f>Data!B87/Data!G$9*Data!F87*O80/100/Data!E87/SQRT(Data!F87/21)</f>
        <v>0.20585192597822244</v>
      </c>
      <c r="Q80">
        <f t="shared" si="10"/>
        <v>0.39057814669926022</v>
      </c>
      <c r="R80">
        <f t="shared" si="11"/>
        <v>0.30443873116172382</v>
      </c>
      <c r="S80" s="67">
        <f>(1-K80*R80/Data!G87)*100</f>
        <v>92.504061648610843</v>
      </c>
      <c r="T80" s="45">
        <f t="shared" si="12"/>
        <v>39.776746508902662</v>
      </c>
      <c r="U80" s="47">
        <f>Data!B87/Data!G$9*Data!F87*Data!J$5/100/Data!E87/SQRT(Data!F87/21)</f>
        <v>0.24996305297355584</v>
      </c>
      <c r="V80">
        <f t="shared" si="13"/>
        <v>0.38667123601219783</v>
      </c>
      <c r="W80">
        <f t="shared" si="14"/>
        <v>0.2863590729929838</v>
      </c>
      <c r="X80" s="67">
        <f>(1-K80*W80/Data!G87)*100</f>
        <v>92.94922183742753</v>
      </c>
      <c r="Y80" s="45">
        <f t="shared" si="15"/>
        <v>39.968165390093837</v>
      </c>
      <c r="Z80" s="71">
        <f>IF(Data!C$6=1,L80,IF(Data!C$6=2,M80,N80))/100*Data!F87*Data!B87/Data!G$9</f>
        <v>4.5616666666666665</v>
      </c>
      <c r="AA80" s="72">
        <f>Data!C87*Z80</f>
        <v>383.18</v>
      </c>
      <c r="AB80" s="71">
        <f>Data!J$5/100*Data!F87*Data!B87/Data!G$9</f>
        <v>5.5391666666666675</v>
      </c>
      <c r="AC80" s="72">
        <f>Data!C87*AB80</f>
        <v>465.29000000000008</v>
      </c>
      <c r="AD80" s="5"/>
      <c r="AE80" s="47"/>
      <c r="AF80" s="5"/>
      <c r="AG80" s="5"/>
    </row>
    <row r="81" spans="1:33">
      <c r="A81" s="11">
        <v>76</v>
      </c>
      <c r="B81" s="22">
        <f t="shared" si="8"/>
        <v>0.76500000000000001</v>
      </c>
      <c r="C81" s="16">
        <f t="shared" si="9"/>
        <v>0.63000000000000012</v>
      </c>
      <c r="I81" s="23">
        <f>Data!B88*Data!C88</f>
        <v>4560</v>
      </c>
      <c r="J81" s="23">
        <f>IF(Data!C$7=1,Data!D88,IF(Data!C$7=2,I81,Data!B88))</f>
        <v>37</v>
      </c>
      <c r="K81" s="33">
        <f>Data!E88*SQRT(Data!F88/21)</f>
        <v>5.4231533485200352</v>
      </c>
      <c r="L81" s="33">
        <f>IF(Data!H88="A",Data!G$5,IF(Data!H88="B",Data!G$6,Data!G$7))</f>
        <v>14</v>
      </c>
      <c r="M81" s="33">
        <f>IF(Data!I88="A",Data!G$5,IF(Data!I88="B",Data!G$6,Data!G$7))</f>
        <v>14</v>
      </c>
      <c r="N81" s="33">
        <f>IF(Data!J88="A",Data!G$5,IF(Data!J88="B",Data!G$6,Data!G$7))</f>
        <v>14</v>
      </c>
      <c r="O81" s="45">
        <f>IF(Data!C$6=1,L81,IF(Data!C$6=2,M81,N81))</f>
        <v>14</v>
      </c>
      <c r="P81" s="47">
        <f>Data!B88/Data!G$9*Data!F88*O81/100/Data!E88/SQRT(Data!F88/21)</f>
        <v>0.11616857564463402</v>
      </c>
      <c r="Q81">
        <f t="shared" si="10"/>
        <v>0.39625898799746245</v>
      </c>
      <c r="R81">
        <f t="shared" si="11"/>
        <v>0.34354639661818936</v>
      </c>
      <c r="S81" s="67">
        <f>(1-K81*R81/Data!G88)*100</f>
        <v>97.671119011010092</v>
      </c>
      <c r="T81" s="45">
        <f t="shared" si="12"/>
        <v>36.13831403407373</v>
      </c>
      <c r="U81" s="47">
        <f>Data!B88/Data!G$9*Data!F88*Data!J$5/100/Data!E88/SQRT(Data!F88/21)</f>
        <v>0.14106184185419846</v>
      </c>
      <c r="V81">
        <f t="shared" si="13"/>
        <v>0.39499233314279875</v>
      </c>
      <c r="W81">
        <f t="shared" si="14"/>
        <v>0.33237349419075457</v>
      </c>
      <c r="X81" s="67">
        <f>(1-K81*W81/Data!G88)*100</f>
        <v>97.746859465025125</v>
      </c>
      <c r="Y81" s="45">
        <f t="shared" si="15"/>
        <v>36.166338002059298</v>
      </c>
      <c r="Z81" s="71">
        <f>IF(Data!C$6=1,L81,IF(Data!C$6=2,M81,N81))/100*Data!F88*Data!B88/Data!G$9</f>
        <v>0.63000000000000012</v>
      </c>
      <c r="AA81" s="72">
        <f>Data!C88*Z81</f>
        <v>23.940000000000005</v>
      </c>
      <c r="AB81" s="71">
        <f>Data!J$5/100*Data!F88*Data!B88/Data!G$9</f>
        <v>0.76500000000000001</v>
      </c>
      <c r="AC81" s="72">
        <f>Data!C88*AB81</f>
        <v>29.07</v>
      </c>
      <c r="AD81" s="5"/>
      <c r="AE81" s="47"/>
      <c r="AF81" s="5"/>
      <c r="AG81" s="5"/>
    </row>
    <row r="82" spans="1:33">
      <c r="A82" s="11">
        <v>77</v>
      </c>
      <c r="B82" s="22">
        <f t="shared" si="8"/>
        <v>3.9100000000000006</v>
      </c>
      <c r="C82" s="16">
        <f t="shared" si="9"/>
        <v>3.22</v>
      </c>
      <c r="I82" s="23">
        <f>Data!B89*Data!C89</f>
        <v>10800</v>
      </c>
      <c r="J82" s="23">
        <f>IF(Data!C$7=1,Data!D89,IF(Data!C$7=2,I82,Data!B89))</f>
        <v>41</v>
      </c>
      <c r="K82" s="33">
        <f>Data!E89*SQRT(Data!F89/21)</f>
        <v>13.359660847987875</v>
      </c>
      <c r="L82" s="33">
        <f>IF(Data!H89="A",Data!G$5,IF(Data!H89="B",Data!G$6,Data!G$7))</f>
        <v>14</v>
      </c>
      <c r="M82" s="33">
        <f>IF(Data!I89="A",Data!G$5,IF(Data!I89="B",Data!G$6,Data!G$7))</f>
        <v>14</v>
      </c>
      <c r="N82" s="33">
        <f>IF(Data!J89="A",Data!G$5,IF(Data!J89="B",Data!G$6,Data!G$7))</f>
        <v>14</v>
      </c>
      <c r="O82" s="45">
        <f>IF(Data!C$6=1,L82,IF(Data!C$6=2,M82,N82))</f>
        <v>14</v>
      </c>
      <c r="P82" s="47">
        <f>Data!B89/Data!G$9*Data!F89*O82/100/Data!E89/SQRT(Data!F89/21)</f>
        <v>0.24102408261995442</v>
      </c>
      <c r="Q82">
        <f t="shared" si="10"/>
        <v>0.38752070218502005</v>
      </c>
      <c r="R82">
        <f t="shared" si="11"/>
        <v>0.28996181190952408</v>
      </c>
      <c r="S82" s="67">
        <f>(1-K82*R82/Data!G89)*100</f>
        <v>96.239037411670594</v>
      </c>
      <c r="T82" s="45">
        <f t="shared" si="12"/>
        <v>39.458005338784943</v>
      </c>
      <c r="U82" s="47">
        <f>Data!B89/Data!G$9*Data!F89*Data!J$5/100/Data!E89/SQRT(Data!F89/21)</f>
        <v>0.29267210032423036</v>
      </c>
      <c r="V82">
        <f t="shared" si="13"/>
        <v>0.38221646002715393</v>
      </c>
      <c r="W82">
        <f t="shared" si="14"/>
        <v>0.26957094935382786</v>
      </c>
      <c r="X82" s="67">
        <f>(1-K82*W82/Data!G89)*100</f>
        <v>96.503518002099753</v>
      </c>
      <c r="Y82" s="45">
        <f t="shared" si="15"/>
        <v>39.566442380860899</v>
      </c>
      <c r="Z82" s="71">
        <f>IF(Data!C$6=1,L82,IF(Data!C$6=2,M82,N82))/100*Data!F89*Data!B89/Data!G$9</f>
        <v>3.22</v>
      </c>
      <c r="AA82" s="72">
        <f>Data!C89*Z82</f>
        <v>144.9</v>
      </c>
      <c r="AB82" s="71">
        <f>Data!J$5/100*Data!F89*Data!B89/Data!G$9</f>
        <v>3.9100000000000006</v>
      </c>
      <c r="AC82" s="72">
        <f>Data!C89*AB82</f>
        <v>175.95000000000002</v>
      </c>
      <c r="AD82" s="5"/>
      <c r="AE82" s="47"/>
      <c r="AF82" s="5"/>
      <c r="AG82" s="5"/>
    </row>
    <row r="83" spans="1:33">
      <c r="A83" s="11">
        <v>78</v>
      </c>
      <c r="B83" s="22">
        <f t="shared" si="8"/>
        <v>0.70125000000000004</v>
      </c>
      <c r="C83" s="16">
        <f t="shared" si="9"/>
        <v>0.57750000000000012</v>
      </c>
      <c r="I83" s="23">
        <f>Data!B90*Data!C90</f>
        <v>3300</v>
      </c>
      <c r="J83" s="23">
        <f>IF(Data!C$7=1,Data!D90,IF(Data!C$7=2,I83,Data!B90))</f>
        <v>40</v>
      </c>
      <c r="K83" s="33">
        <f>Data!E90*SQRT(Data!F90/21)</f>
        <v>4.0253879618932276</v>
      </c>
      <c r="L83" s="33">
        <f>IF(Data!H90="A",Data!G$5,IF(Data!H90="B",Data!G$6,Data!G$7))</f>
        <v>14</v>
      </c>
      <c r="M83" s="33">
        <f>IF(Data!I90="A",Data!G$5,IF(Data!I90="B",Data!G$6,Data!G$7))</f>
        <v>14</v>
      </c>
      <c r="N83" s="33">
        <f>IF(Data!J90="A",Data!G$5,IF(Data!J90="B",Data!G$6,Data!G$7))</f>
        <v>14</v>
      </c>
      <c r="O83" s="45">
        <f>IF(Data!C$6=1,L83,IF(Data!C$6=2,M83,N83))</f>
        <v>14</v>
      </c>
      <c r="P83" s="47">
        <f>Data!B90/Data!G$9*Data!F90*O83/100/Data!E90/SQRT(Data!F90/21)</f>
        <v>0.14346443261294725</v>
      </c>
      <c r="Q83">
        <f t="shared" si="10"/>
        <v>0.39485734779461112</v>
      </c>
      <c r="R83">
        <f t="shared" si="11"/>
        <v>0.33130809888514973</v>
      </c>
      <c r="S83" s="67">
        <f>(1-K83*R83/Data!G90)*100</f>
        <v>98.431007490670581</v>
      </c>
      <c r="T83" s="45">
        <f t="shared" si="12"/>
        <v>39.372402996268235</v>
      </c>
      <c r="U83" s="47">
        <f>Data!B90/Data!G$9*Data!F90*Data!J$5/100/Data!E90/SQRT(Data!F90/21)</f>
        <v>0.1742068110300074</v>
      </c>
      <c r="V83">
        <f t="shared" si="13"/>
        <v>0.39293396511613382</v>
      </c>
      <c r="W83">
        <f t="shared" si="14"/>
        <v>0.3178767051132394</v>
      </c>
      <c r="X83" s="67">
        <f>(1-K83*W83/Data!G90)*100</f>
        <v>98.494615221024574</v>
      </c>
      <c r="Y83" s="45">
        <f t="shared" si="15"/>
        <v>39.397846088409828</v>
      </c>
      <c r="Z83" s="71">
        <f>IF(Data!C$6=1,L83,IF(Data!C$6=2,M83,N83))/100*Data!F90*Data!B90/Data!G$9</f>
        <v>0.57750000000000012</v>
      </c>
      <c r="AA83" s="72">
        <f>Data!C90*Z83</f>
        <v>17.325000000000003</v>
      </c>
      <c r="AB83" s="71">
        <f>Data!J$5/100*Data!F90*Data!B90/Data!G$9</f>
        <v>0.70125000000000004</v>
      </c>
      <c r="AC83" s="72">
        <f>Data!C90*AB83</f>
        <v>21.037500000000001</v>
      </c>
      <c r="AD83" s="5"/>
      <c r="AE83" s="47"/>
      <c r="AF83" s="5"/>
      <c r="AG83" s="5"/>
    </row>
    <row r="84" spans="1:33">
      <c r="A84" s="11">
        <v>79</v>
      </c>
      <c r="B84" s="22">
        <f t="shared" si="8"/>
        <v>0.86275000000000013</v>
      </c>
      <c r="C84" s="16">
        <f t="shared" si="9"/>
        <v>0.71050000000000002</v>
      </c>
      <c r="I84" s="23">
        <f>Data!B91*Data!C91</f>
        <v>3066</v>
      </c>
      <c r="J84" s="23">
        <f>IF(Data!C$7=1,Data!D91,IF(Data!C$7=2,I84,Data!B91))</f>
        <v>35</v>
      </c>
      <c r="K84" s="33">
        <f>Data!E91*SQRT(Data!F91/21)</f>
        <v>3.1234170006355937</v>
      </c>
      <c r="L84" s="33">
        <f>IF(Data!H91="A",Data!G$5,IF(Data!H91="B",Data!G$6,Data!G$7))</f>
        <v>14</v>
      </c>
      <c r="M84" s="33">
        <f>IF(Data!I91="A",Data!G$5,IF(Data!I91="B",Data!G$6,Data!G$7))</f>
        <v>16</v>
      </c>
      <c r="N84" s="33">
        <f>IF(Data!J91="A",Data!G$5,IF(Data!J91="B",Data!G$6,Data!G$7))</f>
        <v>14</v>
      </c>
      <c r="O84" s="45">
        <f>IF(Data!C$6=1,L84,IF(Data!C$6=2,M84,N84))</f>
        <v>14</v>
      </c>
      <c r="P84" s="47">
        <f>Data!B91/Data!G$9*Data!F91*O84/100/Data!E91/SQRT(Data!F91/21)</f>
        <v>0.22747522980614435</v>
      </c>
      <c r="Q84">
        <f t="shared" si="10"/>
        <v>0.38875257469208269</v>
      </c>
      <c r="R84">
        <f t="shared" si="11"/>
        <v>0.29548156269037734</v>
      </c>
      <c r="S84" s="67">
        <f>(1-K84*R84/Data!G91)*100</f>
        <v>97.285552540348547</v>
      </c>
      <c r="T84" s="45">
        <f t="shared" si="12"/>
        <v>34.049943389121992</v>
      </c>
      <c r="U84" s="47">
        <f>Data!B91/Data!G$9*Data!F91*Data!J$5/100/Data!E91/SQRT(Data!F91/21)</f>
        <v>0.27621992190746109</v>
      </c>
      <c r="V84">
        <f t="shared" si="13"/>
        <v>0.384009331829608</v>
      </c>
      <c r="W84">
        <f t="shared" si="14"/>
        <v>0.27595497703609179</v>
      </c>
      <c r="X84" s="67">
        <f>(1-K84*W84/Data!G91)*100</f>
        <v>97.464933921516078</v>
      </c>
      <c r="Y84" s="45">
        <f t="shared" si="15"/>
        <v>34.112726872530629</v>
      </c>
      <c r="Z84" s="71">
        <f>IF(Data!C$6=1,L84,IF(Data!C$6=2,M84,N84))/100*Data!F91*Data!B91/Data!G$9</f>
        <v>0.71050000000000002</v>
      </c>
      <c r="AA84" s="72">
        <f>Data!C91*Z84</f>
        <v>51.866500000000002</v>
      </c>
      <c r="AB84" s="71">
        <f>Data!J$5/100*Data!F91*Data!B91/Data!G$9</f>
        <v>0.86275000000000013</v>
      </c>
      <c r="AC84" s="72">
        <f>Data!C91*AB84</f>
        <v>62.980750000000008</v>
      </c>
      <c r="AD84" s="5"/>
      <c r="AE84" s="47"/>
      <c r="AF84" s="5"/>
      <c r="AG84" s="5"/>
    </row>
    <row r="85" spans="1:33">
      <c r="A85" s="11">
        <v>80</v>
      </c>
      <c r="B85" s="22">
        <f t="shared" si="8"/>
        <v>4.1756250000000001</v>
      </c>
      <c r="C85" s="16">
        <f t="shared" si="9"/>
        <v>3.9299999999999997</v>
      </c>
      <c r="I85" s="23">
        <f>Data!B92*Data!C92</f>
        <v>9170</v>
      </c>
      <c r="J85" s="23">
        <f>IF(Data!C$7=1,Data!D92,IF(Data!C$7=2,I85,Data!B92))</f>
        <v>92</v>
      </c>
      <c r="K85" s="33">
        <f>Data!E92*SQRT(Data!F92/21)</f>
        <v>13.676110176862798</v>
      </c>
      <c r="L85" s="33">
        <f>IF(Data!H92="A",Data!G$5,IF(Data!H92="B",Data!G$6,Data!G$7))</f>
        <v>14</v>
      </c>
      <c r="M85" s="33">
        <f>IF(Data!I92="A",Data!G$5,IF(Data!I92="B",Data!G$6,Data!G$7))</f>
        <v>14</v>
      </c>
      <c r="N85" s="33">
        <f>IF(Data!J92="A",Data!G$5,IF(Data!J92="B",Data!G$6,Data!G$7))</f>
        <v>16</v>
      </c>
      <c r="O85" s="45">
        <f>IF(Data!C$6=1,L85,IF(Data!C$6=2,M85,N85))</f>
        <v>16</v>
      </c>
      <c r="P85" s="47">
        <f>Data!B92/Data!G$9*Data!F92*O85/100/Data!E92/SQRT(Data!F92/21)</f>
        <v>0.28736241147345848</v>
      </c>
      <c r="Q85">
        <f t="shared" si="10"/>
        <v>0.38280548909223966</v>
      </c>
      <c r="R85">
        <f t="shared" si="11"/>
        <v>0.27161996634566227</v>
      </c>
      <c r="S85" s="67">
        <f>(1-K85*R85/Data!G92)*100</f>
        <v>98.786044252948031</v>
      </c>
      <c r="T85" s="45">
        <f t="shared" si="12"/>
        <v>90.883160712712197</v>
      </c>
      <c r="U85" s="47">
        <f>Data!B92/Data!G$9*Data!F92*Data!J$5/100/Data!E92/SQRT(Data!F92/21)</f>
        <v>0.30532256219054965</v>
      </c>
      <c r="V85">
        <f t="shared" si="13"/>
        <v>0.38077347445408799</v>
      </c>
      <c r="W85">
        <f t="shared" si="14"/>
        <v>0.26473250610091126</v>
      </c>
      <c r="X85" s="67">
        <f>(1-K85*W85/Data!G92)*100</f>
        <v>98.816826496459782</v>
      </c>
      <c r="Y85" s="45">
        <f t="shared" si="15"/>
        <v>90.911480376743</v>
      </c>
      <c r="Z85" s="71">
        <f>IF(Data!C$6=1,L85,IF(Data!C$6=2,M85,N85))/100*Data!F92*Data!B92/Data!G$9</f>
        <v>3.9299999999999997</v>
      </c>
      <c r="AA85" s="72">
        <f>Data!C92*Z85</f>
        <v>55.019999999999996</v>
      </c>
      <c r="AB85" s="71">
        <f>Data!J$5/100*Data!F92*Data!B92/Data!G$9</f>
        <v>4.1756250000000001</v>
      </c>
      <c r="AC85" s="72">
        <f>Data!C92*AB85</f>
        <v>58.458750000000002</v>
      </c>
      <c r="AD85" s="5"/>
      <c r="AE85" s="47"/>
      <c r="AF85" s="5"/>
      <c r="AG85" s="5"/>
    </row>
    <row r="86" spans="1:33">
      <c r="A86" s="11">
        <v>81</v>
      </c>
      <c r="B86" s="22">
        <f t="shared" si="8"/>
        <v>0.74587499999999995</v>
      </c>
      <c r="C86" s="16">
        <f t="shared" si="9"/>
        <v>0.61425000000000007</v>
      </c>
      <c r="I86" s="23">
        <f>Data!B93*Data!C93</f>
        <v>10647</v>
      </c>
      <c r="J86" s="23">
        <f>IF(Data!C$7=1,Data!D93,IF(Data!C$7=2,I86,Data!B93))</f>
        <v>53</v>
      </c>
      <c r="K86" s="33">
        <f>Data!E93*SQRT(Data!F93/21)</f>
        <v>4.7842015059696816</v>
      </c>
      <c r="L86" s="33">
        <f>IF(Data!H93="A",Data!G$5,IF(Data!H93="B",Data!G$6,Data!G$7))</f>
        <v>14</v>
      </c>
      <c r="M86" s="33">
        <f>IF(Data!I93="A",Data!G$5,IF(Data!I93="B",Data!G$6,Data!G$7))</f>
        <v>16</v>
      </c>
      <c r="N86" s="33">
        <f>IF(Data!J93="A",Data!G$5,IF(Data!J93="B",Data!G$6,Data!G$7))</f>
        <v>14</v>
      </c>
      <c r="O86" s="45">
        <f>IF(Data!C$6=1,L86,IF(Data!C$6=2,M86,N86))</f>
        <v>14</v>
      </c>
      <c r="P86" s="47">
        <f>Data!B93/Data!G$9*Data!F93*O86/100/Data!E93/SQRT(Data!F93/21)</f>
        <v>0.12839133118317544</v>
      </c>
      <c r="Q86">
        <f t="shared" si="10"/>
        <v>0.39566718248112931</v>
      </c>
      <c r="R86">
        <f t="shared" si="11"/>
        <v>0.33802979159505886</v>
      </c>
      <c r="S86" s="67">
        <f>(1-K86*R86/Data!G93)*100</f>
        <v>96.829014435271176</v>
      </c>
      <c r="T86" s="45">
        <f t="shared" si="12"/>
        <v>51.319377650693724</v>
      </c>
      <c r="U86" s="47">
        <f>Data!B93/Data!G$9*Data!F93*Data!J$5/100/Data!E93/SQRT(Data!F93/21)</f>
        <v>0.15590375929385589</v>
      </c>
      <c r="V86">
        <f t="shared" si="13"/>
        <v>0.39412281955484457</v>
      </c>
      <c r="W86">
        <f t="shared" si="14"/>
        <v>0.32582848542308029</v>
      </c>
      <c r="X86" s="67">
        <f>(1-K86*W86/Data!G93)*100</f>
        <v>96.943472292845257</v>
      </c>
      <c r="Y86" s="45">
        <f t="shared" si="15"/>
        <v>51.380040315207992</v>
      </c>
      <c r="Z86" s="71">
        <f>IF(Data!C$6=1,L86,IF(Data!C$6=2,M86,N86))/100*Data!F93*Data!B93/Data!G$9</f>
        <v>0.61425000000000007</v>
      </c>
      <c r="AA86" s="72">
        <f>Data!C93*Z86</f>
        <v>55.896750000000004</v>
      </c>
      <c r="AB86" s="71">
        <f>Data!J$5/100*Data!F93*Data!B93/Data!G$9</f>
        <v>0.74587499999999995</v>
      </c>
      <c r="AC86" s="72">
        <f>Data!C93*AB86</f>
        <v>67.874624999999995</v>
      </c>
      <c r="AD86" s="5"/>
      <c r="AE86" s="47"/>
      <c r="AF86" s="5"/>
      <c r="AG86" s="5"/>
    </row>
    <row r="87" spans="1:33">
      <c r="A87" s="11">
        <v>82</v>
      </c>
      <c r="B87" s="22">
        <f t="shared" si="8"/>
        <v>11.138541666666667</v>
      </c>
      <c r="C87" s="16">
        <f t="shared" si="9"/>
        <v>9.1729166666666693</v>
      </c>
      <c r="I87" s="23">
        <f>Data!B94*Data!C94</f>
        <v>21675</v>
      </c>
      <c r="J87" s="23">
        <f>IF(Data!C$7=1,Data!D94,IF(Data!C$7=2,I87,Data!B94))</f>
        <v>44</v>
      </c>
      <c r="K87" s="33">
        <f>Data!E94*SQRT(Data!F94/21)</f>
        <v>39.373542674949526</v>
      </c>
      <c r="L87" s="33">
        <f>IF(Data!H94="A",Data!G$5,IF(Data!H94="B",Data!G$6,Data!G$7))</f>
        <v>14</v>
      </c>
      <c r="M87" s="33">
        <f>IF(Data!I94="A",Data!G$5,IF(Data!I94="B",Data!G$6,Data!G$7))</f>
        <v>14</v>
      </c>
      <c r="N87" s="33">
        <f>IF(Data!J94="A",Data!G$5,IF(Data!J94="B",Data!G$6,Data!G$7))</f>
        <v>14</v>
      </c>
      <c r="O87" s="45">
        <f>IF(Data!C$6=1,L87,IF(Data!C$6=2,M87,N87))</f>
        <v>14</v>
      </c>
      <c r="P87" s="47">
        <f>Data!B94/Data!G$9*Data!F94*O87/100/Data!E94/SQRT(Data!F94/21)</f>
        <v>0.23297158557446027</v>
      </c>
      <c r="Q87">
        <f t="shared" si="10"/>
        <v>0.38826096227314899</v>
      </c>
      <c r="R87">
        <f t="shared" si="11"/>
        <v>0.29323377801054074</v>
      </c>
      <c r="S87" s="67">
        <f>(1-K87*R87/Data!G94)*100</f>
        <v>91.049881649430461</v>
      </c>
      <c r="T87" s="45">
        <f t="shared" si="12"/>
        <v>40.061947925749401</v>
      </c>
      <c r="U87" s="47">
        <f>Data!B94/Data!G$9*Data!F94*Data!J$5/100/Data!E94/SQRT(Data!F94/21)</f>
        <v>0.28289406819755886</v>
      </c>
      <c r="V87">
        <f t="shared" si="13"/>
        <v>0.3832935135702295</v>
      </c>
      <c r="W87">
        <f t="shared" si="14"/>
        <v>0.27335266882443848</v>
      </c>
      <c r="X87" s="67">
        <f>(1-K87*W87/Data!G94)*100</f>
        <v>91.656695371108228</v>
      </c>
      <c r="Y87" s="45">
        <f t="shared" si="15"/>
        <v>40.328945963287623</v>
      </c>
      <c r="Z87" s="71">
        <f>IF(Data!C$6=1,L87,IF(Data!C$6=2,M87,N87))/100*Data!F94*Data!B94/Data!G$9</f>
        <v>9.1729166666666693</v>
      </c>
      <c r="AA87" s="72">
        <f>Data!C94*Z87</f>
        <v>467.81875000000014</v>
      </c>
      <c r="AB87" s="71">
        <f>Data!J$5/100*Data!F94*Data!B94/Data!G$9</f>
        <v>11.138541666666667</v>
      </c>
      <c r="AC87" s="72">
        <f>Data!C94*AB87</f>
        <v>568.06562499999995</v>
      </c>
      <c r="AD87" s="5"/>
      <c r="AE87" s="47"/>
      <c r="AF87" s="5"/>
      <c r="AG87" s="5"/>
    </row>
    <row r="88" spans="1:33">
      <c r="A88" s="11">
        <v>83</v>
      </c>
      <c r="B88" s="22">
        <f t="shared" si="8"/>
        <v>5.0149999999999997</v>
      </c>
      <c r="C88" s="16">
        <f t="shared" si="9"/>
        <v>4.72</v>
      </c>
      <c r="I88" s="23">
        <f>Data!B95*Data!C95</f>
        <v>8555</v>
      </c>
      <c r="J88" s="23">
        <f>IF(Data!C$7=1,Data!D95,IF(Data!C$7=2,I88,Data!B95))</f>
        <v>91</v>
      </c>
      <c r="K88" s="33">
        <f>Data!E95*SQRT(Data!F95/21)</f>
        <v>10.928080141023242</v>
      </c>
      <c r="L88" s="33">
        <f>IF(Data!H95="A",Data!G$5,IF(Data!H95="B",Data!G$6,Data!G$7))</f>
        <v>14</v>
      </c>
      <c r="M88" s="33">
        <f>IF(Data!I95="A",Data!G$5,IF(Data!I95="B",Data!G$6,Data!G$7))</f>
        <v>14</v>
      </c>
      <c r="N88" s="33">
        <f>IF(Data!J95="A",Data!G$5,IF(Data!J95="B",Data!G$6,Data!G$7))</f>
        <v>16</v>
      </c>
      <c r="O88" s="45">
        <f>IF(Data!C$6=1,L88,IF(Data!C$6=2,M88,N88))</f>
        <v>16</v>
      </c>
      <c r="P88" s="47">
        <f>Data!B95/Data!G$9*Data!F95*O88/100/Data!E95/SQRT(Data!F95/21)</f>
        <v>0.43191484131612951</v>
      </c>
      <c r="Q88">
        <f t="shared" si="10"/>
        <v>0.36341315732585611</v>
      </c>
      <c r="R88">
        <f t="shared" si="11"/>
        <v>0.21962799233515279</v>
      </c>
      <c r="S88" s="67">
        <f>(1-K88*R88/Data!G95)*100</f>
        <v>98.321599789195389</v>
      </c>
      <c r="T88" s="45">
        <f t="shared" si="12"/>
        <v>89.472655808167801</v>
      </c>
      <c r="U88" s="47">
        <f>Data!B95/Data!G$9*Data!F95*Data!J$5/100/Data!E95/SQRT(Data!F95/21)</f>
        <v>0.4589095188983876</v>
      </c>
      <c r="V88">
        <f t="shared" si="13"/>
        <v>0.35906972988616426</v>
      </c>
      <c r="W88">
        <f t="shared" si="14"/>
        <v>0.21077331553032333</v>
      </c>
      <c r="X88" s="67">
        <f>(1-K88*W88/Data!G95)*100</f>
        <v>98.389267354052762</v>
      </c>
      <c r="Y88" s="45">
        <f t="shared" si="15"/>
        <v>89.53423329218802</v>
      </c>
      <c r="Z88" s="71">
        <f>IF(Data!C$6=1,L88,IF(Data!C$6=2,M88,N88))/100*Data!F95*Data!B95/Data!G$9</f>
        <v>4.72</v>
      </c>
      <c r="AA88" s="72">
        <f>Data!C95*Z88</f>
        <v>136.88</v>
      </c>
      <c r="AB88" s="71">
        <f>Data!J$5/100*Data!F95*Data!B95/Data!G$9</f>
        <v>5.0149999999999997</v>
      </c>
      <c r="AC88" s="72">
        <f>Data!C95*AB88</f>
        <v>145.435</v>
      </c>
      <c r="AD88" s="5"/>
      <c r="AE88" s="47"/>
      <c r="AF88" s="5"/>
      <c r="AG88" s="5"/>
    </row>
    <row r="89" spans="1:33">
      <c r="A89" s="11">
        <v>84</v>
      </c>
      <c r="B89" s="22">
        <f t="shared" si="8"/>
        <v>9.8954166666666676</v>
      </c>
      <c r="C89" s="16">
        <f t="shared" si="9"/>
        <v>8.1491666666666678</v>
      </c>
      <c r="I89" s="23">
        <f>Data!B96*Data!C96</f>
        <v>26543</v>
      </c>
      <c r="J89" s="23">
        <f>IF(Data!C$7=1,Data!D96,IF(Data!C$7=2,I89,Data!B96))</f>
        <v>35</v>
      </c>
      <c r="K89" s="33">
        <f>Data!E96*SQRT(Data!F96/21)</f>
        <v>46.951202352043133</v>
      </c>
      <c r="L89" s="33">
        <f>IF(Data!H96="A",Data!G$5,IF(Data!H96="B",Data!G$6,Data!G$7))</f>
        <v>16</v>
      </c>
      <c r="M89" s="33">
        <f>IF(Data!I96="A",Data!G$5,IF(Data!I96="B",Data!G$6,Data!G$7))</f>
        <v>14</v>
      </c>
      <c r="N89" s="33">
        <f>IF(Data!J96="A",Data!G$5,IF(Data!J96="B",Data!G$6,Data!G$7))</f>
        <v>14</v>
      </c>
      <c r="O89" s="45">
        <f>IF(Data!C$6=1,L89,IF(Data!C$6=2,M89,N89))</f>
        <v>14</v>
      </c>
      <c r="P89" s="47">
        <f>Data!B96/Data!G$9*Data!F96*O89/100/Data!E96/SQRT(Data!F96/21)</f>
        <v>0.17356673010338888</v>
      </c>
      <c r="Q89">
        <f t="shared" si="10"/>
        <v>0.39297770173113356</v>
      </c>
      <c r="R89">
        <f t="shared" si="11"/>
        <v>0.31815256536431236</v>
      </c>
      <c r="S89" s="67">
        <f>(1-K89*R89/Data!G96)*100</f>
        <v>96.099831468605373</v>
      </c>
      <c r="T89" s="45">
        <f t="shared" si="12"/>
        <v>33.634941014011879</v>
      </c>
      <c r="U89" s="47">
        <f>Data!B96/Data!G$9*Data!F96*Data!J$5/100/Data!E96/SQRT(Data!F96/21)</f>
        <v>0.21075960083982936</v>
      </c>
      <c r="V89">
        <f t="shared" si="13"/>
        <v>0.39017906387312606</v>
      </c>
      <c r="W89">
        <f t="shared" si="14"/>
        <v>0.30238980094268625</v>
      </c>
      <c r="X89" s="67">
        <f>(1-K89*W89/Data!G96)*100</f>
        <v>96.293064038314853</v>
      </c>
      <c r="Y89" s="45">
        <f t="shared" si="15"/>
        <v>33.702572413410195</v>
      </c>
      <c r="Z89" s="71">
        <f>IF(Data!C$6=1,L89,IF(Data!C$6=2,M89,N89))/100*Data!F96*Data!B96/Data!G$9</f>
        <v>8.1491666666666678</v>
      </c>
      <c r="AA89" s="72">
        <f>Data!C96*Z89</f>
        <v>154.83416666666668</v>
      </c>
      <c r="AB89" s="71">
        <f>Data!J$5/100*Data!F96*Data!B96/Data!G$9</f>
        <v>9.8954166666666676</v>
      </c>
      <c r="AC89" s="72">
        <f>Data!C96*AB89</f>
        <v>188.01291666666668</v>
      </c>
      <c r="AD89" s="5"/>
      <c r="AE89" s="47"/>
      <c r="AF89" s="5"/>
      <c r="AG89" s="5"/>
    </row>
    <row r="90" spans="1:33">
      <c r="A90" s="11">
        <v>85</v>
      </c>
      <c r="B90" s="22">
        <f t="shared" si="8"/>
        <v>1.7269166666666669</v>
      </c>
      <c r="C90" s="16">
        <f t="shared" si="9"/>
        <v>1.4221666666666666</v>
      </c>
      <c r="I90" s="23">
        <f>Data!B97*Data!C97</f>
        <v>1484</v>
      </c>
      <c r="J90" s="23">
        <f>IF(Data!C$7=1,Data!D97,IF(Data!C$7=2,I90,Data!B97))</f>
        <v>38</v>
      </c>
      <c r="K90" s="33">
        <f>Data!E97*SQRT(Data!F97/21)</f>
        <v>6.4276876238198781</v>
      </c>
      <c r="L90" s="33">
        <f>IF(Data!H97="A",Data!G$5,IF(Data!H97="B",Data!G$6,Data!G$7))</f>
        <v>14</v>
      </c>
      <c r="M90" s="33">
        <f>IF(Data!I97="A",Data!G$5,IF(Data!I97="B",Data!G$6,Data!G$7))</f>
        <v>14</v>
      </c>
      <c r="N90" s="33">
        <f>IF(Data!J97="A",Data!G$5,IF(Data!J97="B",Data!G$6,Data!G$7))</f>
        <v>14</v>
      </c>
      <c r="O90" s="45">
        <f>IF(Data!C$6=1,L90,IF(Data!C$6=2,M90,N90))</f>
        <v>14</v>
      </c>
      <c r="P90" s="47">
        <f>Data!B97/Data!G$9*Data!F97*O90/100/Data!E97/SQRT(Data!F97/21)</f>
        <v>0.22125634441169284</v>
      </c>
      <c r="Q90">
        <f t="shared" si="10"/>
        <v>0.38929538175125861</v>
      </c>
      <c r="R90">
        <f t="shared" si="11"/>
        <v>0.29803899463003991</v>
      </c>
      <c r="S90" s="67">
        <f>(1-K90*R90/Data!G97)*100</f>
        <v>98.192734380000729</v>
      </c>
      <c r="T90" s="45">
        <f t="shared" si="12"/>
        <v>37.313239064400278</v>
      </c>
      <c r="U90" s="47">
        <f>Data!B97/Data!G$9*Data!F97*Data!J$5/100/Data!E97/SQRT(Data!F97/21)</f>
        <v>0.26866841821419851</v>
      </c>
      <c r="V90">
        <f t="shared" si="13"/>
        <v>0.38480019174470331</v>
      </c>
      <c r="W90">
        <f t="shared" si="14"/>
        <v>0.27892000234090009</v>
      </c>
      <c r="X90" s="67">
        <f>(1-K90*W90/Data!G97)*100</f>
        <v>98.308669200865651</v>
      </c>
      <c r="Y90" s="45">
        <f t="shared" si="15"/>
        <v>37.357294296328945</v>
      </c>
      <c r="Z90" s="71">
        <f>IF(Data!C$6=1,L90,IF(Data!C$6=2,M90,N90))/100*Data!F97*Data!B97/Data!G$9</f>
        <v>1.4221666666666666</v>
      </c>
      <c r="AA90" s="72">
        <f>Data!C97*Z90</f>
        <v>19.910333333333334</v>
      </c>
      <c r="AB90" s="71">
        <f>Data!J$5/100*Data!F97*Data!B97/Data!G$9</f>
        <v>1.7269166666666669</v>
      </c>
      <c r="AC90" s="72">
        <f>Data!C97*AB90</f>
        <v>24.176833333333335</v>
      </c>
      <c r="AD90" s="5"/>
      <c r="AE90" s="47"/>
      <c r="AF90" s="5"/>
      <c r="AG90" s="5"/>
    </row>
    <row r="91" spans="1:33">
      <c r="A91" s="11">
        <v>86</v>
      </c>
      <c r="B91" s="22">
        <f t="shared" si="8"/>
        <v>7.1810833333333335</v>
      </c>
      <c r="C91" s="16">
        <f t="shared" si="9"/>
        <v>5.9138333333333337</v>
      </c>
      <c r="I91" s="23">
        <f>Data!B98*Data!C98</f>
        <v>24660</v>
      </c>
      <c r="J91" s="23">
        <f>IF(Data!C$7=1,Data!D98,IF(Data!C$7=2,I91,Data!B98))</f>
        <v>30</v>
      </c>
      <c r="K91" s="33">
        <f>Data!E98*SQRT(Data!F98/21)</f>
        <v>33.671066009246317</v>
      </c>
      <c r="L91" s="33">
        <f>IF(Data!H98="A",Data!G$5,IF(Data!H98="B",Data!G$6,Data!G$7))</f>
        <v>16</v>
      </c>
      <c r="M91" s="33">
        <f>IF(Data!I98="A",Data!G$5,IF(Data!I98="B",Data!G$6,Data!G$7))</f>
        <v>16</v>
      </c>
      <c r="N91" s="33">
        <f>IF(Data!J98="A",Data!G$5,IF(Data!J98="B",Data!G$6,Data!G$7))</f>
        <v>14</v>
      </c>
      <c r="O91" s="45">
        <f>IF(Data!C$6=1,L91,IF(Data!C$6=2,M91,N91))</f>
        <v>14</v>
      </c>
      <c r="P91" s="47">
        <f>Data!B98/Data!G$9*Data!F98*O91/100/Data!E98/SQRT(Data!F98/21)</f>
        <v>0.1756354649332858</v>
      </c>
      <c r="Q91">
        <f t="shared" si="10"/>
        <v>0.3928357824926329</v>
      </c>
      <c r="R91">
        <f t="shared" si="11"/>
        <v>0.31726156856517629</v>
      </c>
      <c r="S91" s="67">
        <f>(1-K91*R91/Data!G98)*100</f>
        <v>86.304442029031961</v>
      </c>
      <c r="T91" s="45">
        <f t="shared" si="12"/>
        <v>25.89133260870959</v>
      </c>
      <c r="U91" s="47">
        <f>Data!B98/Data!G$9*Data!F98*Data!J$5/100/Data!E98/SQRT(Data!F98/21)</f>
        <v>0.21327163599041848</v>
      </c>
      <c r="V91">
        <f t="shared" si="13"/>
        <v>0.38997131346573805</v>
      </c>
      <c r="W91">
        <f t="shared" si="14"/>
        <v>0.30134467537560017</v>
      </c>
      <c r="X91" s="67">
        <f>(1-K91*W91/Data!G98)*100</f>
        <v>86.991543004991371</v>
      </c>
      <c r="Y91" s="45">
        <f t="shared" si="15"/>
        <v>26.097462901497412</v>
      </c>
      <c r="Z91" s="71">
        <f>IF(Data!C$6=1,L91,IF(Data!C$6=2,M91,N91))/100*Data!F98*Data!B98/Data!G$9</f>
        <v>5.9138333333333337</v>
      </c>
      <c r="AA91" s="72">
        <f>Data!C98*Z91</f>
        <v>532.245</v>
      </c>
      <c r="AB91" s="71">
        <f>Data!J$5/100*Data!F98*Data!B98/Data!G$9</f>
        <v>7.1810833333333335</v>
      </c>
      <c r="AC91" s="72">
        <f>Data!C98*AB91</f>
        <v>646.29750000000001</v>
      </c>
      <c r="AD91" s="5"/>
      <c r="AE91" s="47"/>
      <c r="AF91" s="5"/>
      <c r="AG91" s="5"/>
    </row>
    <row r="92" spans="1:33">
      <c r="A92" s="11">
        <v>87</v>
      </c>
      <c r="B92" s="22">
        <f t="shared" si="8"/>
        <v>26.576666666666668</v>
      </c>
      <c r="C92" s="16">
        <f t="shared" si="9"/>
        <v>25.013333333333335</v>
      </c>
      <c r="I92" s="23">
        <f>Data!B99*Data!C99</f>
        <v>54940</v>
      </c>
      <c r="J92" s="23">
        <f>IF(Data!C$7=1,Data!D99,IF(Data!C$7=2,I92,Data!B99))</f>
        <v>76</v>
      </c>
      <c r="K92" s="33">
        <f>Data!E99*SQRT(Data!F99/21)</f>
        <v>64.337814062278426</v>
      </c>
      <c r="L92" s="33">
        <f>IF(Data!H99="A",Data!G$5,IF(Data!H99="B",Data!G$6,Data!G$7))</f>
        <v>16</v>
      </c>
      <c r="M92" s="33">
        <f>IF(Data!I99="A",Data!G$5,IF(Data!I99="B",Data!G$6,Data!G$7))</f>
        <v>14</v>
      </c>
      <c r="N92" s="33">
        <f>IF(Data!J99="A",Data!G$5,IF(Data!J99="B",Data!G$6,Data!G$7))</f>
        <v>16</v>
      </c>
      <c r="O92" s="45">
        <f>IF(Data!C$6=1,L92,IF(Data!C$6=2,M92,N92))</f>
        <v>16</v>
      </c>
      <c r="P92" s="47">
        <f>Data!B99/Data!G$9*Data!F99*O92/100/Data!E99/SQRT(Data!F99/21)</f>
        <v>0.38878121207414124</v>
      </c>
      <c r="Q92">
        <f t="shared" si="10"/>
        <v>0.36990276031211194</v>
      </c>
      <c r="R92">
        <f t="shared" si="11"/>
        <v>0.23432736477896263</v>
      </c>
      <c r="S92" s="67">
        <f>(1-K92*R92/Data!G99)*100</f>
        <v>94.110894365291955</v>
      </c>
      <c r="T92" s="45">
        <f t="shared" si="12"/>
        <v>71.52427971762188</v>
      </c>
      <c r="U92" s="47">
        <f>Data!B99/Data!G$9*Data!F99*Data!J$5/100/Data!E99/SQRT(Data!F99/21)</f>
        <v>0.413080037828775</v>
      </c>
      <c r="V92">
        <f t="shared" si="13"/>
        <v>0.36631661133081977</v>
      </c>
      <c r="W92">
        <f t="shared" si="14"/>
        <v>0.22596275986002207</v>
      </c>
      <c r="X92" s="67">
        <f>(1-K92*W92/Data!G99)*100</f>
        <v>94.321113269971335</v>
      </c>
      <c r="Y92" s="45">
        <f t="shared" si="15"/>
        <v>71.68404608517821</v>
      </c>
      <c r="Z92" s="71">
        <f>IF(Data!C$6=1,L92,IF(Data!C$6=2,M92,N92))/100*Data!F99*Data!B99/Data!G$9</f>
        <v>25.013333333333335</v>
      </c>
      <c r="AA92" s="72">
        <f>Data!C99*Z92</f>
        <v>1025.5466666666669</v>
      </c>
      <c r="AB92" s="71">
        <f>Data!J$5/100*Data!F99*Data!B99/Data!G$9</f>
        <v>26.576666666666668</v>
      </c>
      <c r="AC92" s="72">
        <f>Data!C99*AB92</f>
        <v>1089.6433333333334</v>
      </c>
      <c r="AD92" s="5"/>
      <c r="AE92" s="47"/>
      <c r="AF92" s="5"/>
      <c r="AG92" s="5"/>
    </row>
    <row r="93" spans="1:33">
      <c r="A93" s="11">
        <v>88</v>
      </c>
      <c r="B93" s="22">
        <f t="shared" si="8"/>
        <v>4.1139999999999999</v>
      </c>
      <c r="C93" s="16">
        <f t="shared" si="9"/>
        <v>3.3879999999999999</v>
      </c>
      <c r="I93" s="23">
        <f>Data!B100*Data!C100</f>
        <v>3520</v>
      </c>
      <c r="J93" s="23">
        <f>IF(Data!C$7=1,Data!D100,IF(Data!C$7=2,I93,Data!B100))</f>
        <v>30</v>
      </c>
      <c r="K93" s="33">
        <f>Data!E100*SQRT(Data!F100/21)</f>
        <v>16.944228762923498</v>
      </c>
      <c r="L93" s="33">
        <f>IF(Data!H100="A",Data!G$5,IF(Data!H100="B",Data!G$6,Data!G$7))</f>
        <v>14</v>
      </c>
      <c r="M93" s="33">
        <f>IF(Data!I100="A",Data!G$5,IF(Data!I100="B",Data!G$6,Data!G$7))</f>
        <v>14</v>
      </c>
      <c r="N93" s="33">
        <f>IF(Data!J100="A",Data!G$5,IF(Data!J100="B",Data!G$6,Data!G$7))</f>
        <v>14</v>
      </c>
      <c r="O93" s="45">
        <f>IF(Data!C$6=1,L93,IF(Data!C$6=2,M93,N93))</f>
        <v>14</v>
      </c>
      <c r="P93" s="47">
        <f>Data!B100/Data!G$9*Data!F100*O93/100/Data!E100/SQRT(Data!F100/21)</f>
        <v>0.19995008609736492</v>
      </c>
      <c r="Q93">
        <f t="shared" si="10"/>
        <v>0.39104613998348292</v>
      </c>
      <c r="R93">
        <f t="shared" si="11"/>
        <v>0.306915179922575</v>
      </c>
      <c r="S93" s="67">
        <f>(1-K93*R93/Data!G100)*100</f>
        <v>96.089893970359455</v>
      </c>
      <c r="T93" s="45">
        <f t="shared" si="12"/>
        <v>28.826968191107834</v>
      </c>
      <c r="U93" s="47">
        <f>Data!B100/Data!G$9*Data!F100*Data!J$5/100/Data!E100/SQRT(Data!F100/21)</f>
        <v>0.24279653311822882</v>
      </c>
      <c r="V93">
        <f t="shared" si="13"/>
        <v>0.38735457898294767</v>
      </c>
      <c r="W93">
        <f t="shared" si="14"/>
        <v>0.28924498908808532</v>
      </c>
      <c r="X93" s="67">
        <f>(1-K93*W93/Data!G100)*100</f>
        <v>96.315012583730947</v>
      </c>
      <c r="Y93" s="45">
        <f t="shared" si="15"/>
        <v>28.894503775119283</v>
      </c>
      <c r="Z93" s="71">
        <f>IF(Data!C$6=1,L93,IF(Data!C$6=2,M93,N93))/100*Data!F100*Data!B100/Data!G$9</f>
        <v>3.3879999999999999</v>
      </c>
      <c r="AA93" s="72">
        <f>Data!C100*Z93</f>
        <v>67.759999999999991</v>
      </c>
      <c r="AB93" s="71">
        <f>Data!J$5/100*Data!F100*Data!B100/Data!G$9</f>
        <v>4.1139999999999999</v>
      </c>
      <c r="AC93" s="72">
        <f>Data!C100*AB93</f>
        <v>82.28</v>
      </c>
      <c r="AD93" s="5"/>
      <c r="AE93" s="47"/>
      <c r="AF93" s="5"/>
      <c r="AG93" s="5"/>
    </row>
    <row r="94" spans="1:33">
      <c r="A94" s="11">
        <v>89</v>
      </c>
      <c r="B94" s="22">
        <f t="shared" si="8"/>
        <v>2.8560000000000003</v>
      </c>
      <c r="C94" s="16">
        <f t="shared" si="9"/>
        <v>2.6880000000000002</v>
      </c>
      <c r="I94" s="23">
        <f>Data!B101*Data!C101</f>
        <v>20412</v>
      </c>
      <c r="J94" s="23">
        <f>IF(Data!C$7=1,Data!D101,IF(Data!C$7=2,I94,Data!B101))</f>
        <v>82</v>
      </c>
      <c r="K94" s="33">
        <f>Data!E101*SQRT(Data!F101/21)</f>
        <v>7.7543952770655498</v>
      </c>
      <c r="L94" s="33">
        <f>IF(Data!H101="A",Data!G$5,IF(Data!H101="B",Data!G$6,Data!G$7))</f>
        <v>14</v>
      </c>
      <c r="M94" s="33">
        <f>IF(Data!I101="A",Data!G$5,IF(Data!I101="B",Data!G$6,Data!G$7))</f>
        <v>16</v>
      </c>
      <c r="N94" s="33">
        <f>IF(Data!J101="A",Data!G$5,IF(Data!J101="B",Data!G$6,Data!G$7))</f>
        <v>16</v>
      </c>
      <c r="O94" s="45">
        <f>IF(Data!C$6=1,L94,IF(Data!C$6=2,M94,N94))</f>
        <v>16</v>
      </c>
      <c r="P94" s="47">
        <f>Data!B101/Data!G$9*Data!F101*O94/100/Data!E101/SQRT(Data!F101/21)</f>
        <v>0.34664211765810371</v>
      </c>
      <c r="Q94">
        <f t="shared" si="10"/>
        <v>0.37567905347333186</v>
      </c>
      <c r="R94">
        <f t="shared" si="11"/>
        <v>0.24935223183626878</v>
      </c>
      <c r="S94" s="67">
        <f>(1-K94*R94/Data!G101)*100</f>
        <v>97.552435735598834</v>
      </c>
      <c r="T94" s="45">
        <f t="shared" si="12"/>
        <v>79.992997303191046</v>
      </c>
      <c r="U94" s="47">
        <f>Data!B101/Data!G$9*Data!F101*Data!J$5/100/Data!E101/SQRT(Data!F101/21)</f>
        <v>0.3683072500117352</v>
      </c>
      <c r="V94">
        <f t="shared" si="13"/>
        <v>0.37278075601801802</v>
      </c>
      <c r="W94">
        <f t="shared" si="14"/>
        <v>0.24154475297551417</v>
      </c>
      <c r="X94" s="67">
        <f>(1-K94*W94/Data!G101)*100</f>
        <v>97.629071529527479</v>
      </c>
      <c r="Y94" s="45">
        <f t="shared" si="15"/>
        <v>80.055838654212536</v>
      </c>
      <c r="Z94" s="71">
        <f>IF(Data!C$6=1,L94,IF(Data!C$6=2,M94,N94))/100*Data!F101*Data!B101/Data!G$9</f>
        <v>2.6880000000000002</v>
      </c>
      <c r="AA94" s="72">
        <f>Data!C101*Z94</f>
        <v>217.72800000000001</v>
      </c>
      <c r="AB94" s="71">
        <f>Data!J$5/100*Data!F101*Data!B101/Data!G$9</f>
        <v>2.8560000000000003</v>
      </c>
      <c r="AC94" s="72">
        <f>Data!C101*AB94</f>
        <v>231.33600000000001</v>
      </c>
      <c r="AD94" s="5"/>
      <c r="AE94" s="47"/>
      <c r="AF94" s="5"/>
      <c r="AG94" s="5"/>
    </row>
    <row r="95" spans="1:33">
      <c r="A95" s="11">
        <v>90</v>
      </c>
      <c r="B95" s="22">
        <f t="shared" si="8"/>
        <v>0.56737500000000007</v>
      </c>
      <c r="C95" s="16">
        <f t="shared" si="9"/>
        <v>0.53400000000000003</v>
      </c>
      <c r="I95" s="23">
        <f>Data!B102*Data!C102</f>
        <v>5963</v>
      </c>
      <c r="J95" s="23">
        <f>IF(Data!C$7=1,Data!D102,IF(Data!C$7=2,I95,Data!B102))</f>
        <v>77</v>
      </c>
      <c r="K95" s="33">
        <f>Data!E102*SQRT(Data!F102/21)</f>
        <v>2.3522771766109924</v>
      </c>
      <c r="L95" s="33">
        <f>IF(Data!H102="A",Data!G$5,IF(Data!H102="B",Data!G$6,Data!G$7))</f>
        <v>14</v>
      </c>
      <c r="M95" s="33">
        <f>IF(Data!I102="A",Data!G$5,IF(Data!I102="B",Data!G$6,Data!G$7))</f>
        <v>14</v>
      </c>
      <c r="N95" s="33">
        <f>IF(Data!J102="A",Data!G$5,IF(Data!J102="B",Data!G$6,Data!G$7))</f>
        <v>16</v>
      </c>
      <c r="O95" s="45">
        <f>IF(Data!C$6=1,L95,IF(Data!C$6=2,M95,N95))</f>
        <v>16</v>
      </c>
      <c r="P95" s="47">
        <f>Data!B102/Data!G$9*Data!F102*O95/100/Data!E102/SQRT(Data!F102/21)</f>
        <v>0.22701406335513249</v>
      </c>
      <c r="Q95">
        <f t="shared" si="10"/>
        <v>0.38879331716651316</v>
      </c>
      <c r="R95">
        <f t="shared" si="11"/>
        <v>0.2956706947321307</v>
      </c>
      <c r="S95" s="67">
        <f>(1-K95*R95/Data!G102)*100</f>
        <v>98.636275633311556</v>
      </c>
      <c r="T95" s="45">
        <f t="shared" si="12"/>
        <v>75.949932237649904</v>
      </c>
      <c r="U95" s="47">
        <f>Data!B102/Data!G$9*Data!F102*Data!J$5/100/Data!E102/SQRT(Data!F102/21)</f>
        <v>0.24120244231482832</v>
      </c>
      <c r="V95">
        <f t="shared" si="13"/>
        <v>0.38750403725899368</v>
      </c>
      <c r="W95">
        <f t="shared" si="14"/>
        <v>0.28988962375563487</v>
      </c>
      <c r="X95" s="67">
        <f>(1-K95*W95/Data!G102)*100</f>
        <v>98.662939714320146</v>
      </c>
      <c r="Y95" s="45">
        <f t="shared" si="15"/>
        <v>75.970463580026518</v>
      </c>
      <c r="Z95" s="71">
        <f>IF(Data!C$6=1,L95,IF(Data!C$6=2,M95,N95))/100*Data!F102*Data!B102/Data!G$9</f>
        <v>0.53400000000000003</v>
      </c>
      <c r="AA95" s="72">
        <f>Data!C102*Z95</f>
        <v>35.777999999999999</v>
      </c>
      <c r="AB95" s="71">
        <f>Data!J$5/100*Data!F102*Data!B102/Data!G$9</f>
        <v>0.56737500000000007</v>
      </c>
      <c r="AC95" s="72">
        <f>Data!C102*AB95</f>
        <v>38.014125000000007</v>
      </c>
      <c r="AD95" s="5"/>
      <c r="AE95" s="47"/>
      <c r="AF95" s="5"/>
      <c r="AG95" s="5"/>
    </row>
    <row r="96" spans="1:33">
      <c r="A96" s="11">
        <v>91</v>
      </c>
      <c r="B96" s="22">
        <f t="shared" si="8"/>
        <v>1.7311666666666667</v>
      </c>
      <c r="C96" s="16">
        <f t="shared" si="9"/>
        <v>1.4256666666666671</v>
      </c>
      <c r="I96" s="23">
        <f>Data!B103*Data!C103</f>
        <v>2350</v>
      </c>
      <c r="J96" s="23">
        <f>IF(Data!C$7=1,Data!D103,IF(Data!C$7=2,I96,Data!B103))</f>
        <v>37</v>
      </c>
      <c r="K96" s="33">
        <f>Data!E103*SQRT(Data!F103/21)</f>
        <v>6.2984561568200803</v>
      </c>
      <c r="L96" s="33">
        <f>IF(Data!H103="A",Data!G$5,IF(Data!H103="B",Data!G$6,Data!G$7))</f>
        <v>14</v>
      </c>
      <c r="M96" s="33">
        <f>IF(Data!I103="A",Data!G$5,IF(Data!I103="B",Data!G$6,Data!G$7))</f>
        <v>14</v>
      </c>
      <c r="N96" s="33">
        <f>IF(Data!J103="A",Data!G$5,IF(Data!J103="B",Data!G$6,Data!G$7))</f>
        <v>14</v>
      </c>
      <c r="O96" s="45">
        <f>IF(Data!C$6=1,L96,IF(Data!C$6=2,M96,N96))</f>
        <v>14</v>
      </c>
      <c r="P96" s="47">
        <f>Data!B103/Data!G$9*Data!F103*O96/100/Data!E103/SQRT(Data!F103/21)</f>
        <v>0.22635176480873481</v>
      </c>
      <c r="Q96">
        <f t="shared" si="10"/>
        <v>0.38885169177507301</v>
      </c>
      <c r="R96">
        <f t="shared" si="11"/>
        <v>0.29594245904292404</v>
      </c>
      <c r="S96" s="67">
        <f>(1-K96*R96/Data!G103)*100</f>
        <v>97.857493559513358</v>
      </c>
      <c r="T96" s="45">
        <f t="shared" si="12"/>
        <v>36.207272617019946</v>
      </c>
      <c r="U96" s="47">
        <f>Data!B103/Data!G$9*Data!F103*Data!J$5/100/Data!E103/SQRT(Data!F103/21)</f>
        <v>0.27485571441060658</v>
      </c>
      <c r="V96">
        <f t="shared" si="13"/>
        <v>0.38415370452060127</v>
      </c>
      <c r="W96">
        <f t="shared" si="14"/>
        <v>0.27648899800067378</v>
      </c>
      <c r="X96" s="67">
        <f>(1-K96*W96/Data!G103)*100</f>
        <v>97.998328929022577</v>
      </c>
      <c r="Y96" s="45">
        <f t="shared" si="15"/>
        <v>36.259381703738356</v>
      </c>
      <c r="Z96" s="71">
        <f>IF(Data!C$6=1,L96,IF(Data!C$6=2,M96,N96))/100*Data!F103*Data!B103/Data!G$9</f>
        <v>1.4256666666666671</v>
      </c>
      <c r="AA96" s="72">
        <f>Data!C103*Z96</f>
        <v>35.64166666666668</v>
      </c>
      <c r="AB96" s="71">
        <f>Data!J$5/100*Data!F103*Data!B103/Data!G$9</f>
        <v>1.7311666666666667</v>
      </c>
      <c r="AC96" s="72">
        <f>Data!C103*AB96</f>
        <v>43.279166666666669</v>
      </c>
      <c r="AD96" s="5"/>
      <c r="AE96" s="47"/>
      <c r="AF96" s="5"/>
      <c r="AG96" s="5"/>
    </row>
    <row r="97" spans="1:33">
      <c r="A97" s="11">
        <v>92</v>
      </c>
      <c r="B97" s="22">
        <f t="shared" si="8"/>
        <v>0.97750000000000015</v>
      </c>
      <c r="C97" s="16">
        <f t="shared" si="9"/>
        <v>0.80500000000000005</v>
      </c>
      <c r="I97" s="23">
        <f>Data!B104*Data!C104</f>
        <v>8280</v>
      </c>
      <c r="J97" s="23">
        <f>IF(Data!C$7=1,Data!D104,IF(Data!C$7=2,I97,Data!B104))</f>
        <v>31</v>
      </c>
      <c r="K97" s="33">
        <f>Data!E104*SQRT(Data!F104/21)</f>
        <v>11.547409021014243</v>
      </c>
      <c r="L97" s="33">
        <f>IF(Data!H104="A",Data!G$5,IF(Data!H104="B",Data!G$6,Data!G$7))</f>
        <v>14</v>
      </c>
      <c r="M97" s="33">
        <f>IF(Data!I104="A",Data!G$5,IF(Data!I104="B",Data!G$6,Data!G$7))</f>
        <v>14</v>
      </c>
      <c r="N97" s="33">
        <f>IF(Data!J104="A",Data!G$5,IF(Data!J104="B",Data!G$6,Data!G$7))</f>
        <v>14</v>
      </c>
      <c r="O97" s="45">
        <f>IF(Data!C$6=1,L97,IF(Data!C$6=2,M97,N97))</f>
        <v>14</v>
      </c>
      <c r="P97" s="47">
        <f>Data!B104/Data!G$9*Data!F104*O97/100/Data!E104/SQRT(Data!F104/21)</f>
        <v>6.9712608130104547E-2</v>
      </c>
      <c r="Q97">
        <f t="shared" si="10"/>
        <v>0.39797359254558751</v>
      </c>
      <c r="R97">
        <f t="shared" si="11"/>
        <v>0.36505451798359684</v>
      </c>
      <c r="S97" s="67">
        <f>(1-K97*R97/Data!G104)*100</f>
        <v>97.505660453180013</v>
      </c>
      <c r="T97" s="45">
        <f t="shared" si="12"/>
        <v>30.226754740485802</v>
      </c>
      <c r="U97" s="47">
        <f>Data!B104/Data!G$9*Data!F104*Data!J$5/100/Data!E104/SQRT(Data!F104/21)</f>
        <v>8.4651024157984076E-2</v>
      </c>
      <c r="V97">
        <f t="shared" si="13"/>
        <v>0.39751500373042836</v>
      </c>
      <c r="W97">
        <f t="shared" si="14"/>
        <v>0.35804482008178662</v>
      </c>
      <c r="X97" s="67">
        <f>(1-K97*W97/Data!G104)*100</f>
        <v>97.553556221692389</v>
      </c>
      <c r="Y97" s="45">
        <f t="shared" si="15"/>
        <v>30.24160242872464</v>
      </c>
      <c r="Z97" s="71">
        <f>IF(Data!C$6=1,L97,IF(Data!C$6=2,M97,N97))/100*Data!F104*Data!B104/Data!G$9</f>
        <v>0.80500000000000005</v>
      </c>
      <c r="AA97" s="72">
        <f>Data!C104*Z97</f>
        <v>19.32</v>
      </c>
      <c r="AB97" s="71">
        <f>Data!J$5/100*Data!F104*Data!B104/Data!G$9</f>
        <v>0.97750000000000015</v>
      </c>
      <c r="AC97" s="72">
        <f>Data!C104*AB97</f>
        <v>23.460000000000004</v>
      </c>
      <c r="AD97" s="5"/>
      <c r="AE97" s="47"/>
      <c r="AF97" s="5"/>
      <c r="AG97" s="5"/>
    </row>
    <row r="98" spans="1:33">
      <c r="A98" s="11">
        <v>93</v>
      </c>
      <c r="B98" s="22">
        <f t="shared" si="8"/>
        <v>1.4648333333333334</v>
      </c>
      <c r="C98" s="16">
        <f t="shared" si="9"/>
        <v>1.3786666666666667</v>
      </c>
      <c r="I98" s="23">
        <f>Data!B105*Data!C105</f>
        <v>52358</v>
      </c>
      <c r="J98" s="23">
        <f>IF(Data!C$7=1,Data!D105,IF(Data!C$7=2,I98,Data!B105))</f>
        <v>83</v>
      </c>
      <c r="K98" s="33">
        <f>Data!E105*SQRT(Data!F105/21)</f>
        <v>3.3959934706088966</v>
      </c>
      <c r="L98" s="33">
        <f>IF(Data!H105="A",Data!G$5,IF(Data!H105="B",Data!G$6,Data!G$7))</f>
        <v>16</v>
      </c>
      <c r="M98" s="33">
        <f>IF(Data!I105="A",Data!G$5,IF(Data!I105="B",Data!G$6,Data!G$7))</f>
        <v>17.600000000000001</v>
      </c>
      <c r="N98" s="33">
        <f>IF(Data!J105="A",Data!G$5,IF(Data!J105="B",Data!G$6,Data!G$7))</f>
        <v>16</v>
      </c>
      <c r="O98" s="45">
        <f>IF(Data!C$6=1,L98,IF(Data!C$6=2,M98,N98))</f>
        <v>16</v>
      </c>
      <c r="P98" s="47">
        <f>Data!B105/Data!G$9*Data!F105*O98/100/Data!E105/SQRT(Data!F105/21)</f>
        <v>0.40596858580516459</v>
      </c>
      <c r="Q98">
        <f t="shared" si="10"/>
        <v>0.36738499475355291</v>
      </c>
      <c r="R98">
        <f t="shared" si="11"/>
        <v>0.2283883168871661</v>
      </c>
      <c r="S98" s="67">
        <f>(1-K98*R98/Data!G105)*100</f>
        <v>95.691082039376823</v>
      </c>
      <c r="T98" s="45">
        <f t="shared" si="12"/>
        <v>79.423598092682766</v>
      </c>
      <c r="U98" s="47">
        <f>Data!B105/Data!G$9*Data!F105*Data!J$5/100/Data!E105/SQRT(Data!F105/21)</f>
        <v>0.4313416224179874</v>
      </c>
      <c r="V98">
        <f t="shared" si="13"/>
        <v>0.36350308321014069</v>
      </c>
      <c r="W98">
        <f t="shared" si="14"/>
        <v>0.21981887745933798</v>
      </c>
      <c r="X98" s="67">
        <f>(1-K98*W98/Data!G105)*100</f>
        <v>95.852758485730618</v>
      </c>
      <c r="Y98" s="45">
        <f t="shared" si="15"/>
        <v>79.557789543156417</v>
      </c>
      <c r="Z98" s="71">
        <f>IF(Data!C$6=1,L98,IF(Data!C$6=2,M98,N98))/100*Data!F105*Data!B105/Data!G$9</f>
        <v>1.3786666666666667</v>
      </c>
      <c r="AA98" s="72">
        <f>Data!C105*Z98</f>
        <v>767.91733333333332</v>
      </c>
      <c r="AB98" s="71">
        <f>Data!J$5/100*Data!F105*Data!B105/Data!G$9</f>
        <v>1.4648333333333334</v>
      </c>
      <c r="AC98" s="72">
        <f>Data!C105*AB98</f>
        <v>815.91216666666674</v>
      </c>
      <c r="AD98" s="5"/>
      <c r="AE98" s="47"/>
      <c r="AF98" s="5"/>
      <c r="AG98" s="5"/>
    </row>
    <row r="99" spans="1:33">
      <c r="A99" s="11">
        <v>94</v>
      </c>
      <c r="B99" s="22">
        <f t="shared" si="8"/>
        <v>1.4931666666666668</v>
      </c>
      <c r="C99" s="16">
        <f t="shared" si="9"/>
        <v>1.4053333333333335</v>
      </c>
      <c r="I99" s="23">
        <f>Data!B106*Data!C106</f>
        <v>81716</v>
      </c>
      <c r="J99" s="23">
        <f>IF(Data!C$7=1,Data!D106,IF(Data!C$7=2,I99,Data!B106))</f>
        <v>59</v>
      </c>
      <c r="K99" s="33">
        <f>Data!E106*SQRT(Data!F106/21)</f>
        <v>7.3104737559318771</v>
      </c>
      <c r="L99" s="33">
        <f>IF(Data!H106="A",Data!G$5,IF(Data!H106="B",Data!G$6,Data!G$7))</f>
        <v>16</v>
      </c>
      <c r="M99" s="33">
        <f>IF(Data!I106="A",Data!G$5,IF(Data!I106="B",Data!G$6,Data!G$7))</f>
        <v>17.600000000000001</v>
      </c>
      <c r="N99" s="33">
        <f>IF(Data!J106="A",Data!G$5,IF(Data!J106="B",Data!G$6,Data!G$7))</f>
        <v>16</v>
      </c>
      <c r="O99" s="45">
        <f>IF(Data!C$6=1,L99,IF(Data!C$6=2,M99,N99))</f>
        <v>16</v>
      </c>
      <c r="P99" s="47">
        <f>Data!B106/Data!G$9*Data!F106*O99/100/Data!E106/SQRT(Data!F106/21)</f>
        <v>0.19223560336195933</v>
      </c>
      <c r="Q99">
        <f t="shared" si="10"/>
        <v>0.3916381446002975</v>
      </c>
      <c r="R99">
        <f t="shared" si="11"/>
        <v>0.31017276566694513</v>
      </c>
      <c r="S99" s="67">
        <f>(1-K99*R99/Data!G106)*100</f>
        <v>88.662450683934949</v>
      </c>
      <c r="T99" s="45">
        <f t="shared" si="12"/>
        <v>52.310845903521624</v>
      </c>
      <c r="U99" s="47">
        <f>Data!B106/Data!G$9*Data!F106*Data!J$5/100/Data!E106/SQRT(Data!F106/21)</f>
        <v>0.20425032857208181</v>
      </c>
      <c r="V99">
        <f t="shared" si="13"/>
        <v>0.39070643728069671</v>
      </c>
      <c r="W99">
        <f t="shared" si="14"/>
        <v>0.30510942570880334</v>
      </c>
      <c r="X99" s="67">
        <f>(1-K99*W99/Data!G106)*100</f>
        <v>88.847527753341737</v>
      </c>
      <c r="Y99" s="45">
        <f t="shared" si="15"/>
        <v>52.420041374471623</v>
      </c>
      <c r="Z99" s="71">
        <f>IF(Data!C$6=1,L99,IF(Data!C$6=2,M99,N99))/100*Data!F106*Data!B106/Data!G$9</f>
        <v>1.4053333333333335</v>
      </c>
      <c r="AA99" s="72">
        <f>Data!C106*Z99</f>
        <v>926.11466666666684</v>
      </c>
      <c r="AB99" s="71">
        <f>Data!J$5/100*Data!F106*Data!B106/Data!G$9</f>
        <v>1.4931666666666668</v>
      </c>
      <c r="AC99" s="72">
        <f>Data!C106*AB99</f>
        <v>983.99683333333337</v>
      </c>
      <c r="AD99" s="5"/>
      <c r="AE99" s="47"/>
      <c r="AF99" s="5"/>
      <c r="AG99" s="5"/>
    </row>
    <row r="100" spans="1:33">
      <c r="A100" s="11">
        <v>95</v>
      </c>
      <c r="B100" s="22">
        <f t="shared" si="8"/>
        <v>4.0162500000000003</v>
      </c>
      <c r="C100" s="16">
        <f t="shared" si="9"/>
        <v>3.3075000000000006</v>
      </c>
      <c r="I100" s="23">
        <f>Data!B107*Data!C107</f>
        <v>110880</v>
      </c>
      <c r="J100" s="23">
        <f>IF(Data!C$7=1,Data!D107,IF(Data!C$7=2,I100,Data!B107))</f>
        <v>42</v>
      </c>
      <c r="K100" s="33">
        <f>Data!E107*SQRT(Data!F107/21)</f>
        <v>21.603751219939415</v>
      </c>
      <c r="L100" s="33">
        <f>IF(Data!H107="A",Data!G$5,IF(Data!H107="B",Data!G$6,Data!G$7))</f>
        <v>17.600000000000001</v>
      </c>
      <c r="M100" s="33">
        <f>IF(Data!I107="A",Data!G$5,IF(Data!I107="B",Data!G$6,Data!G$7))</f>
        <v>16</v>
      </c>
      <c r="N100" s="33">
        <f>IF(Data!J107="A",Data!G$5,IF(Data!J107="B",Data!G$6,Data!G$7))</f>
        <v>14</v>
      </c>
      <c r="O100" s="45">
        <f>IF(Data!C$6=1,L100,IF(Data!C$6=2,M100,N100))</f>
        <v>14</v>
      </c>
      <c r="P100" s="47">
        <f>Data!B107/Data!G$9*Data!F107*O100/100/Data!E107/SQRT(Data!F107/21)</f>
        <v>0.15309841176782796</v>
      </c>
      <c r="Q100">
        <f t="shared" si="10"/>
        <v>0.39429368093371109</v>
      </c>
      <c r="R100">
        <f t="shared" si="11"/>
        <v>0.32705893126094865</v>
      </c>
      <c r="S100" s="67">
        <f>(1-K100*R100/Data!G107)*100</f>
        <v>91.687412017387288</v>
      </c>
      <c r="T100" s="45">
        <f t="shared" si="12"/>
        <v>38.508713047302663</v>
      </c>
      <c r="U100" s="47">
        <f>Data!B107/Data!G$9*Data!F107*Data!J$5/100/Data!E107/SQRT(Data!F107/21)</f>
        <v>0.1859052142895054</v>
      </c>
      <c r="V100">
        <f t="shared" si="13"/>
        <v>0.39210717271680523</v>
      </c>
      <c r="W100">
        <f t="shared" si="14"/>
        <v>0.31286330037486437</v>
      </c>
      <c r="X100" s="67">
        <f>(1-K100*W100/Data!G107)*100</f>
        <v>92.048210697473237</v>
      </c>
      <c r="Y100" s="45">
        <f t="shared" si="15"/>
        <v>38.660248492938756</v>
      </c>
      <c r="Z100" s="71">
        <f>IF(Data!C$6=1,L100,IF(Data!C$6=2,M100,N100))/100*Data!F107*Data!B107/Data!G$9</f>
        <v>3.3075000000000006</v>
      </c>
      <c r="AA100" s="72">
        <f>Data!C107*Z100</f>
        <v>582.12000000000012</v>
      </c>
      <c r="AB100" s="71">
        <f>Data!J$5/100*Data!F107*Data!B107/Data!G$9</f>
        <v>4.0162500000000003</v>
      </c>
      <c r="AC100" s="72">
        <f>Data!C107*AB100</f>
        <v>706.86</v>
      </c>
      <c r="AD100" s="5"/>
      <c r="AE100" s="47"/>
      <c r="AF100" s="5"/>
      <c r="AG100" s="5"/>
    </row>
    <row r="101" spans="1:33">
      <c r="A101" s="11">
        <v>96</v>
      </c>
      <c r="B101" s="22">
        <f t="shared" si="8"/>
        <v>2.4288750000000001</v>
      </c>
      <c r="C101" s="16">
        <f t="shared" si="9"/>
        <v>2.0002500000000003</v>
      </c>
      <c r="I101" s="23">
        <f>Data!B108*Data!C108</f>
        <v>101727</v>
      </c>
      <c r="J101" s="23">
        <f>IF(Data!C$7=1,Data!D108,IF(Data!C$7=2,I101,Data!B108))</f>
        <v>45</v>
      </c>
      <c r="K101" s="33">
        <f>Data!E108*SQRT(Data!F108/21)</f>
        <v>11.498107334217561</v>
      </c>
      <c r="L101" s="33">
        <f>IF(Data!H108="A",Data!G$5,IF(Data!H108="B",Data!G$6,Data!G$7))</f>
        <v>17.600000000000001</v>
      </c>
      <c r="M101" s="33">
        <f>IF(Data!I108="A",Data!G$5,IF(Data!I108="B",Data!G$6,Data!G$7))</f>
        <v>17.600000000000001</v>
      </c>
      <c r="N101" s="33">
        <f>IF(Data!J108="A",Data!G$5,IF(Data!J108="B",Data!G$6,Data!G$7))</f>
        <v>14</v>
      </c>
      <c r="O101" s="45">
        <f>IF(Data!C$6=1,L101,IF(Data!C$6=2,M101,N101))</f>
        <v>14</v>
      </c>
      <c r="P101" s="47">
        <f>Data!B108/Data!G$9*Data!F108*O101/100/Data!E108/SQRT(Data!F108/21)</f>
        <v>0.17396341344348004</v>
      </c>
      <c r="Q101">
        <f t="shared" si="10"/>
        <v>0.39295061482604227</v>
      </c>
      <c r="R101">
        <f t="shared" si="11"/>
        <v>0.31798158494021567</v>
      </c>
      <c r="S101" s="67">
        <f>(1-K101*R101/Data!G108)*100</f>
        <v>93.101535105759964</v>
      </c>
      <c r="T101" s="45">
        <f t="shared" si="12"/>
        <v>41.895690797591989</v>
      </c>
      <c r="U101" s="47">
        <f>Data!B108/Data!G$9*Data!F108*Data!J$5/100/Data!E108/SQRT(Data!F108/21)</f>
        <v>0.21124128775279719</v>
      </c>
      <c r="V101">
        <f t="shared" si="13"/>
        <v>0.39013940958941873</v>
      </c>
      <c r="W101">
        <f t="shared" si="14"/>
        <v>0.30218920562287144</v>
      </c>
      <c r="X101" s="67">
        <f>(1-K101*W101/Data!G108)*100</f>
        <v>93.444143544351476</v>
      </c>
      <c r="Y101" s="45">
        <f t="shared" si="15"/>
        <v>42.049864594958166</v>
      </c>
      <c r="Z101" s="71">
        <f>IF(Data!C$6=1,L101,IF(Data!C$6=2,M101,N101))/100*Data!F108*Data!B108/Data!G$9</f>
        <v>2.0002500000000003</v>
      </c>
      <c r="AA101" s="72">
        <f>Data!C108*Z101</f>
        <v>534.06675000000007</v>
      </c>
      <c r="AB101" s="71">
        <f>Data!J$5/100*Data!F108*Data!B108/Data!G$9</f>
        <v>2.4288750000000001</v>
      </c>
      <c r="AC101" s="72">
        <f>Data!C108*AB101</f>
        <v>648.50962500000003</v>
      </c>
      <c r="AD101" s="5"/>
      <c r="AE101" s="47"/>
      <c r="AF101" s="5"/>
      <c r="AG101" s="5"/>
    </row>
    <row r="102" spans="1:33">
      <c r="A102" s="11">
        <v>97</v>
      </c>
      <c r="B102" s="22">
        <f t="shared" si="8"/>
        <v>0.86062500000000008</v>
      </c>
      <c r="C102" s="16">
        <f t="shared" si="9"/>
        <v>0.7087500000000001</v>
      </c>
      <c r="I102" s="23">
        <f>Data!B109*Data!C109</f>
        <v>62775</v>
      </c>
      <c r="J102" s="23">
        <f>IF(Data!C$7=1,Data!D109,IF(Data!C$7=2,I102,Data!B109))</f>
        <v>35</v>
      </c>
      <c r="K102" s="33">
        <f>Data!E109*SQRT(Data!F109/21)</f>
        <v>6.2617037513707636</v>
      </c>
      <c r="L102" s="33">
        <f>IF(Data!H109="A",Data!G$5,IF(Data!H109="B",Data!G$6,Data!G$7))</f>
        <v>16</v>
      </c>
      <c r="M102" s="33">
        <f>IF(Data!I109="A",Data!G$5,IF(Data!I109="B",Data!G$6,Data!G$7))</f>
        <v>17.600000000000001</v>
      </c>
      <c r="N102" s="33">
        <f>IF(Data!J109="A",Data!G$5,IF(Data!J109="B",Data!G$6,Data!G$7))</f>
        <v>14</v>
      </c>
      <c r="O102" s="45">
        <f>IF(Data!C$6=1,L102,IF(Data!C$6=2,M102,N102))</f>
        <v>14</v>
      </c>
      <c r="P102" s="47">
        <f>Data!B109/Data!G$9*Data!F109*O102/100/Data!E109/SQRT(Data!F109/21)</f>
        <v>0.11318804404389873</v>
      </c>
      <c r="Q102">
        <f t="shared" si="10"/>
        <v>0.39639445339129531</v>
      </c>
      <c r="R102">
        <f t="shared" si="11"/>
        <v>0.34490060120178345</v>
      </c>
      <c r="S102" s="67">
        <f>(1-K102*R102/Data!G109)*100</f>
        <v>91.001394215019843</v>
      </c>
      <c r="T102" s="45">
        <f t="shared" si="12"/>
        <v>31.850487975256947</v>
      </c>
      <c r="U102" s="47">
        <f>Data!B109/Data!G$9*Data!F109*Data!J$5/100/Data!E109/SQRT(Data!F109/21)</f>
        <v>0.13744262491044845</v>
      </c>
      <c r="V102">
        <f t="shared" si="13"/>
        <v>0.39519145314805537</v>
      </c>
      <c r="W102">
        <f t="shared" si="14"/>
        <v>0.3339826899099288</v>
      </c>
      <c r="X102" s="67">
        <f>(1-K102*W102/Data!G109)*100</f>
        <v>91.286247240408741</v>
      </c>
      <c r="Y102" s="45">
        <f t="shared" si="15"/>
        <v>31.950186534143057</v>
      </c>
      <c r="Z102" s="71">
        <f>IF(Data!C$6=1,L102,IF(Data!C$6=2,M102,N102))/100*Data!F109*Data!B109/Data!G$9</f>
        <v>0.7087500000000001</v>
      </c>
      <c r="AA102" s="72">
        <f>Data!C109*Z102</f>
        <v>329.56875000000002</v>
      </c>
      <c r="AB102" s="71">
        <f>Data!J$5/100*Data!F109*Data!B109/Data!G$9</f>
        <v>0.86062500000000008</v>
      </c>
      <c r="AC102" s="72">
        <f>Data!C109*AB102</f>
        <v>400.19062500000001</v>
      </c>
      <c r="AD102" s="5"/>
      <c r="AE102" s="47"/>
      <c r="AF102" s="5"/>
      <c r="AG102" s="5"/>
    </row>
    <row r="103" spans="1:33">
      <c r="A103" s="11">
        <v>98</v>
      </c>
      <c r="B103" s="22">
        <f t="shared" si="8"/>
        <v>3.4425000000000003</v>
      </c>
      <c r="C103" s="16">
        <f t="shared" si="9"/>
        <v>3.24</v>
      </c>
      <c r="I103" s="23">
        <f>Data!B110*Data!C110</f>
        <v>158220</v>
      </c>
      <c r="J103" s="23">
        <f>IF(Data!C$7=1,Data!D110,IF(Data!C$7=2,I103,Data!B110))</f>
        <v>62</v>
      </c>
      <c r="K103" s="33">
        <f>Data!E110*SQRT(Data!F110/21)</f>
        <v>13.550956906144256</v>
      </c>
      <c r="L103" s="33">
        <f>IF(Data!H110="A",Data!G$5,IF(Data!H110="B",Data!G$6,Data!G$7))</f>
        <v>17.600000000000001</v>
      </c>
      <c r="M103" s="33">
        <f>IF(Data!I110="A",Data!G$5,IF(Data!I110="B",Data!G$6,Data!G$7))</f>
        <v>17.600000000000001</v>
      </c>
      <c r="N103" s="33">
        <f>IF(Data!J110="A",Data!G$5,IF(Data!J110="B",Data!G$6,Data!G$7))</f>
        <v>16</v>
      </c>
      <c r="O103" s="45">
        <f>IF(Data!C$6=1,L103,IF(Data!C$6=2,M103,N103))</f>
        <v>16</v>
      </c>
      <c r="P103" s="47">
        <f>Data!B110/Data!G$9*Data!F110*O103/100/Data!E110/SQRT(Data!F110/21)</f>
        <v>0.23909750598726529</v>
      </c>
      <c r="Q103">
        <f t="shared" si="10"/>
        <v>0.38769997022455754</v>
      </c>
      <c r="R103">
        <f t="shared" si="11"/>
        <v>0.29074234799699283</v>
      </c>
      <c r="S103" s="67">
        <f>(1-K103*R103/Data!G110)*100</f>
        <v>93.541250772953362</v>
      </c>
      <c r="T103" s="45">
        <f t="shared" si="12"/>
        <v>57.995575479231086</v>
      </c>
      <c r="U103" s="47">
        <f>Data!B110/Data!G$9*Data!F110*Data!J$5/100/Data!E110/SQRT(Data!F110/21)</f>
        <v>0.25404110011146935</v>
      </c>
      <c r="V103">
        <f t="shared" si="13"/>
        <v>0.38627406724431479</v>
      </c>
      <c r="W103">
        <f t="shared" si="14"/>
        <v>0.2847257348461073</v>
      </c>
      <c r="X103" s="67">
        <f>(1-K103*W103/Data!G110)*100</f>
        <v>93.674907929557619</v>
      </c>
      <c r="Y103" s="45">
        <f t="shared" si="15"/>
        <v>58.07844291632572</v>
      </c>
      <c r="Z103" s="71">
        <f>IF(Data!C$6=1,L103,IF(Data!C$6=2,M103,N103))/100*Data!F110*Data!B110/Data!G$9</f>
        <v>3.24</v>
      </c>
      <c r="AA103" s="72">
        <f>Data!C110*Z103</f>
        <v>949.32</v>
      </c>
      <c r="AB103" s="71">
        <f>Data!J$5/100*Data!F110*Data!B110/Data!G$9</f>
        <v>3.4425000000000003</v>
      </c>
      <c r="AC103" s="72">
        <f>Data!C110*AB103</f>
        <v>1008.6525000000001</v>
      </c>
      <c r="AD103" s="5"/>
      <c r="AE103" s="47"/>
      <c r="AF103" s="5"/>
      <c r="AG103" s="5"/>
    </row>
    <row r="104" spans="1:33">
      <c r="A104" s="11">
        <v>99</v>
      </c>
      <c r="B104" s="22">
        <f t="shared" si="8"/>
        <v>6.9813333333333345</v>
      </c>
      <c r="C104" s="16">
        <f t="shared" si="9"/>
        <v>6.5706666666666669</v>
      </c>
      <c r="I104" s="23">
        <f>Data!B111*Data!C111</f>
        <v>81928</v>
      </c>
      <c r="J104" s="23">
        <f>IF(Data!C$7=1,Data!D111,IF(Data!C$7=2,I104,Data!B111))</f>
        <v>91</v>
      </c>
      <c r="K104" s="33">
        <f>Data!E111*SQRT(Data!F111/21)</f>
        <v>21.907125253306983</v>
      </c>
      <c r="L104" s="33">
        <f>IF(Data!H111="A",Data!G$5,IF(Data!H111="B",Data!G$6,Data!G$7))</f>
        <v>16</v>
      </c>
      <c r="M104" s="33">
        <f>IF(Data!I111="A",Data!G$5,IF(Data!I111="B",Data!G$6,Data!G$7))</f>
        <v>16</v>
      </c>
      <c r="N104" s="33">
        <f>IF(Data!J111="A",Data!G$5,IF(Data!J111="B",Data!G$6,Data!G$7))</f>
        <v>16</v>
      </c>
      <c r="O104" s="45">
        <f>IF(Data!C$6=1,L104,IF(Data!C$6=2,M104,N104))</f>
        <v>16</v>
      </c>
      <c r="P104" s="47">
        <f>Data!B111/Data!G$9*Data!F111*O104/100/Data!E111/SQRT(Data!F111/21)</f>
        <v>0.29993285703585387</v>
      </c>
      <c r="Q104">
        <f t="shared" si="10"/>
        <v>0.38139505099721571</v>
      </c>
      <c r="R104">
        <f t="shared" si="11"/>
        <v>0.26678645160307157</v>
      </c>
      <c r="S104" s="67">
        <f>(1-K104*R104/Data!G111)*100</f>
        <v>93.911953946714775</v>
      </c>
      <c r="T104" s="45">
        <f t="shared" si="12"/>
        <v>85.459878091510433</v>
      </c>
      <c r="U104" s="47">
        <f>Data!B111/Data!G$9*Data!F111*Data!J$5/100/Data!E111/SQRT(Data!F111/21)</f>
        <v>0.31867866060059474</v>
      </c>
      <c r="V104">
        <f t="shared" si="13"/>
        <v>0.37919005061243327</v>
      </c>
      <c r="W104">
        <f t="shared" si="14"/>
        <v>0.25969030151926964</v>
      </c>
      <c r="X104" s="67">
        <f>(1-K104*W104/Data!G111)*100</f>
        <v>94.073887539112803</v>
      </c>
      <c r="Y104" s="45">
        <f t="shared" si="15"/>
        <v>85.607237660592659</v>
      </c>
      <c r="Z104" s="71">
        <f>IF(Data!C$6=1,L104,IF(Data!C$6=2,M104,N104))/100*Data!F111*Data!B111/Data!G$9</f>
        <v>6.5706666666666669</v>
      </c>
      <c r="AA104" s="72">
        <f>Data!C111*Z104</f>
        <v>873.89866666666671</v>
      </c>
      <c r="AB104" s="71">
        <f>Data!J$5/100*Data!F111*Data!B111/Data!G$9</f>
        <v>6.9813333333333345</v>
      </c>
      <c r="AC104" s="72">
        <f>Data!C111*AB104</f>
        <v>928.51733333333345</v>
      </c>
      <c r="AD104" s="5"/>
      <c r="AE104" s="47"/>
      <c r="AF104" s="5"/>
      <c r="AG104" s="5"/>
    </row>
    <row r="105" spans="1:33">
      <c r="A105" s="11">
        <v>100</v>
      </c>
      <c r="B105" s="22">
        <f t="shared" si="8"/>
        <v>3.1308333333333334</v>
      </c>
      <c r="C105" s="16">
        <f t="shared" si="9"/>
        <v>2.9466666666666668</v>
      </c>
      <c r="I105" s="23">
        <f>Data!B112*Data!C112</f>
        <v>167440</v>
      </c>
      <c r="J105" s="23">
        <f>IF(Data!C$7=1,Data!D112,IF(Data!C$7=2,I105,Data!B112))</f>
        <v>61</v>
      </c>
      <c r="K105" s="33">
        <f>Data!E112*SQRT(Data!F112/21)</f>
        <v>10.09709372665673</v>
      </c>
      <c r="L105" s="33">
        <f>IF(Data!H112="A",Data!G$5,IF(Data!H112="B",Data!G$6,Data!G$7))</f>
        <v>17.600000000000001</v>
      </c>
      <c r="M105" s="33">
        <f>IF(Data!I112="A",Data!G$5,IF(Data!I112="B",Data!G$6,Data!G$7))</f>
        <v>17.600000000000001</v>
      </c>
      <c r="N105" s="33">
        <f>IF(Data!J112="A",Data!G$5,IF(Data!J112="B",Data!G$6,Data!G$7))</f>
        <v>16</v>
      </c>
      <c r="O105" s="45">
        <f>IF(Data!C$6=1,L105,IF(Data!C$6=2,M105,N105))</f>
        <v>16</v>
      </c>
      <c r="P105" s="47">
        <f>Data!B112/Data!G$9*Data!F112*O105/100/Data!E112/SQRT(Data!F112/21)</f>
        <v>0.29183314985849329</v>
      </c>
      <c r="Q105">
        <f t="shared" si="10"/>
        <v>0.38231018544140077</v>
      </c>
      <c r="R105">
        <f t="shared" si="11"/>
        <v>0.2698939843880005</v>
      </c>
      <c r="S105" s="67">
        <f>(1-K105*R105/Data!G112)*100</f>
        <v>90.267339797762617</v>
      </c>
      <c r="T105" s="45">
        <f t="shared" si="12"/>
        <v>55.063077276635198</v>
      </c>
      <c r="U105" s="47">
        <f>Data!B112/Data!G$9*Data!F112*Data!J$5/100/Data!E112/SQRT(Data!F112/21)</f>
        <v>0.31007272172464923</v>
      </c>
      <c r="V105">
        <f t="shared" si="13"/>
        <v>0.38021733756401277</v>
      </c>
      <c r="W105">
        <f t="shared" si="14"/>
        <v>0.26293145375626858</v>
      </c>
      <c r="X105" s="67">
        <f>(1-K105*W105/Data!G112)*100</f>
        <v>90.518415956203029</v>
      </c>
      <c r="Y105" s="45">
        <f t="shared" si="15"/>
        <v>55.216233733283843</v>
      </c>
      <c r="Z105" s="71">
        <f>IF(Data!C$6=1,L105,IF(Data!C$6=2,M105,N105))/100*Data!F112*Data!B112/Data!G$9</f>
        <v>2.9466666666666668</v>
      </c>
      <c r="AA105" s="72">
        <f>Data!C112*Z105</f>
        <v>1897.6533333333334</v>
      </c>
      <c r="AB105" s="71">
        <f>Data!J$5/100*Data!F112*Data!B112/Data!G$9</f>
        <v>3.1308333333333334</v>
      </c>
      <c r="AC105" s="72">
        <f>Data!C112*AB105</f>
        <v>2016.2566666666667</v>
      </c>
      <c r="AD105" s="5"/>
      <c r="AE105" s="47"/>
      <c r="AF105" s="5"/>
      <c r="AG105" s="5"/>
    </row>
    <row r="106" spans="1:33">
      <c r="A106" s="11">
        <v>101</v>
      </c>
      <c r="B106" s="22">
        <f t="shared" si="8"/>
        <v>2.278</v>
      </c>
      <c r="C106" s="16">
        <f t="shared" si="9"/>
        <v>1.8760000000000003</v>
      </c>
      <c r="I106" s="23">
        <f>Data!B113*Data!C113</f>
        <v>58960</v>
      </c>
      <c r="J106" s="23">
        <f>IF(Data!C$7=1,Data!D113,IF(Data!C$7=2,I106,Data!B113))</f>
        <v>42</v>
      </c>
      <c r="K106" s="33">
        <f>Data!E113*SQRT(Data!F113/21)</f>
        <v>8.4723088157505764</v>
      </c>
      <c r="L106" s="33">
        <f>IF(Data!H113="A",Data!G$5,IF(Data!H113="B",Data!G$6,Data!G$7))</f>
        <v>16</v>
      </c>
      <c r="M106" s="33">
        <f>IF(Data!I113="A",Data!G$5,IF(Data!I113="B",Data!G$6,Data!G$7))</f>
        <v>17.600000000000001</v>
      </c>
      <c r="N106" s="33">
        <f>IF(Data!J113="A",Data!G$5,IF(Data!J113="B",Data!G$6,Data!G$7))</f>
        <v>14</v>
      </c>
      <c r="O106" s="45">
        <f>IF(Data!C$6=1,L106,IF(Data!C$6=2,M106,N106))</f>
        <v>14</v>
      </c>
      <c r="P106" s="47">
        <f>Data!B113/Data!G$9*Data!F113*O106/100/Data!E113/SQRT(Data!F113/21)</f>
        <v>0.22142724501642258</v>
      </c>
      <c r="Q106">
        <f t="shared" si="10"/>
        <v>0.38928065597952693</v>
      </c>
      <c r="R106">
        <f t="shared" si="11"/>
        <v>0.29796851298970023</v>
      </c>
      <c r="S106" s="67">
        <f>(1-K106*R106/Data!G113)*100</f>
        <v>89.902074962325102</v>
      </c>
      <c r="T106" s="45">
        <f t="shared" si="12"/>
        <v>37.758871484176545</v>
      </c>
      <c r="U106" s="47">
        <f>Data!B113/Data!G$9*Data!F113*Data!J$5/100/Data!E113/SQRT(Data!F113/21)</f>
        <v>0.26887594037708462</v>
      </c>
      <c r="V106">
        <f t="shared" si="13"/>
        <v>0.3847787296569587</v>
      </c>
      <c r="W106">
        <f t="shared" si="14"/>
        <v>0.27883822773849992</v>
      </c>
      <c r="X106" s="67">
        <f>(1-K106*W106/Data!G113)*100</f>
        <v>90.550385699851361</v>
      </c>
      <c r="Y106" s="45">
        <f t="shared" si="15"/>
        <v>38.031161993937573</v>
      </c>
      <c r="Z106" s="71">
        <f>IF(Data!C$6=1,L106,IF(Data!C$6=2,M106,N106))/100*Data!F113*Data!B113/Data!G$9</f>
        <v>1.8760000000000003</v>
      </c>
      <c r="AA106" s="72">
        <f>Data!C113*Z106</f>
        <v>825.44000000000017</v>
      </c>
      <c r="AB106" s="71">
        <f>Data!J$5/100*Data!F113*Data!B113/Data!G$9</f>
        <v>2.278</v>
      </c>
      <c r="AC106" s="72">
        <f>Data!C113*AB106</f>
        <v>1002.32</v>
      </c>
      <c r="AD106" s="5"/>
      <c r="AE106" s="47"/>
      <c r="AF106" s="5"/>
      <c r="AG106" s="5"/>
    </row>
    <row r="107" spans="1:33">
      <c r="A107" s="11">
        <v>102</v>
      </c>
      <c r="B107" s="22">
        <f t="shared" si="8"/>
        <v>1.3203333333333334</v>
      </c>
      <c r="C107" s="16">
        <f t="shared" si="9"/>
        <v>1.2426666666666668</v>
      </c>
      <c r="I107" s="23">
        <f>Data!B114*Data!C114</f>
        <v>63143</v>
      </c>
      <c r="J107" s="23">
        <f>IF(Data!C$7=1,Data!D114,IF(Data!C$7=2,I107,Data!B114))</f>
        <v>76</v>
      </c>
      <c r="K107" s="33">
        <f>Data!E114*SQRT(Data!F114/21)</f>
        <v>6.0374867113429076</v>
      </c>
      <c r="L107" s="33">
        <f>IF(Data!H114="A",Data!G$5,IF(Data!H114="B",Data!G$6,Data!G$7))</f>
        <v>16</v>
      </c>
      <c r="M107" s="33">
        <f>IF(Data!I114="A",Data!G$5,IF(Data!I114="B",Data!G$6,Data!G$7))</f>
        <v>17.600000000000001</v>
      </c>
      <c r="N107" s="33">
        <f>IF(Data!J114="A",Data!G$5,IF(Data!J114="B",Data!G$6,Data!G$7))</f>
        <v>16</v>
      </c>
      <c r="O107" s="45">
        <f>IF(Data!C$6=1,L107,IF(Data!C$6=2,M107,N107))</f>
        <v>16</v>
      </c>
      <c r="P107" s="47">
        <f>Data!B114/Data!G$9*Data!F114*O107/100/Data!E114/SQRT(Data!F114/21)</f>
        <v>0.20582515971952545</v>
      </c>
      <c r="Q107">
        <f t="shared" si="10"/>
        <v>0.39058029860630161</v>
      </c>
      <c r="R107">
        <f t="shared" si="11"/>
        <v>0.30444993172811402</v>
      </c>
      <c r="S107" s="67">
        <f>(1-K107*R107/Data!G114)*100</f>
        <v>95.623541864100616</v>
      </c>
      <c r="T107" s="45">
        <f t="shared" si="12"/>
        <v>72.673891816716463</v>
      </c>
      <c r="U107" s="47">
        <f>Data!B114/Data!G$9*Data!F114*Data!J$5/100/Data!E114/SQRT(Data!F114/21)</f>
        <v>0.21868923220199582</v>
      </c>
      <c r="V107">
        <f t="shared" si="13"/>
        <v>0.3895152769219245</v>
      </c>
      <c r="W107">
        <f t="shared" si="14"/>
        <v>0.29909907359781696</v>
      </c>
      <c r="X107" s="67">
        <f>(1-K107*W107/Data!G114)*100</f>
        <v>95.700460280424309</v>
      </c>
      <c r="Y107" s="45">
        <f t="shared" si="15"/>
        <v>72.732349813122468</v>
      </c>
      <c r="Z107" s="71">
        <f>IF(Data!C$6=1,L107,IF(Data!C$6=2,M107,N107))/100*Data!F114*Data!B114/Data!G$9</f>
        <v>1.2426666666666668</v>
      </c>
      <c r="AA107" s="72">
        <f>Data!C114*Z107</f>
        <v>336.76266666666669</v>
      </c>
      <c r="AB107" s="71">
        <f>Data!J$5/100*Data!F114*Data!B114/Data!G$9</f>
        <v>1.3203333333333334</v>
      </c>
      <c r="AC107" s="72">
        <f>Data!C114*AB107</f>
        <v>357.81033333333335</v>
      </c>
      <c r="AD107" s="5"/>
      <c r="AE107" s="47"/>
      <c r="AF107" s="5"/>
      <c r="AG107" s="5"/>
    </row>
    <row r="108" spans="1:33">
      <c r="A108" s="11">
        <v>103</v>
      </c>
      <c r="B108" s="22">
        <f t="shared" si="8"/>
        <v>3.6762500000000005</v>
      </c>
      <c r="C108" s="16">
        <f t="shared" si="9"/>
        <v>3.0275000000000003</v>
      </c>
      <c r="I108" s="23">
        <f>Data!B115*Data!C115</f>
        <v>71622</v>
      </c>
      <c r="J108" s="23">
        <f>IF(Data!C$7=1,Data!D115,IF(Data!C$7=2,I108,Data!B115))</f>
        <v>32</v>
      </c>
      <c r="K108" s="33">
        <f>Data!E115*SQRT(Data!F115/21)</f>
        <v>18.630799095100851</v>
      </c>
      <c r="L108" s="33">
        <f>IF(Data!H115="A",Data!G$5,IF(Data!H115="B",Data!G$6,Data!G$7))</f>
        <v>16</v>
      </c>
      <c r="M108" s="33">
        <f>IF(Data!I115="A",Data!G$5,IF(Data!I115="B",Data!G$6,Data!G$7))</f>
        <v>16</v>
      </c>
      <c r="N108" s="33">
        <f>IF(Data!J115="A",Data!G$5,IF(Data!J115="B",Data!G$6,Data!G$7))</f>
        <v>14</v>
      </c>
      <c r="O108" s="45">
        <f>IF(Data!C$6=1,L108,IF(Data!C$6=2,M108,N108))</f>
        <v>14</v>
      </c>
      <c r="P108" s="47">
        <f>Data!B115/Data!G$9*Data!F115*O108/100/Data!E115/SQRT(Data!F115/21)</f>
        <v>0.16249973951982072</v>
      </c>
      <c r="Q108">
        <f t="shared" si="10"/>
        <v>0.3937091717182663</v>
      </c>
      <c r="R108">
        <f t="shared" si="11"/>
        <v>0.32294765805859549</v>
      </c>
      <c r="S108" s="67">
        <f>(1-K108*R108/Data!G115)*100</f>
        <v>89.626253559443072</v>
      </c>
      <c r="T108" s="45">
        <f t="shared" si="12"/>
        <v>28.680401139021782</v>
      </c>
      <c r="U108" s="47">
        <f>Data!B115/Data!G$9*Data!F115*Data!J$5/100/Data!E115/SQRT(Data!F115/21)</f>
        <v>0.19732111227406801</v>
      </c>
      <c r="V108">
        <f t="shared" si="13"/>
        <v>0.39125040065289429</v>
      </c>
      <c r="W108">
        <f t="shared" si="14"/>
        <v>0.30802269780381109</v>
      </c>
      <c r="X108" s="67">
        <f>(1-K108*W108/Data!G115)*100</f>
        <v>90.105674138769359</v>
      </c>
      <c r="Y108" s="45">
        <f t="shared" si="15"/>
        <v>28.833815724406193</v>
      </c>
      <c r="Z108" s="71">
        <f>IF(Data!C$6=1,L108,IF(Data!C$6=2,M108,N108))/100*Data!F115*Data!B115/Data!G$9</f>
        <v>3.0275000000000003</v>
      </c>
      <c r="AA108" s="72">
        <f>Data!C115*Z108</f>
        <v>626.69250000000011</v>
      </c>
      <c r="AB108" s="71">
        <f>Data!J$5/100*Data!F115*Data!B115/Data!G$9</f>
        <v>3.6762500000000005</v>
      </c>
      <c r="AC108" s="72">
        <f>Data!C115*AB108</f>
        <v>760.9837500000001</v>
      </c>
      <c r="AD108" s="5"/>
      <c r="AE108" s="47"/>
      <c r="AF108" s="5"/>
      <c r="AG108" s="5"/>
    </row>
    <row r="109" spans="1:33">
      <c r="A109" s="11">
        <v>104</v>
      </c>
      <c r="B109" s="22">
        <f t="shared" si="8"/>
        <v>1.5753333333333335</v>
      </c>
      <c r="C109" s="16">
        <f t="shared" si="9"/>
        <v>1.4826666666666668</v>
      </c>
      <c r="I109" s="23">
        <f>Data!B116*Data!C116</f>
        <v>226848</v>
      </c>
      <c r="J109" s="23">
        <f>IF(Data!C$7=1,Data!D116,IF(Data!C$7=2,I109,Data!B116))</f>
        <v>82</v>
      </c>
      <c r="K109" s="33">
        <f>Data!E116*SQRT(Data!F116/21)</f>
        <v>10.748620781397813</v>
      </c>
      <c r="L109" s="33">
        <f>IF(Data!H116="A",Data!G$5,IF(Data!H116="B",Data!G$6,Data!G$7))</f>
        <v>17.600000000000001</v>
      </c>
      <c r="M109" s="33">
        <f>IF(Data!I116="A",Data!G$5,IF(Data!I116="B",Data!G$6,Data!G$7))</f>
        <v>17.600000000000001</v>
      </c>
      <c r="N109" s="33">
        <f>IF(Data!J116="A",Data!G$5,IF(Data!J116="B",Data!G$6,Data!G$7))</f>
        <v>16</v>
      </c>
      <c r="O109" s="45">
        <f>IF(Data!C$6=1,L109,IF(Data!C$6=2,M109,N109))</f>
        <v>16</v>
      </c>
      <c r="P109" s="47">
        <f>Data!B116/Data!G$9*Data!F116*O109/100/Data!E116/SQRT(Data!F116/21)</f>
        <v>0.13794017826293173</v>
      </c>
      <c r="Q109">
        <f t="shared" si="10"/>
        <v>0.3951643799759178</v>
      </c>
      <c r="R109">
        <f t="shared" si="11"/>
        <v>0.33376115821312058</v>
      </c>
      <c r="S109" s="67">
        <f>(1-K109*R109/Data!G116)*100</f>
        <v>93.101015151552019</v>
      </c>
      <c r="T109" s="45">
        <f t="shared" si="12"/>
        <v>76.342832424272657</v>
      </c>
      <c r="U109" s="47">
        <f>Data!B116/Data!G$9*Data!F116*Data!J$5/100/Data!E116/SQRT(Data!F116/21)</f>
        <v>0.14656143940436497</v>
      </c>
      <c r="V109">
        <f t="shared" si="13"/>
        <v>0.39468005478641371</v>
      </c>
      <c r="W109">
        <f t="shared" si="14"/>
        <v>0.32993813704803543</v>
      </c>
      <c r="X109" s="67">
        <f>(1-K109*W109/Data!G116)*100</f>
        <v>93.180038622211171</v>
      </c>
      <c r="Y109" s="45">
        <f t="shared" si="15"/>
        <v>76.407631670213163</v>
      </c>
      <c r="Z109" s="71">
        <f>IF(Data!C$6=1,L109,IF(Data!C$6=2,M109,N109))/100*Data!F116*Data!B116/Data!G$9</f>
        <v>1.4826666666666668</v>
      </c>
      <c r="AA109" s="72">
        <f>Data!C116*Z109</f>
        <v>604.92800000000011</v>
      </c>
      <c r="AB109" s="71">
        <f>Data!J$5/100*Data!F116*Data!B116/Data!G$9</f>
        <v>1.5753333333333335</v>
      </c>
      <c r="AC109" s="72">
        <f>Data!C116*AB109</f>
        <v>642.7360000000001</v>
      </c>
      <c r="AD109" s="5"/>
      <c r="AE109" s="47"/>
      <c r="AF109" s="5"/>
      <c r="AG109" s="5"/>
    </row>
    <row r="110" spans="1:33">
      <c r="A110" s="11">
        <v>105</v>
      </c>
      <c r="B110" s="22">
        <f t="shared" si="8"/>
        <v>1.2402916666666668</v>
      </c>
      <c r="C110" s="16">
        <f t="shared" si="9"/>
        <v>1.0214166666666669</v>
      </c>
      <c r="I110" s="23">
        <f>Data!B117*Data!C117</f>
        <v>127720</v>
      </c>
      <c r="J110" s="23">
        <f>IF(Data!C$7=1,Data!D117,IF(Data!C$7=2,I110,Data!B117))</f>
        <v>35</v>
      </c>
      <c r="K110" s="33">
        <f>Data!E117*SQRT(Data!F117/21)</f>
        <v>6.7587190283583753</v>
      </c>
      <c r="L110" s="33">
        <f>IF(Data!H117="A",Data!G$5,IF(Data!H117="B",Data!G$6,Data!G$7))</f>
        <v>17.600000000000001</v>
      </c>
      <c r="M110" s="33">
        <f>IF(Data!I117="A",Data!G$5,IF(Data!I117="B",Data!G$6,Data!G$7))</f>
        <v>17.600000000000001</v>
      </c>
      <c r="N110" s="33">
        <f>IF(Data!J117="A",Data!G$5,IF(Data!J117="B",Data!G$6,Data!G$7))</f>
        <v>14</v>
      </c>
      <c r="O110" s="45">
        <f>IF(Data!C$6=1,L110,IF(Data!C$6=2,M110,N110))</f>
        <v>14</v>
      </c>
      <c r="P110" s="47">
        <f>Data!B117/Data!G$9*Data!F117*O110/100/Data!E117/SQRT(Data!F117/21)</f>
        <v>0.15112577729315052</v>
      </c>
      <c r="Q110">
        <f t="shared" si="10"/>
        <v>0.39441201106364904</v>
      </c>
      <c r="R110">
        <f t="shared" si="11"/>
        <v>0.32792600117046355</v>
      </c>
      <c r="S110" s="67">
        <f>(1-K110*R110/Data!G117)*100</f>
        <v>89.445906171408168</v>
      </c>
      <c r="T110" s="45">
        <f t="shared" si="12"/>
        <v>31.306067159992857</v>
      </c>
      <c r="U110" s="47">
        <f>Data!B117/Data!G$9*Data!F117*Data!J$5/100/Data!E117/SQRT(Data!F117/21)</f>
        <v>0.18350987242739708</v>
      </c>
      <c r="V110">
        <f t="shared" si="13"/>
        <v>0.39228069410008254</v>
      </c>
      <c r="W110">
        <f t="shared" si="14"/>
        <v>0.31388546256503075</v>
      </c>
      <c r="X110" s="67">
        <f>(1-K110*W110/Data!G117)*100</f>
        <v>89.897792149698361</v>
      </c>
      <c r="Y110" s="45">
        <f t="shared" si="15"/>
        <v>31.464227252394426</v>
      </c>
      <c r="Z110" s="71">
        <f>IF(Data!C$6=1,L110,IF(Data!C$6=2,M110,N110))/100*Data!F117*Data!B117/Data!G$9</f>
        <v>1.0214166666666669</v>
      </c>
      <c r="AA110" s="72">
        <f>Data!C117*Z110</f>
        <v>1266.5566666666668</v>
      </c>
      <c r="AB110" s="71">
        <f>Data!J$5/100*Data!F117*Data!B117/Data!G$9</f>
        <v>1.2402916666666668</v>
      </c>
      <c r="AC110" s="72">
        <f>Data!C117*AB110</f>
        <v>1537.9616666666668</v>
      </c>
      <c r="AD110" s="5"/>
      <c r="AE110" s="47"/>
      <c r="AF110" s="5"/>
      <c r="AG110" s="5"/>
    </row>
    <row r="111" spans="1:33">
      <c r="A111" s="11">
        <v>106</v>
      </c>
      <c r="B111" s="22">
        <f t="shared" si="8"/>
        <v>2.4444583333333338</v>
      </c>
      <c r="C111" s="16">
        <f t="shared" si="9"/>
        <v>2.3006666666666669</v>
      </c>
      <c r="I111" s="23">
        <f>Data!B118*Data!C118</f>
        <v>435841</v>
      </c>
      <c r="J111" s="23">
        <f>IF(Data!C$7=1,Data!D118,IF(Data!C$7=2,I111,Data!B118))</f>
        <v>83</v>
      </c>
      <c r="K111" s="33">
        <f>Data!E118*SQRT(Data!F118/21)</f>
        <v>9.681888430666703</v>
      </c>
      <c r="L111" s="33">
        <f>IF(Data!H118="A",Data!G$5,IF(Data!H118="B",Data!G$6,Data!G$7))</f>
        <v>17.600000000000001</v>
      </c>
      <c r="M111" s="33">
        <f>IF(Data!I118="A",Data!G$5,IF(Data!I118="B",Data!G$6,Data!G$7))</f>
        <v>17.600000000000001</v>
      </c>
      <c r="N111" s="33">
        <f>IF(Data!J118="A",Data!G$5,IF(Data!J118="B",Data!G$6,Data!G$7))</f>
        <v>16</v>
      </c>
      <c r="O111" s="45">
        <f>IF(Data!C$6=1,L111,IF(Data!C$6=2,M111,N111))</f>
        <v>16</v>
      </c>
      <c r="P111" s="47">
        <f>Data!B118/Data!G$9*Data!F118*O111/100/Data!E118/SQRT(Data!F118/21)</f>
        <v>0.23762581888255041</v>
      </c>
      <c r="Q111">
        <f t="shared" si="10"/>
        <v>0.38783599682175174</v>
      </c>
      <c r="R111">
        <f t="shared" si="11"/>
        <v>0.29133955891844998</v>
      </c>
      <c r="S111" s="67">
        <f>(1-K111*R111/Data!G118)*100</f>
        <v>86.568013786247235</v>
      </c>
      <c r="T111" s="45">
        <f t="shared" si="12"/>
        <v>71.851451442585201</v>
      </c>
      <c r="U111" s="47">
        <f>Data!B118/Data!G$9*Data!F118*Data!J$5/100/Data!E118/SQRT(Data!F118/21)</f>
        <v>0.25247743256270988</v>
      </c>
      <c r="V111">
        <f t="shared" si="13"/>
        <v>0.38642706720392805</v>
      </c>
      <c r="W111">
        <f t="shared" si="14"/>
        <v>0.28535125476609968</v>
      </c>
      <c r="X111" s="67">
        <f>(1-K111*W111/Data!G118)*100</f>
        <v>86.844099941923204</v>
      </c>
      <c r="Y111" s="45">
        <f t="shared" si="15"/>
        <v>72.080602951796266</v>
      </c>
      <c r="Z111" s="71">
        <f>IF(Data!C$6=1,L111,IF(Data!C$6=2,M111,N111))/100*Data!F118*Data!B118/Data!G$9</f>
        <v>2.3006666666666669</v>
      </c>
      <c r="AA111" s="72">
        <f>Data!C118*Z111</f>
        <v>4939.5313333333334</v>
      </c>
      <c r="AB111" s="71">
        <f>Data!J$5/100*Data!F118*Data!B118/Data!G$9</f>
        <v>2.4444583333333338</v>
      </c>
      <c r="AC111" s="72">
        <f>Data!C118*AB111</f>
        <v>5248.2520416666675</v>
      </c>
      <c r="AD111" s="5"/>
      <c r="AE111" s="47"/>
      <c r="AF111" s="5"/>
      <c r="AG111" s="5"/>
    </row>
    <row r="112" spans="1:33">
      <c r="A112" s="11">
        <v>107</v>
      </c>
      <c r="B112" s="22">
        <f t="shared" si="8"/>
        <v>1.2693333333333334</v>
      </c>
      <c r="C112" s="16">
        <f t="shared" si="9"/>
        <v>1.0453333333333334</v>
      </c>
      <c r="I112" s="23">
        <f>Data!B119*Data!C119</f>
        <v>67328</v>
      </c>
      <c r="J112" s="23">
        <f>IF(Data!C$7=1,Data!D119,IF(Data!C$7=2,I112,Data!B119))</f>
        <v>34</v>
      </c>
      <c r="K112" s="33">
        <f>Data!E119*SQRT(Data!F119/21)</f>
        <v>5.4781678690977653</v>
      </c>
      <c r="L112" s="33">
        <f>IF(Data!H119="A",Data!G$5,IF(Data!H119="B",Data!G$6,Data!G$7))</f>
        <v>16</v>
      </c>
      <c r="M112" s="33">
        <f>IF(Data!I119="A",Data!G$5,IF(Data!I119="B",Data!G$6,Data!G$7))</f>
        <v>17.600000000000001</v>
      </c>
      <c r="N112" s="33">
        <f>IF(Data!J119="A",Data!G$5,IF(Data!J119="B",Data!G$6,Data!G$7))</f>
        <v>14</v>
      </c>
      <c r="O112" s="45">
        <f>IF(Data!C$6=1,L112,IF(Data!C$6=2,M112,N112))</f>
        <v>14</v>
      </c>
      <c r="P112" s="47">
        <f>Data!B119/Data!G$9*Data!F119*O112/100/Data!E119/SQRT(Data!F119/21)</f>
        <v>0.19081805419473133</v>
      </c>
      <c r="Q112">
        <f t="shared" si="10"/>
        <v>0.39174448828154185</v>
      </c>
      <c r="R112">
        <f t="shared" si="11"/>
        <v>0.31077388639302211</v>
      </c>
      <c r="S112" s="67">
        <f>(1-K112*R112/Data!G119)*100</f>
        <v>85.812737341725892</v>
      </c>
      <c r="T112" s="45">
        <f t="shared" si="12"/>
        <v>29.176330696186806</v>
      </c>
      <c r="U112" s="47">
        <f>Data!B119/Data!G$9*Data!F119*Data!J$5/100/Data!E119/SQRT(Data!F119/21)</f>
        <v>0.23170763723645951</v>
      </c>
      <c r="V112">
        <f t="shared" si="13"/>
        <v>0.38837499777510454</v>
      </c>
      <c r="W112">
        <f t="shared" si="14"/>
        <v>0.29374964212474275</v>
      </c>
      <c r="X112" s="67">
        <f>(1-K112*W112/Data!G119)*100</f>
        <v>86.589917907943885</v>
      </c>
      <c r="Y112" s="45">
        <f t="shared" si="15"/>
        <v>29.440572088700918</v>
      </c>
      <c r="Z112" s="71">
        <f>IF(Data!C$6=1,L112,IF(Data!C$6=2,M112,N112))/100*Data!F119*Data!B119/Data!G$9</f>
        <v>1.0453333333333334</v>
      </c>
      <c r="AA112" s="72">
        <f>Data!C119*Z112</f>
        <v>1099.6906666666669</v>
      </c>
      <c r="AB112" s="71">
        <f>Data!J$5/100*Data!F119*Data!B119/Data!G$9</f>
        <v>1.2693333333333334</v>
      </c>
      <c r="AC112" s="72">
        <f>Data!C119*AB112</f>
        <v>1335.3386666666668</v>
      </c>
      <c r="AD112" s="5"/>
      <c r="AE112" s="47"/>
      <c r="AF112" s="5"/>
      <c r="AG112" s="5"/>
    </row>
    <row r="113" spans="1:33">
      <c r="A113" s="11">
        <v>108</v>
      </c>
      <c r="B113" s="22">
        <f t="shared" si="8"/>
        <v>19.692375000000002</v>
      </c>
      <c r="C113" s="16">
        <f t="shared" si="9"/>
        <v>18.533999999999999</v>
      </c>
      <c r="I113" s="23">
        <f>Data!B120*Data!C120</f>
        <v>89581</v>
      </c>
      <c r="J113" s="23">
        <f>IF(Data!C$7=1,Data!D120,IF(Data!C$7=2,I113,Data!B120))</f>
        <v>123</v>
      </c>
      <c r="K113" s="33">
        <f>Data!E120*SQRT(Data!F120/21)</f>
        <v>78.186116261050302</v>
      </c>
      <c r="L113" s="33">
        <f>IF(Data!H120="A",Data!G$5,IF(Data!H120="B",Data!G$6,Data!G$7))</f>
        <v>16</v>
      </c>
      <c r="M113" s="33">
        <f>IF(Data!I120="A",Data!G$5,IF(Data!I120="B",Data!G$6,Data!G$7))</f>
        <v>14</v>
      </c>
      <c r="N113" s="33">
        <f>IF(Data!J120="A",Data!G$5,IF(Data!J120="B",Data!G$6,Data!G$7))</f>
        <v>16</v>
      </c>
      <c r="O113" s="45">
        <f>IF(Data!C$6=1,L113,IF(Data!C$6=2,M113,N113))</f>
        <v>16</v>
      </c>
      <c r="P113" s="47">
        <f>Data!B120/Data!G$9*Data!F120*O113/100/Data!E120/SQRT(Data!F120/21)</f>
        <v>0.23704975878477058</v>
      </c>
      <c r="Q113">
        <f t="shared" si="10"/>
        <v>0.38788902570607386</v>
      </c>
      <c r="R113">
        <f t="shared" si="11"/>
        <v>0.29157355295622045</v>
      </c>
      <c r="S113" s="67">
        <f>(1-K113*R113/Data!G120)*100</f>
        <v>95.065583612536244</v>
      </c>
      <c r="T113" s="45">
        <f t="shared" si="12"/>
        <v>116.93066784341958</v>
      </c>
      <c r="U113" s="47">
        <f>Data!B120/Data!G$9*Data!F120*Data!J$5/100/Data!E120/SQRT(Data!F120/21)</f>
        <v>0.2518653687088187</v>
      </c>
      <c r="V113">
        <f t="shared" si="13"/>
        <v>0.3864867148923935</v>
      </c>
      <c r="W113">
        <f t="shared" si="14"/>
        <v>0.28559635829421098</v>
      </c>
      <c r="X113" s="67">
        <f>(1-K113*W113/Data!G120)*100</f>
        <v>95.16673807936715</v>
      </c>
      <c r="Y113" s="45">
        <f t="shared" si="15"/>
        <v>117.0550878376216</v>
      </c>
      <c r="Z113" s="71">
        <f>IF(Data!C$6=1,L113,IF(Data!C$6=2,M113,N113))/100*Data!F120*Data!B120/Data!G$9</f>
        <v>18.533999999999999</v>
      </c>
      <c r="AA113" s="72">
        <f>Data!C120*Z113</f>
        <v>537.48599999999999</v>
      </c>
      <c r="AB113" s="71">
        <f>Data!J$5/100*Data!F120*Data!B120/Data!G$9</f>
        <v>19.692375000000002</v>
      </c>
      <c r="AC113" s="72">
        <f>Data!C120*AB113</f>
        <v>571.07887500000004</v>
      </c>
      <c r="AD113" s="5"/>
      <c r="AE113" s="47"/>
      <c r="AF113" s="5"/>
      <c r="AG113" s="5"/>
    </row>
    <row r="114" spans="1:33">
      <c r="A114" s="11">
        <v>109</v>
      </c>
      <c r="B114" s="22">
        <f t="shared" si="8"/>
        <v>13.373333333333335</v>
      </c>
      <c r="C114" s="16">
        <f t="shared" si="9"/>
        <v>13.845333333333334</v>
      </c>
      <c r="I114" s="23">
        <f>Data!B121*Data!C121</f>
        <v>42480</v>
      </c>
      <c r="J114" s="23">
        <f>IF(Data!C$7=1,Data!D121,IF(Data!C$7=2,I114,Data!B121))</f>
        <v>167</v>
      </c>
      <c r="K114" s="33">
        <f>Data!E121*SQRT(Data!F121/21)</f>
        <v>31.053233511251261</v>
      </c>
      <c r="L114" s="33">
        <f>IF(Data!H121="A",Data!G$5,IF(Data!H121="B",Data!G$6,Data!G$7))</f>
        <v>16</v>
      </c>
      <c r="M114" s="33">
        <f>IF(Data!I121="A",Data!G$5,IF(Data!I121="B",Data!G$6,Data!G$7))</f>
        <v>14</v>
      </c>
      <c r="N114" s="33">
        <f>IF(Data!J121="A",Data!G$5,IF(Data!J121="B",Data!G$6,Data!G$7))</f>
        <v>17.600000000000001</v>
      </c>
      <c r="O114" s="45">
        <f>IF(Data!C$6=1,L114,IF(Data!C$6=2,M114,N114))</f>
        <v>17.600000000000001</v>
      </c>
      <c r="P114" s="47">
        <f>Data!B121/Data!G$9*Data!F121*O114/100/Data!E121/SQRT(Data!F121/21)</f>
        <v>0.44585802403852315</v>
      </c>
      <c r="Q114">
        <f t="shared" si="10"/>
        <v>0.3611960507397971</v>
      </c>
      <c r="R114">
        <f t="shared" si="11"/>
        <v>0.21502154100476031</v>
      </c>
      <c r="S114" s="67">
        <f>(1-K114*R114/Data!G121)*100</f>
        <v>97.391752295792998</v>
      </c>
      <c r="T114" s="45">
        <f t="shared" si="12"/>
        <v>162.6442263339743</v>
      </c>
      <c r="U114" s="47">
        <f>Data!B121/Data!G$9*Data!F121*Data!J$5/100/Data!E121/SQRT(Data!F121/21)</f>
        <v>0.4306583186735734</v>
      </c>
      <c r="V114">
        <f t="shared" si="13"/>
        <v>0.36361015204884506</v>
      </c>
      <c r="W114">
        <f t="shared" si="14"/>
        <v>0.22004657751009452</v>
      </c>
      <c r="X114" s="67">
        <f>(1-K114*W114/Data!G121)*100</f>
        <v>97.330797752041946</v>
      </c>
      <c r="Y114" s="45">
        <f t="shared" si="15"/>
        <v>162.54243224591005</v>
      </c>
      <c r="Z114" s="71">
        <f>IF(Data!C$6=1,L114,IF(Data!C$6=2,M114,N114))/100*Data!F121*Data!B121/Data!G$9</f>
        <v>13.845333333333334</v>
      </c>
      <c r="AA114" s="72">
        <f>Data!C121*Z114</f>
        <v>498.43200000000002</v>
      </c>
      <c r="AB114" s="71">
        <f>Data!J$5/100*Data!F121*Data!B121/Data!G$9</f>
        <v>13.373333333333335</v>
      </c>
      <c r="AC114" s="72">
        <f>Data!C121*AB114</f>
        <v>481.44000000000005</v>
      </c>
      <c r="AD114" s="5"/>
      <c r="AE114" s="47"/>
      <c r="AF114" s="5"/>
      <c r="AG114" s="5"/>
    </row>
    <row r="115" spans="1:33">
      <c r="A115" s="11">
        <v>110</v>
      </c>
      <c r="B115" s="22">
        <f t="shared" si="8"/>
        <v>2.0647916666666668</v>
      </c>
      <c r="C115" s="16">
        <f t="shared" si="9"/>
        <v>1.9433333333333336</v>
      </c>
      <c r="I115" s="23">
        <f>Data!B122*Data!C122</f>
        <v>21571</v>
      </c>
      <c r="J115" s="23">
        <f>IF(Data!C$7=1,Data!D122,IF(Data!C$7=2,I115,Data!B122))</f>
        <v>136</v>
      </c>
      <c r="K115" s="33">
        <f>Data!E122*SQRT(Data!F122/21)</f>
        <v>9.9035682511604488</v>
      </c>
      <c r="L115" s="33">
        <f>IF(Data!H122="A",Data!G$5,IF(Data!H122="B",Data!G$6,Data!G$7))</f>
        <v>14</v>
      </c>
      <c r="M115" s="33">
        <f>IF(Data!I122="A",Data!G$5,IF(Data!I122="B",Data!G$6,Data!G$7))</f>
        <v>14</v>
      </c>
      <c r="N115" s="33">
        <f>IF(Data!J122="A",Data!G$5,IF(Data!J122="B",Data!G$6,Data!G$7))</f>
        <v>16</v>
      </c>
      <c r="O115" s="45">
        <f>IF(Data!C$6=1,L115,IF(Data!C$6=2,M115,N115))</f>
        <v>16</v>
      </c>
      <c r="P115" s="47">
        <f>Data!B122/Data!G$9*Data!F122*O115/100/Data!E122/SQRT(Data!F122/21)</f>
        <v>0.19622557082954656</v>
      </c>
      <c r="Q115">
        <f t="shared" si="10"/>
        <v>0.39133475290450537</v>
      </c>
      <c r="R115">
        <f t="shared" si="11"/>
        <v>0.30848501889051477</v>
      </c>
      <c r="S115" s="67">
        <f>(1-K115*R115/Data!G122)*100</f>
        <v>98.273953424269649</v>
      </c>
      <c r="T115" s="45">
        <f t="shared" si="12"/>
        <v>133.65257665700673</v>
      </c>
      <c r="U115" s="47">
        <f>Data!B122/Data!G$9*Data!F122*Data!J$5/100/Data!E122/SQRT(Data!F122/21)</f>
        <v>0.20848966900639324</v>
      </c>
      <c r="V115">
        <f t="shared" si="13"/>
        <v>0.39036476837289341</v>
      </c>
      <c r="W115">
        <f t="shared" si="14"/>
        <v>0.30333631768010488</v>
      </c>
      <c r="X115" s="67">
        <f>(1-K115*W115/Data!G122)*100</f>
        <v>98.302761624180448</v>
      </c>
      <c r="Y115" s="45">
        <f t="shared" si="15"/>
        <v>133.6917558088854</v>
      </c>
      <c r="Z115" s="71">
        <f>IF(Data!C$6=1,L115,IF(Data!C$6=2,M115,N115))/100*Data!F122*Data!B122/Data!G$9</f>
        <v>1.9433333333333336</v>
      </c>
      <c r="AA115" s="72">
        <f>Data!C122*Z115</f>
        <v>71.903333333333336</v>
      </c>
      <c r="AB115" s="71">
        <f>Data!J$5/100*Data!F122*Data!B122/Data!G$9</f>
        <v>2.0647916666666668</v>
      </c>
      <c r="AC115" s="72">
        <f>Data!C122*AB115</f>
        <v>76.397291666666675</v>
      </c>
      <c r="AD115" s="5"/>
      <c r="AE115" s="47"/>
      <c r="AF115" s="5"/>
      <c r="AG115" s="5"/>
    </row>
    <row r="116" spans="1:33">
      <c r="A116" s="11">
        <v>111</v>
      </c>
      <c r="B116" s="22">
        <f t="shared" si="8"/>
        <v>16.976624999999999</v>
      </c>
      <c r="C116" s="16">
        <f t="shared" si="9"/>
        <v>15.978</v>
      </c>
      <c r="I116" s="23">
        <f>Data!B123*Data!C123</f>
        <v>50597</v>
      </c>
      <c r="J116" s="23">
        <f>IF(Data!C$7=1,Data!D123,IF(Data!C$7=2,I116,Data!B123))</f>
        <v>108</v>
      </c>
      <c r="K116" s="33">
        <f>Data!E123*SQRT(Data!F123/21)</f>
        <v>64.880299395033759</v>
      </c>
      <c r="L116" s="33">
        <f>IF(Data!H123="A",Data!G$5,IF(Data!H123="B",Data!G$6,Data!G$7))</f>
        <v>16</v>
      </c>
      <c r="M116" s="33">
        <f>IF(Data!I123="A",Data!G$5,IF(Data!I123="B",Data!G$6,Data!G$7))</f>
        <v>14</v>
      </c>
      <c r="N116" s="33">
        <f>IF(Data!J123="A",Data!G$5,IF(Data!J123="B",Data!G$6,Data!G$7))</f>
        <v>16</v>
      </c>
      <c r="O116" s="45">
        <f>IF(Data!C$6=1,L116,IF(Data!C$6=2,M116,N116))</f>
        <v>16</v>
      </c>
      <c r="P116" s="47">
        <f>Data!B123/Data!G$9*Data!F123*O116/100/Data!E123/SQRT(Data!F123/21)</f>
        <v>0.24626890055971337</v>
      </c>
      <c r="Q116">
        <f t="shared" si="10"/>
        <v>0.3870258129249447</v>
      </c>
      <c r="R116">
        <f t="shared" si="11"/>
        <v>0.28784420456737558</v>
      </c>
      <c r="S116" s="67">
        <f>(1-K116*R116/Data!G123)*100</f>
        <v>96.469675203883426</v>
      </c>
      <c r="T116" s="45">
        <f t="shared" si="12"/>
        <v>104.1872492201941</v>
      </c>
      <c r="U116" s="47">
        <f>Data!B123/Data!G$9*Data!F123*Data!J$5/100/Data!E123/SQRT(Data!F123/21)</f>
        <v>0.26166070684469545</v>
      </c>
      <c r="V116">
        <f t="shared" si="13"/>
        <v>0.38551589094773459</v>
      </c>
      <c r="W116">
        <f t="shared" si="14"/>
        <v>0.28169114178843274</v>
      </c>
      <c r="X116" s="67">
        <f>(1-K116*W116/Data!G123)*100</f>
        <v>96.545140715281207</v>
      </c>
      <c r="Y116" s="45">
        <f t="shared" si="15"/>
        <v>104.26875197250371</v>
      </c>
      <c r="Z116" s="71">
        <f>IF(Data!C$6=1,L116,IF(Data!C$6=2,M116,N116))/100*Data!F123*Data!B123/Data!G$9</f>
        <v>15.978</v>
      </c>
      <c r="AA116" s="72">
        <f>Data!C123*Z116</f>
        <v>303.58199999999999</v>
      </c>
      <c r="AB116" s="71">
        <f>Data!J$5/100*Data!F123*Data!B123/Data!G$9</f>
        <v>16.976624999999999</v>
      </c>
      <c r="AC116" s="72">
        <f>Data!C123*AB116</f>
        <v>322.55587499999996</v>
      </c>
      <c r="AD116" s="5"/>
      <c r="AE116" s="47"/>
      <c r="AF116" s="5"/>
      <c r="AG116" s="5"/>
    </row>
    <row r="117" spans="1:33">
      <c r="A117" s="11">
        <v>112</v>
      </c>
      <c r="B117" s="22">
        <f t="shared" si="8"/>
        <v>15.197291666666668</v>
      </c>
      <c r="C117" s="16">
        <f t="shared" si="9"/>
        <v>14.303333333333335</v>
      </c>
      <c r="I117" s="23">
        <f>Data!B124*Data!C124</f>
        <v>144055</v>
      </c>
      <c r="J117" s="23">
        <f>IF(Data!C$7=1,Data!D124,IF(Data!C$7=2,I117,Data!B124))</f>
        <v>103</v>
      </c>
      <c r="K117" s="33">
        <f>Data!E124*SQRT(Data!F124/21)</f>
        <v>59.214368067229287</v>
      </c>
      <c r="L117" s="33">
        <f>IF(Data!H124="A",Data!G$5,IF(Data!H124="B",Data!G$6,Data!G$7))</f>
        <v>17.600000000000001</v>
      </c>
      <c r="M117" s="33">
        <f>IF(Data!I124="A",Data!G$5,IF(Data!I124="B",Data!G$6,Data!G$7))</f>
        <v>14</v>
      </c>
      <c r="N117" s="33">
        <f>IF(Data!J124="A",Data!G$5,IF(Data!J124="B",Data!G$6,Data!G$7))</f>
        <v>16</v>
      </c>
      <c r="O117" s="45">
        <f>IF(Data!C$6=1,L117,IF(Data!C$6=2,M117,N117))</f>
        <v>16</v>
      </c>
      <c r="P117" s="47">
        <f>Data!B124/Data!G$9*Data!F124*O117/100/Data!E124/SQRT(Data!F124/21)</f>
        <v>0.24155173482716194</v>
      </c>
      <c r="Q117">
        <f t="shared" si="10"/>
        <v>0.38747136770207813</v>
      </c>
      <c r="R117">
        <f t="shared" si="11"/>
        <v>0.28974828906342526</v>
      </c>
      <c r="S117" s="67">
        <f>(1-K117*R117/Data!G124)*100</f>
        <v>95.247295890456613</v>
      </c>
      <c r="T117" s="45">
        <f t="shared" si="12"/>
        <v>98.104714767170321</v>
      </c>
      <c r="U117" s="47">
        <f>Data!B124/Data!G$9*Data!F124*Data!J$5/100/Data!E124/SQRT(Data!F124/21)</f>
        <v>0.25664871825385954</v>
      </c>
      <c r="V117">
        <f t="shared" si="13"/>
        <v>0.38601695534742692</v>
      </c>
      <c r="W117">
        <f t="shared" si="14"/>
        <v>0.28368469996366835</v>
      </c>
      <c r="X117" s="67">
        <f>(1-K117*W117/Data!G124)*100</f>
        <v>95.346756166567829</v>
      </c>
      <c r="Y117" s="45">
        <f t="shared" si="15"/>
        <v>98.20715885156487</v>
      </c>
      <c r="Z117" s="71">
        <f>IF(Data!C$6=1,L117,IF(Data!C$6=2,M117,N117))/100*Data!F124*Data!B124/Data!G$9</f>
        <v>14.303333333333335</v>
      </c>
      <c r="AA117" s="72">
        <f>Data!C124*Z117</f>
        <v>672.25666666666677</v>
      </c>
      <c r="AB117" s="71">
        <f>Data!J$5/100*Data!F124*Data!B124/Data!G$9</f>
        <v>15.197291666666668</v>
      </c>
      <c r="AC117" s="72">
        <f>Data!C124*AB117</f>
        <v>714.27270833333341</v>
      </c>
      <c r="AD117" s="5"/>
      <c r="AE117" s="47"/>
      <c r="AF117" s="5"/>
      <c r="AG117" s="5"/>
    </row>
    <row r="118" spans="1:33">
      <c r="A118" s="11">
        <v>113</v>
      </c>
      <c r="B118" s="22">
        <f t="shared" si="8"/>
        <v>98.287625000000006</v>
      </c>
      <c r="C118" s="16">
        <f t="shared" si="9"/>
        <v>101.75659999999999</v>
      </c>
      <c r="I118" s="23">
        <f>Data!B125*Data!C125</f>
        <v>108594</v>
      </c>
      <c r="J118" s="23">
        <f>IF(Data!C$7=1,Data!D125,IF(Data!C$7=2,I118,Data!B125))</f>
        <v>229</v>
      </c>
      <c r="K118" s="33">
        <f>Data!E125*SQRT(Data!F125/21)</f>
        <v>134.93318114112532</v>
      </c>
      <c r="L118" s="33">
        <f>IF(Data!H125="A",Data!G$5,IF(Data!H125="B",Data!G$6,Data!G$7))</f>
        <v>17.600000000000001</v>
      </c>
      <c r="M118" s="33">
        <f>IF(Data!I125="A",Data!G$5,IF(Data!I125="B",Data!G$6,Data!G$7))</f>
        <v>14</v>
      </c>
      <c r="N118" s="33">
        <f>IF(Data!J125="A",Data!G$5,IF(Data!J125="B",Data!G$6,Data!G$7))</f>
        <v>17.600000000000001</v>
      </c>
      <c r="O118" s="45">
        <f>IF(Data!C$6=1,L118,IF(Data!C$6=2,M118,N118))</f>
        <v>17.600000000000001</v>
      </c>
      <c r="P118" s="47">
        <f>Data!B125/Data!G$9*Data!F125*O118/100/Data!E125/SQRT(Data!F125/21)</f>
        <v>0.7541258505835845</v>
      </c>
      <c r="Q118">
        <f t="shared" si="10"/>
        <v>0.30020413021086162</v>
      </c>
      <c r="R118">
        <f t="shared" si="11"/>
        <v>0.13023409670657851</v>
      </c>
      <c r="S118" s="67">
        <f>(1-K118*R118/Data!G125)*100</f>
        <v>97.854346646928008</v>
      </c>
      <c r="T118" s="45">
        <f t="shared" si="12"/>
        <v>224.08645382146514</v>
      </c>
      <c r="U118" s="47">
        <f>Data!B125/Data!G$9*Data!F125*Data!J$5/100/Data!E125/SQRT(Data!F125/21)</f>
        <v>0.72841701476823495</v>
      </c>
      <c r="V118">
        <f t="shared" si="13"/>
        <v>0.30598004972792464</v>
      </c>
      <c r="W118">
        <f t="shared" si="14"/>
        <v>0.13612837086265311</v>
      </c>
      <c r="X118" s="67">
        <f>(1-K118*W118/Data!G125)*100</f>
        <v>97.757236370689043</v>
      </c>
      <c r="Y118" s="45">
        <f t="shared" si="15"/>
        <v>223.86407128887788</v>
      </c>
      <c r="Z118" s="71">
        <f>IF(Data!C$6=1,L118,IF(Data!C$6=2,M118,N118))/100*Data!F125*Data!B125/Data!G$9</f>
        <v>101.75659999999999</v>
      </c>
      <c r="AA118" s="72">
        <f>Data!C125*Z118</f>
        <v>1831.6187999999997</v>
      </c>
      <c r="AB118" s="71">
        <f>Data!J$5/100*Data!F125*Data!B125/Data!G$9</f>
        <v>98.287625000000006</v>
      </c>
      <c r="AC118" s="72">
        <f>Data!C125*AB118</f>
        <v>1769.1772500000002</v>
      </c>
      <c r="AD118" s="5"/>
      <c r="AE118" s="47"/>
      <c r="AF118" s="5"/>
      <c r="AG118" s="5"/>
    </row>
    <row r="119" spans="1:33">
      <c r="A119" s="11">
        <v>114</v>
      </c>
      <c r="B119" s="22">
        <f t="shared" si="8"/>
        <v>5.7885</v>
      </c>
      <c r="C119" s="16">
        <f t="shared" si="9"/>
        <v>5.9928000000000008</v>
      </c>
      <c r="I119" s="23">
        <f>Data!B126*Data!C126</f>
        <v>41768</v>
      </c>
      <c r="J119" s="23">
        <f>IF(Data!C$7=1,Data!D126,IF(Data!C$7=2,I119,Data!B126))</f>
        <v>250</v>
      </c>
      <c r="K119" s="33">
        <f>Data!E126*SQRT(Data!F126/21)</f>
        <v>12.937662519596014</v>
      </c>
      <c r="L119" s="33">
        <f>IF(Data!H126="A",Data!G$5,IF(Data!H126="B",Data!G$6,Data!G$7))</f>
        <v>16</v>
      </c>
      <c r="M119" s="33">
        <f>IF(Data!I126="A",Data!G$5,IF(Data!I126="B",Data!G$6,Data!G$7))</f>
        <v>14</v>
      </c>
      <c r="N119" s="33">
        <f>IF(Data!J126="A",Data!G$5,IF(Data!J126="B",Data!G$6,Data!G$7))</f>
        <v>17.600000000000001</v>
      </c>
      <c r="O119" s="45">
        <f>IF(Data!C$6=1,L119,IF(Data!C$6=2,M119,N119))</f>
        <v>17.600000000000001</v>
      </c>
      <c r="P119" s="47">
        <f>Data!B126/Data!G$9*Data!F126*O119/100/Data!E126/SQRT(Data!F126/21)</f>
        <v>0.46320577545773922</v>
      </c>
      <c r="Q119">
        <f t="shared" si="10"/>
        <v>0.35835918065496541</v>
      </c>
      <c r="R119">
        <f t="shared" si="11"/>
        <v>0.20938829453952845</v>
      </c>
      <c r="S119" s="67">
        <f>(1-K119*R119/Data!G126)*100</f>
        <v>98.638695934519504</v>
      </c>
      <c r="T119" s="45">
        <f t="shared" si="12"/>
        <v>246.59673983629875</v>
      </c>
      <c r="U119" s="47">
        <f>Data!B126/Data!G$9*Data!F126*Data!J$5/100/Data!E126/SQRT(Data!F126/21)</f>
        <v>0.44741466947622538</v>
      </c>
      <c r="V119">
        <f t="shared" si="13"/>
        <v>0.36094501486189828</v>
      </c>
      <c r="W119">
        <f t="shared" si="14"/>
        <v>0.21451163275761517</v>
      </c>
      <c r="X119" s="67">
        <f>(1-K119*W119/Data!G126)*100</f>
        <v>98.605387381333898</v>
      </c>
      <c r="Y119" s="45">
        <f t="shared" si="15"/>
        <v>246.51346845333475</v>
      </c>
      <c r="Z119" s="71">
        <f>IF(Data!C$6=1,L119,IF(Data!C$6=2,M119,N119))/100*Data!F126*Data!B126/Data!G$9</f>
        <v>5.9928000000000008</v>
      </c>
      <c r="AA119" s="72">
        <f>Data!C126*Z119</f>
        <v>275.66880000000003</v>
      </c>
      <c r="AB119" s="71">
        <f>Data!J$5/100*Data!F126*Data!B126/Data!G$9</f>
        <v>5.7885</v>
      </c>
      <c r="AC119" s="72">
        <f>Data!C126*AB119</f>
        <v>266.27100000000002</v>
      </c>
      <c r="AD119" s="5"/>
      <c r="AE119" s="47"/>
      <c r="AF119" s="5"/>
      <c r="AG119" s="5"/>
    </row>
    <row r="120" spans="1:33">
      <c r="A120" s="11">
        <v>115</v>
      </c>
      <c r="B120" s="22">
        <f t="shared" si="8"/>
        <v>19.838999999999999</v>
      </c>
      <c r="C120" s="16">
        <f t="shared" si="9"/>
        <v>18.672000000000001</v>
      </c>
      <c r="I120" s="23">
        <f>Data!B127*Data!C127</f>
        <v>87136</v>
      </c>
      <c r="J120" s="23">
        <f>IF(Data!C$7=1,Data!D127,IF(Data!C$7=2,I120,Data!B127))</f>
        <v>124</v>
      </c>
      <c r="K120" s="33">
        <f>Data!E127*SQRT(Data!F127/21)</f>
        <v>78.876879001735745</v>
      </c>
      <c r="L120" s="33">
        <f>IF(Data!H127="A",Data!G$5,IF(Data!H127="B",Data!G$6,Data!G$7))</f>
        <v>16</v>
      </c>
      <c r="M120" s="33">
        <f>IF(Data!I127="A",Data!G$5,IF(Data!I127="B",Data!G$6,Data!G$7))</f>
        <v>14</v>
      </c>
      <c r="N120" s="33">
        <f>IF(Data!J127="A",Data!G$5,IF(Data!J127="B",Data!G$6,Data!G$7))</f>
        <v>16</v>
      </c>
      <c r="O120" s="45">
        <f>IF(Data!C$6=1,L120,IF(Data!C$6=2,M120,N120))</f>
        <v>16</v>
      </c>
      <c r="P120" s="47">
        <f>Data!B127/Data!G$9*Data!F127*O120/100/Data!E127/SQRT(Data!F127/21)</f>
        <v>0.23672336223634194</v>
      </c>
      <c r="Q120">
        <f t="shared" si="10"/>
        <v>0.38791901803994971</v>
      </c>
      <c r="R120">
        <f t="shared" si="11"/>
        <v>0.29170619146944299</v>
      </c>
      <c r="S120" s="67">
        <f>(1-K120*R120/Data!G127)*100</f>
        <v>95.114888754014345</v>
      </c>
      <c r="T120" s="45">
        <f t="shared" si="12"/>
        <v>117.94246205497778</v>
      </c>
      <c r="U120" s="47">
        <f>Data!B127/Data!G$9*Data!F127*Data!J$5/100/Data!E127/SQRT(Data!F127/21)</f>
        <v>0.2515185723761133</v>
      </c>
      <c r="V120">
        <f t="shared" si="13"/>
        <v>0.38652045118705614</v>
      </c>
      <c r="W120">
        <f t="shared" si="14"/>
        <v>0.28573529859267927</v>
      </c>
      <c r="X120" s="67">
        <f>(1-K120*W120/Data!G127)*100</f>
        <v>95.214881406874824</v>
      </c>
      <c r="Y120" s="45">
        <f t="shared" si="15"/>
        <v>118.06645294452478</v>
      </c>
      <c r="Z120" s="71">
        <f>IF(Data!C$6=1,L120,IF(Data!C$6=2,M120,N120))/100*Data!F127*Data!B127/Data!G$9</f>
        <v>18.672000000000001</v>
      </c>
      <c r="AA120" s="72">
        <f>Data!C127*Z120</f>
        <v>522.81600000000003</v>
      </c>
      <c r="AB120" s="71">
        <f>Data!J$5/100*Data!F127*Data!B127/Data!G$9</f>
        <v>19.838999999999999</v>
      </c>
      <c r="AC120" s="72">
        <f>Data!C127*AB120</f>
        <v>555.49199999999996</v>
      </c>
      <c r="AD120" s="5"/>
      <c r="AE120" s="47"/>
      <c r="AF120" s="5"/>
      <c r="AG120" s="5"/>
    </row>
    <row r="121" spans="1:33">
      <c r="A121" s="11">
        <v>116</v>
      </c>
      <c r="B121" s="22">
        <f t="shared" si="8"/>
        <v>14.981250000000001</v>
      </c>
      <c r="C121" s="16">
        <f t="shared" si="9"/>
        <v>14.1</v>
      </c>
      <c r="I121" s="23">
        <f>Data!B128*Data!C128</f>
        <v>47940</v>
      </c>
      <c r="J121" s="23">
        <f>IF(Data!C$7=1,Data!D128,IF(Data!C$7=2,I121,Data!B128))</f>
        <v>111</v>
      </c>
      <c r="K121" s="33">
        <f>Data!E128*SQRT(Data!F128/21)</f>
        <v>38.557156556883683</v>
      </c>
      <c r="L121" s="33">
        <f>IF(Data!H128="A",Data!G$5,IF(Data!H128="B",Data!G$6,Data!G$7))</f>
        <v>16</v>
      </c>
      <c r="M121" s="33">
        <f>IF(Data!I128="A",Data!G$5,IF(Data!I128="B",Data!G$6,Data!G$7))</f>
        <v>14</v>
      </c>
      <c r="N121" s="33">
        <f>IF(Data!J128="A",Data!G$5,IF(Data!J128="B",Data!G$6,Data!G$7))</f>
        <v>16</v>
      </c>
      <c r="O121" s="45">
        <f>IF(Data!C$6=1,L121,IF(Data!C$6=2,M121,N121))</f>
        <v>16</v>
      </c>
      <c r="P121" s="47">
        <f>Data!B128/Data!G$9*Data!F128*O121/100/Data!E128/SQRT(Data!F128/21)</f>
        <v>0.36569086673178708</v>
      </c>
      <c r="Q121">
        <f t="shared" si="10"/>
        <v>0.37313887580996319</v>
      </c>
      <c r="R121">
        <f t="shared" si="11"/>
        <v>0.24247830401126796</v>
      </c>
      <c r="S121" s="67">
        <f>(1-K121*R121/Data!G128)*100</f>
        <v>96.753724330065936</v>
      </c>
      <c r="T121" s="45">
        <f t="shared" si="12"/>
        <v>107.39663400637319</v>
      </c>
      <c r="U121" s="47">
        <f>Data!B128/Data!G$9*Data!F128*Data!J$5/100/Data!E128/SQRT(Data!F128/21)</f>
        <v>0.38854654590252374</v>
      </c>
      <c r="V121">
        <f t="shared" si="13"/>
        <v>0.3699364992996988</v>
      </c>
      <c r="W121">
        <f t="shared" si="14"/>
        <v>0.23440920747750221</v>
      </c>
      <c r="X121" s="67">
        <f>(1-K121*W121/Data!G128)*100</f>
        <v>96.861752600317686</v>
      </c>
      <c r="Y121" s="45">
        <f t="shared" si="15"/>
        <v>107.51654538635263</v>
      </c>
      <c r="Z121" s="71">
        <f>IF(Data!C$6=1,L121,IF(Data!C$6=2,M121,N121))/100*Data!F128*Data!B128/Data!G$9</f>
        <v>14.1</v>
      </c>
      <c r="AA121" s="72">
        <f>Data!C128*Z121</f>
        <v>479.4</v>
      </c>
      <c r="AB121" s="71">
        <f>Data!J$5/100*Data!F128*Data!B128/Data!G$9</f>
        <v>14.981250000000001</v>
      </c>
      <c r="AC121" s="72">
        <f>Data!C128*AB121</f>
        <v>509.36250000000001</v>
      </c>
      <c r="AD121" s="5"/>
      <c r="AE121" s="47"/>
      <c r="AF121" s="5"/>
      <c r="AG121" s="5"/>
    </row>
    <row r="122" spans="1:33">
      <c r="A122" s="11">
        <v>117</v>
      </c>
      <c r="B122" s="22">
        <f t="shared" si="8"/>
        <v>26.622</v>
      </c>
      <c r="C122" s="16">
        <f t="shared" si="9"/>
        <v>27.561600000000002</v>
      </c>
      <c r="I122" s="23">
        <f>Data!B129*Data!C129</f>
        <v>43848</v>
      </c>
      <c r="J122" s="23">
        <f>IF(Data!C$7=1,Data!D129,IF(Data!C$7=2,I122,Data!B129))</f>
        <v>228</v>
      </c>
      <c r="K122" s="33">
        <f>Data!E129*SQRT(Data!F129/21)</f>
        <v>33.821936301248371</v>
      </c>
      <c r="L122" s="33">
        <f>IF(Data!H129="A",Data!G$5,IF(Data!H129="B",Data!G$6,Data!G$7))</f>
        <v>16</v>
      </c>
      <c r="M122" s="33">
        <f>IF(Data!I129="A",Data!G$5,IF(Data!I129="B",Data!G$6,Data!G$7))</f>
        <v>14</v>
      </c>
      <c r="N122" s="33">
        <f>IF(Data!J129="A",Data!G$5,IF(Data!J129="B",Data!G$6,Data!G$7))</f>
        <v>17.600000000000001</v>
      </c>
      <c r="O122" s="45">
        <f>IF(Data!C$6=1,L122,IF(Data!C$6=2,M122,N122))</f>
        <v>17.600000000000001</v>
      </c>
      <c r="P122" s="47">
        <f>Data!B129/Data!G$9*Data!F129*O122/100/Data!E129/SQRT(Data!F129/21)</f>
        <v>0.81490307812396612</v>
      </c>
      <c r="Q122">
        <f t="shared" si="10"/>
        <v>0.28622610150568667</v>
      </c>
      <c r="R122">
        <f t="shared" si="11"/>
        <v>0.11708164411540997</v>
      </c>
      <c r="S122" s="67">
        <f>(1-K122*R122/Data!G129)*100</f>
        <v>98.814392841521908</v>
      </c>
      <c r="T122" s="45">
        <f t="shared" si="12"/>
        <v>225.29681567866996</v>
      </c>
      <c r="U122" s="47">
        <f>Data!B129/Data!G$9*Data!F129*Data!J$5/100/Data!E129/SQRT(Data!F129/21)</f>
        <v>0.78712229136973999</v>
      </c>
      <c r="V122">
        <f t="shared" si="13"/>
        <v>0.29266681909006753</v>
      </c>
      <c r="W122">
        <f t="shared" si="14"/>
        <v>0.12295920671960966</v>
      </c>
      <c r="X122" s="67">
        <f>(1-K122*W122/Data!G129)*100</f>
        <v>98.754874713376452</v>
      </c>
      <c r="Y122" s="45">
        <f t="shared" si="15"/>
        <v>225.16111434649832</v>
      </c>
      <c r="Z122" s="71">
        <f>IF(Data!C$6=1,L122,IF(Data!C$6=2,M122,N122))/100*Data!F129*Data!B129/Data!G$9</f>
        <v>27.561600000000002</v>
      </c>
      <c r="AA122" s="72">
        <f>Data!C129*Z122</f>
        <v>771.72480000000007</v>
      </c>
      <c r="AB122" s="71">
        <f>Data!J$5/100*Data!F129*Data!B129/Data!G$9</f>
        <v>26.622</v>
      </c>
      <c r="AC122" s="72">
        <f>Data!C129*AB122</f>
        <v>745.41599999999994</v>
      </c>
      <c r="AD122" s="5"/>
      <c r="AE122" s="47"/>
      <c r="AF122" s="5"/>
      <c r="AG122" s="5"/>
    </row>
    <row r="123" spans="1:33">
      <c r="A123" s="11">
        <v>118</v>
      </c>
      <c r="B123" s="22">
        <f t="shared" si="8"/>
        <v>7.0443750000000005</v>
      </c>
      <c r="C123" s="16">
        <f t="shared" si="9"/>
        <v>6.63</v>
      </c>
      <c r="I123" s="23">
        <f>Data!B130*Data!C130</f>
        <v>31590</v>
      </c>
      <c r="J123" s="23">
        <f>IF(Data!C$7=1,Data!D130,IF(Data!C$7=2,I123,Data!B130))</f>
        <v>144</v>
      </c>
      <c r="K123" s="33">
        <f>Data!E130*SQRT(Data!F130/21)</f>
        <v>18.531956311218</v>
      </c>
      <c r="L123" s="33">
        <f>IF(Data!H130="A",Data!G$5,IF(Data!H130="B",Data!G$6,Data!G$7))</f>
        <v>16</v>
      </c>
      <c r="M123" s="33">
        <f>IF(Data!I130="A",Data!G$5,IF(Data!I130="B",Data!G$6,Data!G$7))</f>
        <v>14</v>
      </c>
      <c r="N123" s="33">
        <f>IF(Data!J130="A",Data!G$5,IF(Data!J130="B",Data!G$6,Data!G$7))</f>
        <v>16</v>
      </c>
      <c r="O123" s="45">
        <f>IF(Data!C$6=1,L123,IF(Data!C$6=2,M123,N123))</f>
        <v>16</v>
      </c>
      <c r="P123" s="47">
        <f>Data!B130/Data!G$9*Data!F130*O123/100/Data!E130/SQRT(Data!F130/21)</f>
        <v>0.35776039445909136</v>
      </c>
      <c r="Q123">
        <f t="shared" si="10"/>
        <v>0.37421081932601108</v>
      </c>
      <c r="R123">
        <f t="shared" si="11"/>
        <v>0.2453235887979717</v>
      </c>
      <c r="S123" s="67">
        <f>(1-K123*R123/Data!G130)*100</f>
        <v>96.907261204275358</v>
      </c>
      <c r="T123" s="45">
        <f t="shared" si="12"/>
        <v>139.5464561341565</v>
      </c>
      <c r="U123" s="47">
        <f>Data!B130/Data!G$9*Data!F130*Data!J$5/100/Data!E130/SQRT(Data!F130/21)</f>
        <v>0.3801204191127846</v>
      </c>
      <c r="V123">
        <f t="shared" si="13"/>
        <v>0.37113645939024209</v>
      </c>
      <c r="W123">
        <f t="shared" si="14"/>
        <v>0.23736143499145435</v>
      </c>
      <c r="X123" s="67">
        <f>(1-K123*W123/Data!G130)*100</f>
        <v>97.007638269911808</v>
      </c>
      <c r="Y123" s="45">
        <f t="shared" si="15"/>
        <v>139.690999108673</v>
      </c>
      <c r="Z123" s="71">
        <f>IF(Data!C$6=1,L123,IF(Data!C$6=2,M123,N123))/100*Data!F130*Data!B130/Data!G$9</f>
        <v>6.63</v>
      </c>
      <c r="AA123" s="72">
        <f>Data!C130*Z123</f>
        <v>358.02</v>
      </c>
      <c r="AB123" s="71">
        <f>Data!J$5/100*Data!F130*Data!B130/Data!G$9</f>
        <v>7.0443750000000005</v>
      </c>
      <c r="AC123" s="72">
        <f>Data!C130*AB123</f>
        <v>380.39625000000001</v>
      </c>
      <c r="AD123" s="5"/>
      <c r="AE123" s="47"/>
      <c r="AF123" s="5"/>
      <c r="AG123" s="5"/>
    </row>
    <row r="124" spans="1:33">
      <c r="A124" s="11">
        <v>119</v>
      </c>
      <c r="B124" s="22">
        <f t="shared" si="8"/>
        <v>2.3800000000000003</v>
      </c>
      <c r="C124" s="16">
        <f t="shared" si="9"/>
        <v>2.2400000000000002</v>
      </c>
      <c r="I124" s="23">
        <f>Data!B131*Data!C131</f>
        <v>3696</v>
      </c>
      <c r="J124" s="23">
        <f>IF(Data!C$7=1,Data!D131,IF(Data!C$7=2,I124,Data!B131))</f>
        <v>109</v>
      </c>
      <c r="K124" s="33">
        <f>Data!E131*SQRT(Data!F131/21)</f>
        <v>7.6477551179317285</v>
      </c>
      <c r="L124" s="33">
        <f>IF(Data!H131="A",Data!G$5,IF(Data!H131="B",Data!G$6,Data!G$7))</f>
        <v>14</v>
      </c>
      <c r="M124" s="33">
        <f>IF(Data!I131="A",Data!G$5,IF(Data!I131="B",Data!G$6,Data!G$7))</f>
        <v>14</v>
      </c>
      <c r="N124" s="33">
        <f>IF(Data!J131="A",Data!G$5,IF(Data!J131="B",Data!G$6,Data!G$7))</f>
        <v>16</v>
      </c>
      <c r="O124" s="45">
        <f>IF(Data!C$6=1,L124,IF(Data!C$6=2,M124,N124))</f>
        <v>16</v>
      </c>
      <c r="P124" s="47">
        <f>Data!B131/Data!G$9*Data!F131*O124/100/Data!E131/SQRT(Data!F131/21)</f>
        <v>0.29289640756773988</v>
      </c>
      <c r="Q124">
        <f t="shared" si="10"/>
        <v>0.38219135930941778</v>
      </c>
      <c r="R124">
        <f t="shared" si="11"/>
        <v>0.2694846261912055</v>
      </c>
      <c r="S124" s="67">
        <f>(1-K124*R124/Data!G131)*100</f>
        <v>99.165606303984731</v>
      </c>
      <c r="T124" s="45">
        <f t="shared" si="12"/>
        <v>108.09051087134335</v>
      </c>
      <c r="U124" s="47">
        <f>Data!B131/Data!G$9*Data!F131*Data!J$5/100/Data!E131/SQRT(Data!F131/21)</f>
        <v>0.31120243304072359</v>
      </c>
      <c r="V124">
        <f t="shared" si="13"/>
        <v>0.38008393100435456</v>
      </c>
      <c r="W124">
        <f t="shared" si="14"/>
        <v>0.26250438001005061</v>
      </c>
      <c r="X124" s="67">
        <f>(1-K124*W124/Data!G131)*100</f>
        <v>99.187218941011594</v>
      </c>
      <c r="Y124" s="45">
        <f t="shared" si="15"/>
        <v>108.11406864570264</v>
      </c>
      <c r="Z124" s="71">
        <f>IF(Data!C$6=1,L124,IF(Data!C$6=2,M124,N124))/100*Data!F131*Data!B131/Data!G$9</f>
        <v>2.2400000000000002</v>
      </c>
      <c r="AA124" s="72">
        <f>Data!C131*Z124</f>
        <v>24.64</v>
      </c>
      <c r="AB124" s="71">
        <f>Data!J$5/100*Data!F131*Data!B131/Data!G$9</f>
        <v>2.3800000000000003</v>
      </c>
      <c r="AC124" s="72">
        <f>Data!C131*AB124</f>
        <v>26.180000000000003</v>
      </c>
      <c r="AD124" s="5"/>
      <c r="AE124" s="47"/>
      <c r="AF124" s="5"/>
      <c r="AG124" s="5"/>
    </row>
    <row r="125" spans="1:33">
      <c r="A125" s="11">
        <v>120</v>
      </c>
      <c r="B125" s="22">
        <f t="shared" si="8"/>
        <v>2.8460833333333335</v>
      </c>
      <c r="C125" s="16">
        <f t="shared" si="9"/>
        <v>2.678666666666667</v>
      </c>
      <c r="I125" s="23">
        <f>Data!B132*Data!C132</f>
        <v>22386</v>
      </c>
      <c r="J125" s="23">
        <f>IF(Data!C$7=1,Data!D132,IF(Data!C$7=2,I125,Data!B132))</f>
        <v>142</v>
      </c>
      <c r="K125" s="33">
        <f>Data!E132*SQRT(Data!F132/21)</f>
        <v>9.5084257873084006</v>
      </c>
      <c r="L125" s="33">
        <f>IF(Data!H132="A",Data!G$5,IF(Data!H132="B",Data!G$6,Data!G$7))</f>
        <v>14</v>
      </c>
      <c r="M125" s="33">
        <f>IF(Data!I132="A",Data!G$5,IF(Data!I132="B",Data!G$6,Data!G$7))</f>
        <v>14</v>
      </c>
      <c r="N125" s="33">
        <f>IF(Data!J132="A",Data!G$5,IF(Data!J132="B",Data!G$6,Data!G$7))</f>
        <v>16</v>
      </c>
      <c r="O125" s="45">
        <f>IF(Data!C$6=1,L125,IF(Data!C$6=2,M125,N125))</f>
        <v>16</v>
      </c>
      <c r="P125" s="47">
        <f>Data!B132/Data!G$9*Data!F132*O125/100/Data!E132/SQRT(Data!F132/21)</f>
        <v>0.28171505216374315</v>
      </c>
      <c r="Q125">
        <f t="shared" si="10"/>
        <v>0.38342111083131725</v>
      </c>
      <c r="R125">
        <f t="shared" si="11"/>
        <v>0.27381113495610937</v>
      </c>
      <c r="S125" s="67">
        <f>(1-K125*R125/Data!G132)*100</f>
        <v>98.486329734611132</v>
      </c>
      <c r="T125" s="45">
        <f t="shared" si="12"/>
        <v>139.85058822314781</v>
      </c>
      <c r="U125" s="47">
        <f>Data!B132/Data!G$9*Data!F132*Data!J$5/100/Data!E132/SQRT(Data!F132/21)</f>
        <v>0.29932224292397713</v>
      </c>
      <c r="V125">
        <f t="shared" si="13"/>
        <v>0.38146483620286448</v>
      </c>
      <c r="W125">
        <f t="shared" si="14"/>
        <v>0.26701984694145592</v>
      </c>
      <c r="X125" s="67">
        <f>(1-K125*W125/Data!G132)*100</f>
        <v>98.523873024196931</v>
      </c>
      <c r="Y125" s="45">
        <f t="shared" si="15"/>
        <v>139.90389969435964</v>
      </c>
      <c r="Z125" s="71">
        <f>IF(Data!C$6=1,L125,IF(Data!C$6=2,M125,N125))/100*Data!F132*Data!B132/Data!G$9</f>
        <v>2.678666666666667</v>
      </c>
      <c r="AA125" s="72">
        <f>Data!C132*Z125</f>
        <v>104.46800000000002</v>
      </c>
      <c r="AB125" s="71">
        <f>Data!J$5/100*Data!F132*Data!B132/Data!G$9</f>
        <v>2.8460833333333335</v>
      </c>
      <c r="AC125" s="72">
        <f>Data!C132*AB125</f>
        <v>110.99725000000001</v>
      </c>
      <c r="AD125" s="5"/>
      <c r="AE125" s="47"/>
      <c r="AF125" s="5"/>
      <c r="AG125" s="5"/>
    </row>
    <row r="126" spans="1:33">
      <c r="A126" s="11">
        <v>121</v>
      </c>
      <c r="B126" s="22">
        <f t="shared" si="8"/>
        <v>2.2567499999999998</v>
      </c>
      <c r="C126" s="16">
        <f t="shared" si="9"/>
        <v>2.1240000000000001</v>
      </c>
      <c r="I126" s="23">
        <f>Data!B133*Data!C133</f>
        <v>7080</v>
      </c>
      <c r="J126" s="23">
        <f>IF(Data!C$7=1,Data!D133,IF(Data!C$7=2,I126,Data!B133))</f>
        <v>114</v>
      </c>
      <c r="K126" s="33">
        <f>Data!E133*SQRT(Data!F133/21)</f>
        <v>7.6825577676798193</v>
      </c>
      <c r="L126" s="33">
        <f>IF(Data!H133="A",Data!G$5,IF(Data!H133="B",Data!G$6,Data!G$7))</f>
        <v>14</v>
      </c>
      <c r="M126" s="33">
        <f>IF(Data!I133="A",Data!G$5,IF(Data!I133="B",Data!G$6,Data!G$7))</f>
        <v>14</v>
      </c>
      <c r="N126" s="33">
        <f>IF(Data!J133="A",Data!G$5,IF(Data!J133="B",Data!G$6,Data!G$7))</f>
        <v>16</v>
      </c>
      <c r="O126" s="45">
        <f>IF(Data!C$6=1,L126,IF(Data!C$6=2,M126,N126))</f>
        <v>16</v>
      </c>
      <c r="P126" s="47">
        <f>Data!B133/Data!G$9*Data!F133*O126/100/Data!E133/SQRT(Data!F133/21)</f>
        <v>0.27647042355289198</v>
      </c>
      <c r="Q126">
        <f t="shared" si="10"/>
        <v>0.38398274973423252</v>
      </c>
      <c r="R126">
        <f t="shared" si="11"/>
        <v>0.27585699548234549</v>
      </c>
      <c r="S126" s="67">
        <f>(1-K126*R126/Data!G133)*100</f>
        <v>98.872719519461867</v>
      </c>
      <c r="T126" s="45">
        <f t="shared" si="12"/>
        <v>112.71490025218652</v>
      </c>
      <c r="U126" s="47">
        <f>Data!B133/Data!G$9*Data!F133*Data!J$5/100/Data!E133/SQRT(Data!F133/21)</f>
        <v>0.29374982502494779</v>
      </c>
      <c r="V126">
        <f t="shared" si="13"/>
        <v>0.38209569844075975</v>
      </c>
      <c r="W126">
        <f t="shared" si="14"/>
        <v>0.26915636986355174</v>
      </c>
      <c r="X126" s="67">
        <f>(1-K126*W126/Data!G133)*100</f>
        <v>98.900101404246954</v>
      </c>
      <c r="Y126" s="45">
        <f t="shared" si="15"/>
        <v>112.74611560084153</v>
      </c>
      <c r="Z126" s="71">
        <f>IF(Data!C$6=1,L126,IF(Data!C$6=2,M126,N126))/100*Data!F133*Data!B133/Data!G$9</f>
        <v>2.1240000000000001</v>
      </c>
      <c r="AA126" s="72">
        <f>Data!C133*Z126</f>
        <v>42.480000000000004</v>
      </c>
      <c r="AB126" s="71">
        <f>Data!J$5/100*Data!F133*Data!B133/Data!G$9</f>
        <v>2.2567499999999998</v>
      </c>
      <c r="AC126" s="72">
        <f>Data!C133*AB126</f>
        <v>45.134999999999998</v>
      </c>
      <c r="AD126" s="5"/>
      <c r="AE126" s="47"/>
      <c r="AF126" s="5"/>
      <c r="AG126" s="5"/>
    </row>
    <row r="127" spans="1:33">
      <c r="A127" s="11">
        <v>122</v>
      </c>
      <c r="B127" s="22">
        <f t="shared" si="8"/>
        <v>6.9069583333333346</v>
      </c>
      <c r="C127" s="16">
        <f t="shared" si="9"/>
        <v>7.1507333333333349</v>
      </c>
      <c r="I127" s="23">
        <f>Data!B134*Data!C134</f>
        <v>15323</v>
      </c>
      <c r="J127" s="23">
        <f>IF(Data!C$7=1,Data!D134,IF(Data!C$7=2,I127,Data!B134))</f>
        <v>259</v>
      </c>
      <c r="K127" s="33">
        <f>Data!E134*SQRT(Data!F134/21)</f>
        <v>22.287313680557215</v>
      </c>
      <c r="L127" s="33">
        <f>IF(Data!H134="A",Data!G$5,IF(Data!H134="B",Data!G$6,Data!G$7))</f>
        <v>14</v>
      </c>
      <c r="M127" s="33">
        <f>IF(Data!I134="A",Data!G$5,IF(Data!I134="B",Data!G$6,Data!G$7))</f>
        <v>14</v>
      </c>
      <c r="N127" s="33">
        <f>IF(Data!J134="A",Data!G$5,IF(Data!J134="B",Data!G$6,Data!G$7))</f>
        <v>17.600000000000001</v>
      </c>
      <c r="O127" s="45">
        <f>IF(Data!C$6=1,L127,IF(Data!C$6=2,M127,N127))</f>
        <v>17.600000000000001</v>
      </c>
      <c r="P127" s="47">
        <f>Data!B134/Data!G$9*Data!F134*O127/100/Data!E134/SQRT(Data!F134/21)</f>
        <v>0.32084321313121822</v>
      </c>
      <c r="Q127">
        <f t="shared" si="10"/>
        <v>0.37892768906498725</v>
      </c>
      <c r="R127">
        <f t="shared" si="11"/>
        <v>0.2588795149847582</v>
      </c>
      <c r="S127" s="67">
        <f>(1-K127*R127/Data!G134)*100</f>
        <v>98.852936589277178</v>
      </c>
      <c r="T127" s="45">
        <f t="shared" si="12"/>
        <v>256.02910576622787</v>
      </c>
      <c r="U127" s="47">
        <f>Data!B134/Data!G$9*Data!F134*Data!J$5/100/Data!E134/SQRT(Data!F134/21)</f>
        <v>0.3099053763199266</v>
      </c>
      <c r="V127">
        <f t="shared" si="13"/>
        <v>0.38023706194234064</v>
      </c>
      <c r="W127">
        <f t="shared" si="14"/>
        <v>0.2629947579297513</v>
      </c>
      <c r="X127" s="67">
        <f>(1-K127*W127/Data!G134)*100</f>
        <v>98.83470245202335</v>
      </c>
      <c r="Y127" s="45">
        <f t="shared" si="15"/>
        <v>255.98187935074048</v>
      </c>
      <c r="Z127" s="71">
        <f>IF(Data!C$6=1,L127,IF(Data!C$6=2,M127,N127))/100*Data!F134*Data!B134/Data!G$9</f>
        <v>7.1507333333333349</v>
      </c>
      <c r="AA127" s="72">
        <f>Data!C134*Z127</f>
        <v>78.658066666666684</v>
      </c>
      <c r="AB127" s="71">
        <f>Data!J$5/100*Data!F134*Data!B134/Data!G$9</f>
        <v>6.9069583333333346</v>
      </c>
      <c r="AC127" s="72">
        <f>Data!C134*AB127</f>
        <v>75.976541666666677</v>
      </c>
      <c r="AD127" s="5"/>
      <c r="AE127" s="47"/>
      <c r="AF127" s="5"/>
      <c r="AG127" s="5"/>
    </row>
    <row r="128" spans="1:33">
      <c r="A128" s="11">
        <v>123</v>
      </c>
      <c r="B128" s="22">
        <f t="shared" si="8"/>
        <v>10.521583333333334</v>
      </c>
      <c r="C128" s="16">
        <f t="shared" si="9"/>
        <v>9.9026666666666685</v>
      </c>
      <c r="I128" s="23">
        <f>Data!B135*Data!C135</f>
        <v>18037</v>
      </c>
      <c r="J128" s="23">
        <f>IF(Data!C$7=1,Data!D135,IF(Data!C$7=2,I128,Data!B135))</f>
        <v>100</v>
      </c>
      <c r="K128" s="33">
        <f>Data!E135*SQRT(Data!F135/21)</f>
        <v>29.793705855362756</v>
      </c>
      <c r="L128" s="33">
        <f>IF(Data!H135="A",Data!G$5,IF(Data!H135="B",Data!G$6,Data!G$7))</f>
        <v>14</v>
      </c>
      <c r="M128" s="33">
        <f>IF(Data!I135="A",Data!G$5,IF(Data!I135="B",Data!G$6,Data!G$7))</f>
        <v>14</v>
      </c>
      <c r="N128" s="33">
        <f>IF(Data!J135="A",Data!G$5,IF(Data!J135="B",Data!G$6,Data!G$7))</f>
        <v>16</v>
      </c>
      <c r="O128" s="45">
        <f>IF(Data!C$6=1,L128,IF(Data!C$6=2,M128,N128))</f>
        <v>16</v>
      </c>
      <c r="P128" s="47">
        <f>Data!B135/Data!G$9*Data!F135*O128/100/Data!E135/SQRT(Data!F135/21)</f>
        <v>0.33237445233367047</v>
      </c>
      <c r="Q128">
        <f t="shared" si="10"/>
        <v>0.3775032539093241</v>
      </c>
      <c r="R128">
        <f t="shared" si="11"/>
        <v>0.25459009670900995</v>
      </c>
      <c r="S128" s="67">
        <f>(1-K128*R128/Data!G135)*100</f>
        <v>97.851223100556211</v>
      </c>
      <c r="T128" s="45">
        <f t="shared" si="12"/>
        <v>97.851223100556211</v>
      </c>
      <c r="U128" s="47">
        <f>Data!B135/Data!G$9*Data!F135*Data!J$5/100/Data!E135/SQRT(Data!F135/21)</f>
        <v>0.35314785560452483</v>
      </c>
      <c r="V128">
        <f t="shared" si="13"/>
        <v>0.37482485839913637</v>
      </c>
      <c r="W128">
        <f t="shared" si="14"/>
        <v>0.24698929035002196</v>
      </c>
      <c r="X128" s="67">
        <f>(1-K128*W128/Data!G135)*100</f>
        <v>97.915374995435315</v>
      </c>
      <c r="Y128" s="45">
        <f t="shared" si="15"/>
        <v>97.915374995435329</v>
      </c>
      <c r="Z128" s="71">
        <f>IF(Data!C$6=1,L128,IF(Data!C$6=2,M128,N128))/100*Data!F135*Data!B135/Data!G$9</f>
        <v>9.9026666666666685</v>
      </c>
      <c r="AA128" s="72">
        <f>Data!C135*Z128</f>
        <v>168.34533333333337</v>
      </c>
      <c r="AB128" s="71">
        <f>Data!J$5/100*Data!F135*Data!B135/Data!G$9</f>
        <v>10.521583333333334</v>
      </c>
      <c r="AC128" s="72">
        <f>Data!C135*AB128</f>
        <v>178.86691666666667</v>
      </c>
      <c r="AD128" s="5"/>
      <c r="AE128" s="47"/>
      <c r="AF128" s="5"/>
      <c r="AG128" s="5"/>
    </row>
    <row r="129" spans="1:33">
      <c r="A129" s="11">
        <v>124</v>
      </c>
      <c r="B129" s="22">
        <f t="shared" si="8"/>
        <v>49.990625000000009</v>
      </c>
      <c r="C129" s="16">
        <f t="shared" si="9"/>
        <v>51.755000000000003</v>
      </c>
      <c r="I129" s="23">
        <f>Data!B136*Data!C136</f>
        <v>108215</v>
      </c>
      <c r="J129" s="23">
        <f>IF(Data!C$7=1,Data!D136,IF(Data!C$7=2,I129,Data!B136))</f>
        <v>165</v>
      </c>
      <c r="K129" s="33">
        <f>Data!E136*SQRT(Data!F136/21)</f>
        <v>113.87878631997228</v>
      </c>
      <c r="L129" s="33">
        <f>IF(Data!H136="A",Data!G$5,IF(Data!H136="B",Data!G$6,Data!G$7))</f>
        <v>17.600000000000001</v>
      </c>
      <c r="M129" s="33">
        <f>IF(Data!I136="A",Data!G$5,IF(Data!I136="B",Data!G$6,Data!G$7))</f>
        <v>14</v>
      </c>
      <c r="N129" s="33">
        <f>IF(Data!J136="A",Data!G$5,IF(Data!J136="B",Data!G$6,Data!G$7))</f>
        <v>17.600000000000001</v>
      </c>
      <c r="O129" s="45">
        <f>IF(Data!C$6=1,L129,IF(Data!C$6=2,M129,N129))</f>
        <v>17.600000000000001</v>
      </c>
      <c r="P129" s="47">
        <f>Data!B136/Data!G$9*Data!F136*O129/100/Data!E136/SQRT(Data!F136/21)</f>
        <v>0.45447446071809</v>
      </c>
      <c r="Q129">
        <f t="shared" si="10"/>
        <v>0.35979774669565573</v>
      </c>
      <c r="R129">
        <f t="shared" si="11"/>
        <v>0.21221003562900337</v>
      </c>
      <c r="S129" s="67">
        <f>(1-K129*R129/Data!G136)*100</f>
        <v>96.224027921507968</v>
      </c>
      <c r="T129" s="45">
        <f t="shared" si="12"/>
        <v>158.76964607048814</v>
      </c>
      <c r="U129" s="47">
        <f>Data!B136/Data!G$9*Data!F136*Data!J$5/100/Data!E136/SQRT(Data!F136/21)</f>
        <v>0.4389810131936096</v>
      </c>
      <c r="V129">
        <f t="shared" si="13"/>
        <v>0.36229667181447012</v>
      </c>
      <c r="W129">
        <f t="shared" si="14"/>
        <v>0.2172847168383599</v>
      </c>
      <c r="X129" s="67">
        <f>(1-K129*W129/Data!G136)*100</f>
        <v>96.133731275088863</v>
      </c>
      <c r="Y129" s="45">
        <f t="shared" si="15"/>
        <v>158.62065660389663</v>
      </c>
      <c r="Z129" s="71">
        <f>IF(Data!C$6=1,L129,IF(Data!C$6=2,M129,N129))/100*Data!F136*Data!B136/Data!G$9</f>
        <v>51.755000000000003</v>
      </c>
      <c r="AA129" s="72">
        <f>Data!C136*Z129</f>
        <v>1190.365</v>
      </c>
      <c r="AB129" s="71">
        <f>Data!J$5/100*Data!F136*Data!B136/Data!G$9</f>
        <v>49.990625000000009</v>
      </c>
      <c r="AC129" s="72">
        <f>Data!C136*AB129</f>
        <v>1149.7843750000002</v>
      </c>
      <c r="AD129" s="5"/>
      <c r="AE129" s="47"/>
      <c r="AF129" s="5"/>
      <c r="AG129" s="5"/>
    </row>
    <row r="130" spans="1:33">
      <c r="A130" s="11">
        <v>125</v>
      </c>
      <c r="B130" s="22">
        <f t="shared" si="8"/>
        <v>1.3996666666666668</v>
      </c>
      <c r="C130" s="16">
        <f t="shared" si="9"/>
        <v>1.3173333333333335</v>
      </c>
      <c r="I130" s="23">
        <f>Data!B137*Data!C137</f>
        <v>2717</v>
      </c>
      <c r="J130" s="23">
        <f>IF(Data!C$7=1,Data!D137,IF(Data!C$7=2,I130,Data!B137))</f>
        <v>116</v>
      </c>
      <c r="K130" s="33">
        <f>Data!E137*SQRT(Data!F137/21)</f>
        <v>4.5952534316776195</v>
      </c>
      <c r="L130" s="33">
        <f>IF(Data!H137="A",Data!G$5,IF(Data!H137="B",Data!G$6,Data!G$7))</f>
        <v>14</v>
      </c>
      <c r="M130" s="33">
        <f>IF(Data!I137="A",Data!G$5,IF(Data!I137="B",Data!G$6,Data!G$7))</f>
        <v>14</v>
      </c>
      <c r="N130" s="33">
        <f>IF(Data!J137="A",Data!G$5,IF(Data!J137="B",Data!G$6,Data!G$7))</f>
        <v>16</v>
      </c>
      <c r="O130" s="45">
        <f>IF(Data!C$6=1,L130,IF(Data!C$6=2,M130,N130))</f>
        <v>16</v>
      </c>
      <c r="P130" s="47">
        <f>Data!B137/Data!G$9*Data!F137*O130/100/Data!E137/SQRT(Data!F137/21)</f>
        <v>0.2866726183701267</v>
      </c>
      <c r="Q130">
        <f t="shared" si="10"/>
        <v>0.38288128546037364</v>
      </c>
      <c r="R130">
        <f t="shared" si="11"/>
        <v>0.27188695030298776</v>
      </c>
      <c r="S130" s="67">
        <f>(1-K130*R130/Data!G137)*100</f>
        <v>99.410665357826332</v>
      </c>
      <c r="T130" s="45">
        <f t="shared" si="12"/>
        <v>115.31637181507854</v>
      </c>
      <c r="U130" s="47">
        <f>Data!B137/Data!G$9*Data!F137*Data!J$5/100/Data!E137/SQRT(Data!F137/21)</f>
        <v>0.30458965701825957</v>
      </c>
      <c r="V130">
        <f t="shared" si="13"/>
        <v>0.38085858832575925</v>
      </c>
      <c r="W130">
        <f t="shared" si="14"/>
        <v>0.26501115639606632</v>
      </c>
      <c r="X130" s="67">
        <f>(1-K130*W130/Data!G137)*100</f>
        <v>99.425569138744393</v>
      </c>
      <c r="Y130" s="45">
        <f t="shared" si="15"/>
        <v>115.3336602009435</v>
      </c>
      <c r="Z130" s="71">
        <f>IF(Data!C$6=1,L130,IF(Data!C$6=2,M130,N130))/100*Data!F137*Data!B137/Data!G$9</f>
        <v>1.3173333333333335</v>
      </c>
      <c r="AA130" s="72">
        <f>Data!C137*Z130</f>
        <v>14.490666666666668</v>
      </c>
      <c r="AB130" s="71">
        <f>Data!J$5/100*Data!F137*Data!B137/Data!G$9</f>
        <v>1.3996666666666668</v>
      </c>
      <c r="AC130" s="72">
        <f>Data!C137*AB130</f>
        <v>15.396333333333335</v>
      </c>
      <c r="AD130" s="5"/>
      <c r="AE130" s="47"/>
      <c r="AF130" s="5"/>
      <c r="AG130" s="5"/>
    </row>
    <row r="131" spans="1:33">
      <c r="A131" s="11">
        <v>126</v>
      </c>
      <c r="B131" s="22">
        <f t="shared" si="8"/>
        <v>52.076666666666675</v>
      </c>
      <c r="C131" s="16">
        <f t="shared" si="9"/>
        <v>53.914666666666669</v>
      </c>
      <c r="I131" s="23">
        <f>Data!B138*Data!C138</f>
        <v>340030</v>
      </c>
      <c r="J131" s="23">
        <f>IF(Data!C$7=1,Data!D138,IF(Data!C$7=2,I131,Data!B138))</f>
        <v>164</v>
      </c>
      <c r="K131" s="33">
        <f>Data!E138*SQRT(Data!F138/21)</f>
        <v>115.99432756215722</v>
      </c>
      <c r="L131" s="33">
        <f>IF(Data!H138="A",Data!G$5,IF(Data!H138="B",Data!G$6,Data!G$7))</f>
        <v>17.600000000000001</v>
      </c>
      <c r="M131" s="33">
        <f>IF(Data!I138="A",Data!G$5,IF(Data!I138="B",Data!G$6,Data!G$7))</f>
        <v>16</v>
      </c>
      <c r="N131" s="33">
        <f>IF(Data!J138="A",Data!G$5,IF(Data!J138="B",Data!G$6,Data!G$7))</f>
        <v>17.600000000000001</v>
      </c>
      <c r="O131" s="45">
        <f>IF(Data!C$6=1,L131,IF(Data!C$6=2,M131,N131))</f>
        <v>17.600000000000001</v>
      </c>
      <c r="P131" s="47">
        <f>Data!B138/Data!G$9*Data!F138*O131/100/Data!E138/SQRT(Data!F138/21)</f>
        <v>0.46480433827917766</v>
      </c>
      <c r="Q131">
        <f t="shared" si="10"/>
        <v>0.35809346943116421</v>
      </c>
      <c r="R131">
        <f t="shared" si="11"/>
        <v>0.20887464132099662</v>
      </c>
      <c r="S131" s="67">
        <f>(1-K131*R131/Data!G138)*100</f>
        <v>93.11696773726824</v>
      </c>
      <c r="T131" s="45">
        <f t="shared" si="12"/>
        <v>152.71182708911991</v>
      </c>
      <c r="U131" s="47">
        <f>Data!B138/Data!G$9*Data!F138*Data!J$5/100/Data!E138/SQRT(Data!F138/21)</f>
        <v>0.44895873583784196</v>
      </c>
      <c r="V131">
        <f t="shared" si="13"/>
        <v>0.36069531648853526</v>
      </c>
      <c r="W131">
        <f t="shared" si="14"/>
        <v>0.21400670907385111</v>
      </c>
      <c r="X131" s="67">
        <f>(1-K131*W131/Data!G138)*100</f>
        <v>92.947851047496712</v>
      </c>
      <c r="Y131" s="45">
        <f t="shared" si="15"/>
        <v>152.4344757178946</v>
      </c>
      <c r="Z131" s="71">
        <f>IF(Data!C$6=1,L131,IF(Data!C$6=2,M131,N131))/100*Data!F138*Data!B138/Data!G$9</f>
        <v>53.914666666666669</v>
      </c>
      <c r="AA131" s="72">
        <f>Data!C138*Z131</f>
        <v>3989.6853333333333</v>
      </c>
      <c r="AB131" s="71">
        <f>Data!J$5/100*Data!F138*Data!B138/Data!G$9</f>
        <v>52.076666666666675</v>
      </c>
      <c r="AC131" s="72">
        <f>Data!C138*AB131</f>
        <v>3853.6733333333341</v>
      </c>
      <c r="AD131" s="5"/>
      <c r="AE131" s="47"/>
      <c r="AF131" s="5"/>
      <c r="AG131" s="5"/>
    </row>
    <row r="132" spans="1:33">
      <c r="A132" s="11">
        <v>127</v>
      </c>
      <c r="B132" s="22">
        <f t="shared" si="8"/>
        <v>211.92058333333335</v>
      </c>
      <c r="C132" s="16">
        <f t="shared" si="9"/>
        <v>219.40013333333337</v>
      </c>
      <c r="I132" s="23">
        <f>Data!B139*Data!C139</f>
        <v>402745</v>
      </c>
      <c r="J132" s="23">
        <f>IF(Data!C$7=1,Data!D139,IF(Data!C$7=2,I132,Data!B139))</f>
        <v>249</v>
      </c>
      <c r="K132" s="33">
        <f>Data!E139*SQRT(Data!F139/21)</f>
        <v>301.02596053291853</v>
      </c>
      <c r="L132" s="33">
        <f>IF(Data!H139="A",Data!G$5,IF(Data!H139="B",Data!G$6,Data!G$7))</f>
        <v>17.600000000000001</v>
      </c>
      <c r="M132" s="33">
        <f>IF(Data!I139="A",Data!G$5,IF(Data!I139="B",Data!G$6,Data!G$7))</f>
        <v>14</v>
      </c>
      <c r="N132" s="33">
        <f>IF(Data!J139="A",Data!G$5,IF(Data!J139="B",Data!G$6,Data!G$7))</f>
        <v>17.600000000000001</v>
      </c>
      <c r="O132" s="45">
        <f>IF(Data!C$6=1,L132,IF(Data!C$6=2,M132,N132))</f>
        <v>17.600000000000001</v>
      </c>
      <c r="P132" s="47">
        <f>Data!B139/Data!G$9*Data!F139*O132/100/Data!E139/SQRT(Data!F139/21)</f>
        <v>0.72884123663261591</v>
      </c>
      <c r="Q132">
        <f t="shared" si="10"/>
        <v>0.30588548578591024</v>
      </c>
      <c r="R132">
        <f t="shared" si="11"/>
        <v>0.13602947879860938</v>
      </c>
      <c r="S132" s="67">
        <f>(1-K132*R132/Data!G139)*100</f>
        <v>94.950874905530995</v>
      </c>
      <c r="T132" s="45">
        <f t="shared" si="12"/>
        <v>236.42767851477217</v>
      </c>
      <c r="U132" s="47">
        <f>Data!B139/Data!G$9*Data!F139*Data!J$5/100/Data!E139/SQRT(Data!F139/21)</f>
        <v>0.70399437629286754</v>
      </c>
      <c r="V132">
        <f t="shared" si="13"/>
        <v>0.3113792229128875</v>
      </c>
      <c r="W132">
        <f t="shared" si="14"/>
        <v>0.14191500755355674</v>
      </c>
      <c r="X132" s="67">
        <f>(1-K132*W132/Data!G139)*100</f>
        <v>94.732416589044917</v>
      </c>
      <c r="Y132" s="45">
        <f t="shared" si="15"/>
        <v>235.88371730672185</v>
      </c>
      <c r="Z132" s="71">
        <f>IF(Data!C$6=1,L132,IF(Data!C$6=2,M132,N132))/100*Data!F139*Data!B139/Data!G$9</f>
        <v>219.40013333333337</v>
      </c>
      <c r="AA132" s="72">
        <f>Data!C139*Z132</f>
        <v>7679.0046666666676</v>
      </c>
      <c r="AB132" s="71">
        <f>Data!J$5/100*Data!F139*Data!B139/Data!G$9</f>
        <v>211.92058333333335</v>
      </c>
      <c r="AC132" s="72">
        <f>Data!C139*AB132</f>
        <v>7417.220416666667</v>
      </c>
      <c r="AD132" s="5"/>
      <c r="AE132" s="47"/>
      <c r="AF132" s="5"/>
      <c r="AG132" s="5"/>
    </row>
    <row r="133" spans="1:33">
      <c r="A133" s="11">
        <v>128</v>
      </c>
      <c r="B133" s="22">
        <f t="shared" si="8"/>
        <v>21.139500000000002</v>
      </c>
      <c r="C133" s="16">
        <f t="shared" si="9"/>
        <v>21.8856</v>
      </c>
      <c r="I133" s="23">
        <f>Data!B140*Data!C140</f>
        <v>484136</v>
      </c>
      <c r="J133" s="23">
        <f>IF(Data!C$7=1,Data!D140,IF(Data!C$7=2,I133,Data!B140))</f>
        <v>164</v>
      </c>
      <c r="K133" s="33">
        <f>Data!E140*SQRT(Data!F140/21)</f>
        <v>48.576259489321046</v>
      </c>
      <c r="L133" s="33">
        <f>IF(Data!H140="A",Data!G$5,IF(Data!H140="B",Data!G$6,Data!G$7))</f>
        <v>17.600000000000001</v>
      </c>
      <c r="M133" s="33">
        <f>IF(Data!I140="A",Data!G$5,IF(Data!I140="B",Data!G$6,Data!G$7))</f>
        <v>16</v>
      </c>
      <c r="N133" s="33">
        <f>IF(Data!J140="A",Data!G$5,IF(Data!J140="B",Data!G$6,Data!G$7))</f>
        <v>17.600000000000001</v>
      </c>
      <c r="O133" s="45">
        <f>IF(Data!C$6=1,L133,IF(Data!C$6=2,M133,N133))</f>
        <v>17.600000000000001</v>
      </c>
      <c r="P133" s="47">
        <f>Data!B140/Data!G$9*Data!F140*O133/100/Data!E140/SQRT(Data!F140/21)</f>
        <v>0.45054107150451367</v>
      </c>
      <c r="Q133">
        <f t="shared" si="10"/>
        <v>0.36043871706594444</v>
      </c>
      <c r="R133">
        <f t="shared" si="11"/>
        <v>0.21349016316038746</v>
      </c>
      <c r="S133" s="67">
        <f>(1-K133*R133/Data!G140)*100</f>
        <v>95.131195509813864</v>
      </c>
      <c r="T133" s="45">
        <f t="shared" si="12"/>
        <v>156.01516063609472</v>
      </c>
      <c r="U133" s="47">
        <f>Data!B140/Data!G$9*Data!F140*Data!J$5/100/Data!E140/SQRT(Data!F140/21)</f>
        <v>0.43518171679413242</v>
      </c>
      <c r="V133">
        <f t="shared" si="13"/>
        <v>0.36289880207864472</v>
      </c>
      <c r="W133">
        <f t="shared" si="14"/>
        <v>0.21854238303478787</v>
      </c>
      <c r="X133" s="67">
        <f>(1-K133*W133/Data!G140)*100</f>
        <v>95.015975817975374</v>
      </c>
      <c r="Y133" s="45">
        <f t="shared" si="15"/>
        <v>155.82620034147962</v>
      </c>
      <c r="Z133" s="71">
        <f>IF(Data!C$6=1,L133,IF(Data!C$6=2,M133,N133))/100*Data!F140*Data!B140/Data!G$9</f>
        <v>21.8856</v>
      </c>
      <c r="AA133" s="72">
        <f>Data!C140*Z133</f>
        <v>3195.2975999999999</v>
      </c>
      <c r="AB133" s="71">
        <f>Data!J$5/100*Data!F140*Data!B140/Data!G$9</f>
        <v>21.139500000000002</v>
      </c>
      <c r="AC133" s="72">
        <f>Data!C140*AB133</f>
        <v>3086.3670000000002</v>
      </c>
      <c r="AD133" s="5"/>
      <c r="AE133" s="47"/>
      <c r="AF133" s="5"/>
      <c r="AG133" s="5"/>
    </row>
    <row r="134" spans="1:33">
      <c r="A134" s="11">
        <v>129</v>
      </c>
      <c r="B134" s="22">
        <f t="shared" si="8"/>
        <v>49.135666666666673</v>
      </c>
      <c r="C134" s="16">
        <f t="shared" si="9"/>
        <v>46.245333333333335</v>
      </c>
      <c r="I134" s="23">
        <f>Data!B141*Data!C141</f>
        <v>319696</v>
      </c>
      <c r="J134" s="23">
        <f>IF(Data!C$7=1,Data!D141,IF(Data!C$7=2,I134,Data!B141))</f>
        <v>101</v>
      </c>
      <c r="K134" s="33">
        <f>Data!E141*SQRT(Data!F141/21)</f>
        <v>126.83061774237187</v>
      </c>
      <c r="L134" s="33">
        <f>IF(Data!H141="A",Data!G$5,IF(Data!H141="B",Data!G$6,Data!G$7))</f>
        <v>17.600000000000001</v>
      </c>
      <c r="M134" s="33">
        <f>IF(Data!I141="A",Data!G$5,IF(Data!I141="B",Data!G$6,Data!G$7))</f>
        <v>16</v>
      </c>
      <c r="N134" s="33">
        <f>IF(Data!J141="A",Data!G$5,IF(Data!J141="B",Data!G$6,Data!G$7))</f>
        <v>16</v>
      </c>
      <c r="O134" s="45">
        <f>IF(Data!C$6=1,L134,IF(Data!C$6=2,M134,N134))</f>
        <v>16</v>
      </c>
      <c r="P134" s="47">
        <f>Data!B141/Data!G$9*Data!F141*O134/100/Data!E141/SQRT(Data!F141/21)</f>
        <v>0.36462278711967178</v>
      </c>
      <c r="Q134">
        <f t="shared" si="10"/>
        <v>0.37328443453479065</v>
      </c>
      <c r="R134">
        <f t="shared" si="11"/>
        <v>0.24286013928851632</v>
      </c>
      <c r="S134" s="67">
        <f>(1-K134*R134/Data!G141)*100</f>
        <v>87.112091426376153</v>
      </c>
      <c r="T134" s="45">
        <f t="shared" si="12"/>
        <v>87.983212340639909</v>
      </c>
      <c r="U134" s="47">
        <f>Data!B141/Data!G$9*Data!F141*Data!J$5/100/Data!E141/SQRT(Data!F141/21)</f>
        <v>0.38741171131465124</v>
      </c>
      <c r="V134">
        <f t="shared" si="13"/>
        <v>0.37009941529329488</v>
      </c>
      <c r="W134">
        <f t="shared" si="14"/>
        <v>0.23480528242873619</v>
      </c>
      <c r="X134" s="67">
        <f>(1-K134*W134/Data!G141)*100</f>
        <v>87.539540159159529</v>
      </c>
      <c r="Y134" s="45">
        <f t="shared" si="15"/>
        <v>88.414935560751132</v>
      </c>
      <c r="Z134" s="71">
        <f>IF(Data!C$6=1,L134,IF(Data!C$6=2,M134,N134))/100*Data!F141*Data!B141/Data!G$9</f>
        <v>46.245333333333335</v>
      </c>
      <c r="AA134" s="72">
        <f>Data!C141*Z134</f>
        <v>4902.0053333333335</v>
      </c>
      <c r="AB134" s="71">
        <f>Data!J$5/100*Data!F141*Data!B141/Data!G$9</f>
        <v>49.135666666666673</v>
      </c>
      <c r="AC134" s="72">
        <f>Data!C141*AB134</f>
        <v>5208.3806666666669</v>
      </c>
      <c r="AD134" s="5"/>
      <c r="AE134" s="47"/>
      <c r="AF134" s="5"/>
      <c r="AG134" s="5"/>
    </row>
    <row r="135" spans="1:33">
      <c r="A135" s="11">
        <v>130</v>
      </c>
      <c r="B135" s="22">
        <f t="shared" ref="B135:B155" si="16">AB135</f>
        <v>5.6163750000000006</v>
      </c>
      <c r="C135" s="16">
        <f t="shared" ref="C135:C155" si="17">Z135</f>
        <v>5.2859999999999996</v>
      </c>
      <c r="I135" s="23">
        <f>Data!B142*Data!C142</f>
        <v>233465</v>
      </c>
      <c r="J135" s="23">
        <f>IF(Data!C$7=1,Data!D142,IF(Data!C$7=2,I135,Data!B142))</f>
        <v>110</v>
      </c>
      <c r="K135" s="33">
        <f>Data!E142*SQRT(Data!F142/21)</f>
        <v>17.745349512857175</v>
      </c>
      <c r="L135" s="33">
        <f>IF(Data!H142="A",Data!G$5,IF(Data!H142="B",Data!G$6,Data!G$7))</f>
        <v>17.600000000000001</v>
      </c>
      <c r="M135" s="33">
        <f>IF(Data!I142="A",Data!G$5,IF(Data!I142="B",Data!G$6,Data!G$7))</f>
        <v>17.600000000000001</v>
      </c>
      <c r="N135" s="33">
        <f>IF(Data!J142="A",Data!G$5,IF(Data!J142="B",Data!G$6,Data!G$7))</f>
        <v>16</v>
      </c>
      <c r="O135" s="45">
        <f>IF(Data!C$6=1,L135,IF(Data!C$6=2,M135,N135))</f>
        <v>16</v>
      </c>
      <c r="P135" s="47">
        <f>Data!B142/Data!G$9*Data!F142*O135/100/Data!E142/SQRT(Data!F142/21)</f>
        <v>0.29788086147134463</v>
      </c>
      <c r="Q135">
        <f t="shared" ref="Q135:Q155" si="18">1/SQRT(2*3.1416)*EXP(-P135*P135/2)</f>
        <v>0.38162905352429288</v>
      </c>
      <c r="R135">
        <f t="shared" ref="R135:R155" si="19">MIN(4,(Q135-P135*(1-NORMSDIST(P135))))</f>
        <v>0.26757135107618896</v>
      </c>
      <c r="S135" s="67">
        <f>(1-K135*R135/Data!G142)*100</f>
        <v>94.20957665308002</v>
      </c>
      <c r="T135" s="45">
        <f t="shared" ref="T135:T155" si="20">J135*S135/100</f>
        <v>103.63053431838802</v>
      </c>
      <c r="U135" s="47">
        <f>Data!B142/Data!G$9*Data!F142*Data!J$5/100/Data!E142/SQRT(Data!F142/21)</f>
        <v>0.31649841531330364</v>
      </c>
      <c r="V135">
        <f t="shared" ref="V135:V155" si="21">1/SQRT(2*3.1416)*EXP(-U135*U135/2)</f>
        <v>0.37945270065524378</v>
      </c>
      <c r="W135">
        <f t="shared" ref="W135:W155" si="22">MIN(4,(V135-U135*(1-NORMSDIST(U135))))</f>
        <v>0.26050876215069552</v>
      </c>
      <c r="X135" s="67">
        <f>(1-K135*W135/Data!G142)*100</f>
        <v>94.362415810334312</v>
      </c>
      <c r="Y135" s="45">
        <f t="shared" ref="Y135:Y155" si="23">J135*X135/100</f>
        <v>103.79865739136774</v>
      </c>
      <c r="Z135" s="71">
        <f>IF(Data!C$6=1,L135,IF(Data!C$6=2,M135,N135))/100*Data!F142*Data!B142/Data!G$9</f>
        <v>5.2859999999999996</v>
      </c>
      <c r="AA135" s="72">
        <f>Data!C142*Z135</f>
        <v>1400.79</v>
      </c>
      <c r="AB135" s="71">
        <f>Data!J$5/100*Data!F142*Data!B142/Data!G$9</f>
        <v>5.6163750000000006</v>
      </c>
      <c r="AC135" s="72">
        <f>Data!C142*AB135</f>
        <v>1488.3393750000002</v>
      </c>
      <c r="AD135" s="5"/>
      <c r="AE135" s="47"/>
      <c r="AF135" s="5"/>
      <c r="AG135" s="5"/>
    </row>
    <row r="136" spans="1:33">
      <c r="A136" s="11">
        <v>131</v>
      </c>
      <c r="B136" s="22">
        <f t="shared" si="16"/>
        <v>3.3596250000000003</v>
      </c>
      <c r="C136" s="16">
        <f t="shared" si="17"/>
        <v>3.1619999999999999</v>
      </c>
      <c r="I136" s="23">
        <f>Data!B143*Data!C143</f>
        <v>127007</v>
      </c>
      <c r="J136" s="23">
        <f>IF(Data!C$7=1,Data!D143,IF(Data!C$7=2,I136,Data!B143))</f>
        <v>100</v>
      </c>
      <c r="K136" s="33">
        <f>Data!E143*SQRT(Data!F143/21)</f>
        <v>11.967270394233024</v>
      </c>
      <c r="L136" s="33">
        <f>IF(Data!H143="A",Data!G$5,IF(Data!H143="B",Data!G$6,Data!G$7))</f>
        <v>17.600000000000001</v>
      </c>
      <c r="M136" s="33">
        <f>IF(Data!I143="A",Data!G$5,IF(Data!I143="B",Data!G$6,Data!G$7))</f>
        <v>17.600000000000001</v>
      </c>
      <c r="N136" s="33">
        <f>IF(Data!J143="A",Data!G$5,IF(Data!J143="B",Data!G$6,Data!G$7))</f>
        <v>16</v>
      </c>
      <c r="O136" s="45">
        <f>IF(Data!C$6=1,L136,IF(Data!C$6=2,M136,N136))</f>
        <v>16</v>
      </c>
      <c r="P136" s="47">
        <f>Data!B143/Data!G$9*Data!F143*O136/100/Data!E143/SQRT(Data!F143/21)</f>
        <v>0.264220653151094</v>
      </c>
      <c r="Q136">
        <f t="shared" si="18"/>
        <v>0.38525648211127411</v>
      </c>
      <c r="R136">
        <f t="shared" si="19"/>
        <v>0.28067664003421605</v>
      </c>
      <c r="S136" s="67">
        <f>(1-K136*R136/Data!G143)*100</f>
        <v>94.910707205099584</v>
      </c>
      <c r="T136" s="45">
        <f t="shared" si="20"/>
        <v>94.910707205099584</v>
      </c>
      <c r="U136" s="47">
        <f>Data!B143/Data!G$9*Data!F143*Data!J$5/100/Data!E143/SQRT(Data!F143/21)</f>
        <v>0.28073444397303737</v>
      </c>
      <c r="V136">
        <f t="shared" si="21"/>
        <v>0.38352686194708613</v>
      </c>
      <c r="W136">
        <f t="shared" si="22"/>
        <v>0.2741928552182995</v>
      </c>
      <c r="X136" s="67">
        <f>(1-K136*W136/Data!G143)*100</f>
        <v>95.028272668842149</v>
      </c>
      <c r="Y136" s="45">
        <f t="shared" si="23"/>
        <v>95.028272668842149</v>
      </c>
      <c r="Z136" s="71">
        <f>IF(Data!C$6=1,L136,IF(Data!C$6=2,M136,N136))/100*Data!F143*Data!B143/Data!G$9</f>
        <v>3.1619999999999999</v>
      </c>
      <c r="AA136" s="72">
        <f>Data!C143*Z136</f>
        <v>762.04200000000003</v>
      </c>
      <c r="AB136" s="71">
        <f>Data!J$5/100*Data!F143*Data!B143/Data!G$9</f>
        <v>3.3596250000000003</v>
      </c>
      <c r="AC136" s="72">
        <f>Data!C143*AB136</f>
        <v>809.66962500000011</v>
      </c>
      <c r="AD136" s="5"/>
      <c r="AE136" s="47"/>
      <c r="AF136" s="5"/>
      <c r="AG136" s="5"/>
    </row>
    <row r="137" spans="1:33">
      <c r="A137" s="11">
        <v>132</v>
      </c>
      <c r="B137" s="22">
        <f t="shared" si="16"/>
        <v>1.7637500000000004</v>
      </c>
      <c r="C137" s="16">
        <f t="shared" si="17"/>
        <v>1.8260000000000003</v>
      </c>
      <c r="I137" s="23">
        <f>Data!B144*Data!C144</f>
        <v>206919</v>
      </c>
      <c r="J137" s="23">
        <f>IF(Data!C$7=1,Data!D144,IF(Data!C$7=2,I137,Data!B144))</f>
        <v>190</v>
      </c>
      <c r="K137" s="33">
        <f>Data!E144*SQRT(Data!F144/21)</f>
        <v>4.2210227117333456</v>
      </c>
      <c r="L137" s="33">
        <f>IF(Data!H144="A",Data!G$5,IF(Data!H144="B",Data!G$6,Data!G$7))</f>
        <v>17.600000000000001</v>
      </c>
      <c r="M137" s="33">
        <f>IF(Data!I144="A",Data!G$5,IF(Data!I144="B",Data!G$6,Data!G$7))</f>
        <v>17.600000000000001</v>
      </c>
      <c r="N137" s="33">
        <f>IF(Data!J144="A",Data!G$5,IF(Data!J144="B",Data!G$6,Data!G$7))</f>
        <v>17.600000000000001</v>
      </c>
      <c r="O137" s="45">
        <f>IF(Data!C$6=1,L137,IF(Data!C$6=2,M137,N137))</f>
        <v>17.600000000000001</v>
      </c>
      <c r="P137" s="47">
        <f>Data!B144/Data!G$9*Data!F144*O137/100/Data!E144/SQRT(Data!F144/21)</f>
        <v>0.43259658255905503</v>
      </c>
      <c r="Q137">
        <f t="shared" si="18"/>
        <v>0.36330608013551585</v>
      </c>
      <c r="R137">
        <f t="shared" si="19"/>
        <v>0.21940112411686821</v>
      </c>
      <c r="S137" s="67">
        <f>(1-K137*R137/Data!G144)*100</f>
        <v>96.141261967178636</v>
      </c>
      <c r="T137" s="45">
        <f t="shared" si="20"/>
        <v>182.66839773763942</v>
      </c>
      <c r="U137" s="47">
        <f>Data!B144/Data!G$9*Data!F144*Data!J$5/100/Data!E144/SQRT(Data!F144/21)</f>
        <v>0.41784897178999619</v>
      </c>
      <c r="V137">
        <f t="shared" si="21"/>
        <v>0.36559153842059267</v>
      </c>
      <c r="W137">
        <f t="shared" si="22"/>
        <v>0.22434656378440224</v>
      </c>
      <c r="X137" s="67">
        <f>(1-K137*W137/Data!G144)*100</f>
        <v>96.054283579027938</v>
      </c>
      <c r="Y137" s="45">
        <f t="shared" si="23"/>
        <v>182.50313880015307</v>
      </c>
      <c r="Z137" s="71">
        <f>IF(Data!C$6=1,L137,IF(Data!C$6=2,M137,N137))/100*Data!F144*Data!B144/Data!G$9</f>
        <v>1.8260000000000003</v>
      </c>
      <c r="AA137" s="72">
        <f>Data!C144*Z137</f>
        <v>1517.4060000000002</v>
      </c>
      <c r="AB137" s="71">
        <f>Data!J$5/100*Data!F144*Data!B144/Data!G$9</f>
        <v>1.7637500000000004</v>
      </c>
      <c r="AC137" s="72">
        <f>Data!C144*AB137</f>
        <v>1465.6762500000002</v>
      </c>
      <c r="AD137" s="5"/>
      <c r="AE137" s="47"/>
      <c r="AF137" s="5"/>
      <c r="AG137" s="5"/>
    </row>
    <row r="138" spans="1:33">
      <c r="A138" s="11">
        <v>133</v>
      </c>
      <c r="B138" s="22">
        <f t="shared" si="16"/>
        <v>24.435375000000001</v>
      </c>
      <c r="C138" s="16">
        <f t="shared" si="17"/>
        <v>25.297800000000002</v>
      </c>
      <c r="I138" s="23">
        <f>Data!B145*Data!C145</f>
        <v>30664</v>
      </c>
      <c r="J138" s="23">
        <f>IF(Data!C$7=1,Data!D145,IF(Data!C$7=2,I138,Data!B145))</f>
        <v>418</v>
      </c>
      <c r="K138" s="33">
        <f>Data!E145*SQRT(Data!F145/21)</f>
        <v>42.353019650572463</v>
      </c>
      <c r="L138" s="33">
        <f>IF(Data!H145="A",Data!G$5,IF(Data!H145="B",Data!G$6,Data!G$7))</f>
        <v>16</v>
      </c>
      <c r="M138" s="33">
        <f>IF(Data!I145="A",Data!G$5,IF(Data!I145="B",Data!G$6,Data!G$7))</f>
        <v>14</v>
      </c>
      <c r="N138" s="33">
        <f>IF(Data!J145="A",Data!G$5,IF(Data!J145="B",Data!G$6,Data!G$7))</f>
        <v>17.600000000000001</v>
      </c>
      <c r="O138" s="45">
        <f>IF(Data!C$6=1,L138,IF(Data!C$6=2,M138,N138))</f>
        <v>17.600000000000001</v>
      </c>
      <c r="P138" s="47">
        <f>Data!B145/Data!G$9*Data!F145*O138/100/Data!E145/SQRT(Data!F145/21)</f>
        <v>0.59730805993801361</v>
      </c>
      <c r="Q138">
        <f t="shared" si="18"/>
        <v>0.33376165061932439</v>
      </c>
      <c r="R138">
        <f t="shared" si="19"/>
        <v>0.16941182296930313</v>
      </c>
      <c r="S138" s="67">
        <f>(1-K138*R138/Data!G145)*100</f>
        <v>99.267098849105395</v>
      </c>
      <c r="T138" s="45">
        <f t="shared" si="20"/>
        <v>414.9364731892606</v>
      </c>
      <c r="U138" s="47">
        <f>Data!B145/Data!G$9*Data!F145*Data!J$5/100/Data!E145/SQRT(Data!F145/21)</f>
        <v>0.57694528516739951</v>
      </c>
      <c r="V138">
        <f t="shared" si="21"/>
        <v>0.33777589584022827</v>
      </c>
      <c r="W138">
        <f t="shared" si="22"/>
        <v>0.17508412827572728</v>
      </c>
      <c r="X138" s="67">
        <f>(1-K138*W138/Data!G145)*100</f>
        <v>99.242559599043389</v>
      </c>
      <c r="Y138" s="45">
        <f t="shared" si="23"/>
        <v>414.83389912400139</v>
      </c>
      <c r="Z138" s="71">
        <f>IF(Data!C$6=1,L138,IF(Data!C$6=2,M138,N138))/100*Data!F145*Data!B145/Data!G$9</f>
        <v>25.297800000000002</v>
      </c>
      <c r="AA138" s="72">
        <f>Data!C145*Z138</f>
        <v>202.38240000000002</v>
      </c>
      <c r="AB138" s="71">
        <f>Data!J$5/100*Data!F145*Data!B145/Data!G$9</f>
        <v>24.435375000000001</v>
      </c>
      <c r="AC138" s="72">
        <f>Data!C145*AB138</f>
        <v>195.483</v>
      </c>
      <c r="AD138" s="5"/>
      <c r="AE138" s="47"/>
      <c r="AF138" s="5"/>
      <c r="AG138" s="5"/>
    </row>
    <row r="139" spans="1:33">
      <c r="A139" s="11">
        <v>134</v>
      </c>
      <c r="B139" s="22">
        <f t="shared" si="16"/>
        <v>25.009125000000001</v>
      </c>
      <c r="C139" s="16">
        <f t="shared" si="17"/>
        <v>25.8918</v>
      </c>
      <c r="I139" s="23">
        <f>Data!B146*Data!C146</f>
        <v>78460</v>
      </c>
      <c r="J139" s="23">
        <f>IF(Data!C$7=1,Data!D146,IF(Data!C$7=2,I139,Data!B146))</f>
        <v>413</v>
      </c>
      <c r="K139" s="33">
        <f>Data!E146*SQRT(Data!F146/21)</f>
        <v>55.501711582342423</v>
      </c>
      <c r="L139" s="33">
        <f>IF(Data!H146="A",Data!G$5,IF(Data!H146="B",Data!G$6,Data!G$7))</f>
        <v>16</v>
      </c>
      <c r="M139" s="33">
        <f>IF(Data!I146="A",Data!G$5,IF(Data!I146="B",Data!G$6,Data!G$7))</f>
        <v>14</v>
      </c>
      <c r="N139" s="33">
        <f>IF(Data!J146="A",Data!G$5,IF(Data!J146="B",Data!G$6,Data!G$7))</f>
        <v>17.600000000000001</v>
      </c>
      <c r="O139" s="45">
        <f>IF(Data!C$6=1,L139,IF(Data!C$6=2,M139,N139))</f>
        <v>17.600000000000001</v>
      </c>
      <c r="P139" s="47">
        <f>Data!B146/Data!G$9*Data!F146*O139/100/Data!E146/SQRT(Data!F146/21)</f>
        <v>0.46650453223567506</v>
      </c>
      <c r="Q139">
        <f t="shared" si="18"/>
        <v>0.35781007800417458</v>
      </c>
      <c r="R139">
        <f t="shared" si="19"/>
        <v>0.2083293359690381</v>
      </c>
      <c r="S139" s="67">
        <f>(1-K139*R139/Data!G146)*100</f>
        <v>98.152933750943376</v>
      </c>
      <c r="T139" s="45">
        <f t="shared" si="20"/>
        <v>405.37161639139617</v>
      </c>
      <c r="U139" s="47">
        <f>Data!B146/Data!G$9*Data!F146*Data!J$5/100/Data!E146/SQRT(Data!F146/21)</f>
        <v>0.45060096863673166</v>
      </c>
      <c r="V139">
        <f t="shared" si="21"/>
        <v>0.36042898970884135</v>
      </c>
      <c r="W139">
        <f t="shared" si="22"/>
        <v>0.21347062775930561</v>
      </c>
      <c r="X139" s="67">
        <f>(1-K139*W139/Data!G146)*100</f>
        <v>98.107350604920356</v>
      </c>
      <c r="Y139" s="45">
        <f t="shared" si="23"/>
        <v>405.18335799832107</v>
      </c>
      <c r="Z139" s="71">
        <f>IF(Data!C$6=1,L139,IF(Data!C$6=2,M139,N139))/100*Data!F146*Data!B146/Data!G$9</f>
        <v>25.8918</v>
      </c>
      <c r="AA139" s="72">
        <f>Data!C146*Z139</f>
        <v>517.83600000000001</v>
      </c>
      <c r="AB139" s="71">
        <f>Data!J$5/100*Data!F146*Data!B146/Data!G$9</f>
        <v>25.009125000000001</v>
      </c>
      <c r="AC139" s="72">
        <f>Data!C146*AB139</f>
        <v>500.1825</v>
      </c>
      <c r="AD139" s="5"/>
      <c r="AE139" s="47"/>
      <c r="AF139" s="5"/>
      <c r="AG139" s="5"/>
    </row>
    <row r="140" spans="1:33">
      <c r="A140" s="11">
        <v>135</v>
      </c>
      <c r="B140" s="22">
        <f t="shared" si="16"/>
        <v>13.863500000000004</v>
      </c>
      <c r="C140" s="16">
        <f t="shared" si="17"/>
        <v>14.352800000000002</v>
      </c>
      <c r="I140" s="23">
        <f>Data!B147*Data!C147</f>
        <v>13281</v>
      </c>
      <c r="J140" s="23">
        <f>IF(Data!C$7=1,Data!D147,IF(Data!C$7=2,I140,Data!B147))</f>
        <v>491</v>
      </c>
      <c r="K140" s="33">
        <f>Data!E147*SQRT(Data!F147/21)</f>
        <v>28.451072495483292</v>
      </c>
      <c r="L140" s="33">
        <f>IF(Data!H147="A",Data!G$5,IF(Data!H147="B",Data!G$6,Data!G$7))</f>
        <v>14</v>
      </c>
      <c r="M140" s="33">
        <f>IF(Data!I147="A",Data!G$5,IF(Data!I147="B",Data!G$6,Data!G$7))</f>
        <v>14</v>
      </c>
      <c r="N140" s="33">
        <f>IF(Data!J147="A",Data!G$5,IF(Data!J147="B",Data!G$6,Data!G$7))</f>
        <v>17.600000000000001</v>
      </c>
      <c r="O140" s="45">
        <f>IF(Data!C$6=1,L140,IF(Data!C$6=2,M140,N140))</f>
        <v>17.600000000000001</v>
      </c>
      <c r="P140" s="47">
        <f>Data!B147/Data!G$9*Data!F147*O140/100/Data!E147/SQRT(Data!F147/21)</f>
        <v>0.50447307398617602</v>
      </c>
      <c r="Q140">
        <f t="shared" si="18"/>
        <v>0.35127487455283429</v>
      </c>
      <c r="R140">
        <f t="shared" si="19"/>
        <v>0.19641955494673086</v>
      </c>
      <c r="S140" s="67">
        <f>(1-K140*R140/Data!G147)*100</f>
        <v>97.937879336782288</v>
      </c>
      <c r="T140" s="45">
        <f t="shared" si="20"/>
        <v>480.87498754360104</v>
      </c>
      <c r="U140" s="47">
        <f>Data!B147/Data!G$9*Data!F147*Data!J$5/100/Data!E147/SQRT(Data!F147/21)</f>
        <v>0.48727512828210179</v>
      </c>
      <c r="V140">
        <f t="shared" si="21"/>
        <v>0.35428336223900658</v>
      </c>
      <c r="W140">
        <f t="shared" si="22"/>
        <v>0.20175080755304325</v>
      </c>
      <c r="X140" s="67">
        <f>(1-K140*W140/Data!G147)*100</f>
        <v>97.881908910806672</v>
      </c>
      <c r="Y140" s="45">
        <f t="shared" si="23"/>
        <v>480.60017275206076</v>
      </c>
      <c r="Z140" s="71">
        <f>IF(Data!C$6=1,L140,IF(Data!C$6=2,M140,N140))/100*Data!F147*Data!B147/Data!G$9</f>
        <v>14.352800000000002</v>
      </c>
      <c r="AA140" s="72">
        <f>Data!C147*Z140</f>
        <v>272.70320000000004</v>
      </c>
      <c r="AB140" s="71">
        <f>Data!J$5/100*Data!F147*Data!B147/Data!G$9</f>
        <v>13.863500000000004</v>
      </c>
      <c r="AC140" s="72">
        <f>Data!C147*AB140</f>
        <v>263.40650000000005</v>
      </c>
      <c r="AD140" s="5"/>
      <c r="AE140" s="47"/>
      <c r="AF140" s="5"/>
      <c r="AG140" s="5"/>
    </row>
    <row r="141" spans="1:33">
      <c r="A141" s="11">
        <v>136</v>
      </c>
      <c r="B141" s="22">
        <f t="shared" si="16"/>
        <v>39.078749999999999</v>
      </c>
      <c r="C141" s="16">
        <f t="shared" si="17"/>
        <v>40.457999999999998</v>
      </c>
      <c r="I141" s="23">
        <f>Data!B148*Data!C148</f>
        <v>177770</v>
      </c>
      <c r="J141" s="23">
        <f>IF(Data!C$7=1,Data!D148,IF(Data!C$7=2,I141,Data!B148))</f>
        <v>494</v>
      </c>
      <c r="K141" s="33">
        <f>Data!E148*SQRT(Data!F148/21)</f>
        <v>58.850255383981064</v>
      </c>
      <c r="L141" s="33">
        <f>IF(Data!H148="A",Data!G$5,IF(Data!H148="B",Data!G$6,Data!G$7))</f>
        <v>17.600000000000001</v>
      </c>
      <c r="M141" s="33">
        <f>IF(Data!I148="A",Data!G$5,IF(Data!I148="B",Data!G$6,Data!G$7))</f>
        <v>14</v>
      </c>
      <c r="N141" s="33">
        <f>IF(Data!J148="A",Data!G$5,IF(Data!J148="B",Data!G$6,Data!G$7))</f>
        <v>17.600000000000001</v>
      </c>
      <c r="O141" s="45">
        <f>IF(Data!C$6=1,L141,IF(Data!C$6=2,M141,N141))</f>
        <v>17.600000000000001</v>
      </c>
      <c r="P141" s="47">
        <f>Data!B148/Data!G$9*Data!F148*O141/100/Data!E148/SQRT(Data!F148/21)</f>
        <v>0.68747365217063428</v>
      </c>
      <c r="Q141">
        <f t="shared" si="18"/>
        <v>0.31497887256275803</v>
      </c>
      <c r="R141">
        <f t="shared" si="19"/>
        <v>0.14593449862663233</v>
      </c>
      <c r="S141" s="67">
        <f>(1-K141*R141/Data!G148)*100</f>
        <v>98.678725767152216</v>
      </c>
      <c r="T141" s="45">
        <f t="shared" si="20"/>
        <v>487.47290528973195</v>
      </c>
      <c r="U141" s="47">
        <f>Data!B148/Data!G$9*Data!F148*Data!J$5/100/Data!E148/SQRT(Data!F148/21)</f>
        <v>0.66403705039208993</v>
      </c>
      <c r="V141">
        <f t="shared" si="21"/>
        <v>0.3200070332359613</v>
      </c>
      <c r="W141">
        <f t="shared" si="22"/>
        <v>0.15178433660372193</v>
      </c>
      <c r="X141" s="67">
        <f>(1-K141*W141/Data!G148)*100</f>
        <v>98.625762004243512</v>
      </c>
      <c r="Y141" s="45">
        <f t="shared" si="23"/>
        <v>487.21126430096297</v>
      </c>
      <c r="Z141" s="71">
        <f>IF(Data!C$6=1,L141,IF(Data!C$6=2,M141,N141))/100*Data!F148*Data!B148/Data!G$9</f>
        <v>40.457999999999998</v>
      </c>
      <c r="AA141" s="72">
        <f>Data!C148*Z141</f>
        <v>1173.2819999999999</v>
      </c>
      <c r="AB141" s="71">
        <f>Data!J$5/100*Data!F148*Data!B148/Data!G$9</f>
        <v>39.078749999999999</v>
      </c>
      <c r="AC141" s="72">
        <f>Data!C148*AB141</f>
        <v>1133.2837500000001</v>
      </c>
      <c r="AD141" s="5"/>
      <c r="AE141" s="47"/>
      <c r="AF141" s="5"/>
      <c r="AG141" s="5"/>
    </row>
    <row r="142" spans="1:33">
      <c r="A142" s="11">
        <v>137</v>
      </c>
      <c r="B142" s="22">
        <f t="shared" si="16"/>
        <v>288.25625000000002</v>
      </c>
      <c r="C142" s="16">
        <f t="shared" si="17"/>
        <v>298.43</v>
      </c>
      <c r="I142" s="23">
        <f>Data!B149*Data!C149</f>
        <v>501905</v>
      </c>
      <c r="J142" s="23">
        <f>IF(Data!C$7=1,Data!D149,IF(Data!C$7=2,I142,Data!B149))</f>
        <v>726</v>
      </c>
      <c r="K142" s="33">
        <f>Data!E149*SQRT(Data!F149/21)</f>
        <v>406.67791338692814</v>
      </c>
      <c r="L142" s="33">
        <f>IF(Data!H149="A",Data!G$5,IF(Data!H149="B",Data!G$6,Data!G$7))</f>
        <v>17.600000000000001</v>
      </c>
      <c r="M142" s="33">
        <f>IF(Data!I149="A",Data!G$5,IF(Data!I149="B",Data!G$6,Data!G$7))</f>
        <v>14</v>
      </c>
      <c r="N142" s="33">
        <f>IF(Data!J149="A",Data!G$5,IF(Data!J149="B",Data!G$6,Data!G$7))</f>
        <v>17.600000000000001</v>
      </c>
      <c r="O142" s="45">
        <f>IF(Data!C$6=1,L142,IF(Data!C$6=2,M142,N142))</f>
        <v>17.600000000000001</v>
      </c>
      <c r="P142" s="47">
        <f>Data!B149/Data!G$9*Data!F149*O142/100/Data!E149/SQRT(Data!F149/21)</f>
        <v>0.73382396775519732</v>
      </c>
      <c r="Q142">
        <f t="shared" si="18"/>
        <v>0.30477285722110414</v>
      </c>
      <c r="R142">
        <f t="shared" si="19"/>
        <v>0.13487205024819257</v>
      </c>
      <c r="S142" s="67">
        <f>(1-K142*R142/Data!G149)*100</f>
        <v>93.592350003603755</v>
      </c>
      <c r="T142" s="45">
        <f t="shared" si="20"/>
        <v>679.4804610261632</v>
      </c>
      <c r="U142" s="47">
        <f>Data!B149/Data!G$9*Data!F149*Data!J$5/100/Data!E149/SQRT(Data!F149/21)</f>
        <v>0.70880724158172459</v>
      </c>
      <c r="V142">
        <f t="shared" si="21"/>
        <v>0.31032238965016845</v>
      </c>
      <c r="W142">
        <f t="shared" si="22"/>
        <v>0.14076006708969632</v>
      </c>
      <c r="X142" s="67">
        <f>(1-K142*W142/Data!G149)*100</f>
        <v>93.312615610719433</v>
      </c>
      <c r="Y142" s="45">
        <f t="shared" si="23"/>
        <v>677.44958933382304</v>
      </c>
      <c r="Z142" s="71">
        <f>IF(Data!C$6=1,L142,IF(Data!C$6=2,M142,N142))/100*Data!F149*Data!B149/Data!G$9</f>
        <v>298.43</v>
      </c>
      <c r="AA142" s="72">
        <f>Data!C149*Z142</f>
        <v>11041.91</v>
      </c>
      <c r="AB142" s="71">
        <f>Data!J$5/100*Data!F149*Data!B149/Data!G$9</f>
        <v>288.25625000000002</v>
      </c>
      <c r="AC142" s="72">
        <f>Data!C149*AB142</f>
        <v>10665.481250000001</v>
      </c>
      <c r="AD142" s="5"/>
      <c r="AE142" s="47"/>
      <c r="AF142" s="5"/>
      <c r="AG142" s="5"/>
    </row>
    <row r="143" spans="1:33">
      <c r="A143" s="11">
        <v>138</v>
      </c>
      <c r="B143" s="22">
        <f t="shared" si="16"/>
        <v>56.093624999999996</v>
      </c>
      <c r="C143" s="16">
        <f t="shared" si="17"/>
        <v>58.073399999999999</v>
      </c>
      <c r="I143" s="23">
        <f>Data!B150*Data!C150</f>
        <v>457548</v>
      </c>
      <c r="J143" s="23">
        <f>IF(Data!C$7=1,Data!D150,IF(Data!C$7=2,I143,Data!B150))</f>
        <v>309</v>
      </c>
      <c r="K143" s="33">
        <f>Data!E150*SQRT(Data!F150/21)</f>
        <v>113.48313758918627</v>
      </c>
      <c r="L143" s="33">
        <f>IF(Data!H150="A",Data!G$5,IF(Data!H150="B",Data!G$6,Data!G$7))</f>
        <v>17.600000000000001</v>
      </c>
      <c r="M143" s="33">
        <f>IF(Data!I150="A",Data!G$5,IF(Data!I150="B",Data!G$6,Data!G$7))</f>
        <v>14</v>
      </c>
      <c r="N143" s="33">
        <f>IF(Data!J150="A",Data!G$5,IF(Data!J150="B",Data!G$6,Data!G$7))</f>
        <v>17.600000000000001</v>
      </c>
      <c r="O143" s="45">
        <f>IF(Data!C$6=1,L143,IF(Data!C$6=2,M143,N143))</f>
        <v>17.600000000000001</v>
      </c>
      <c r="P143" s="47">
        <f>Data!B150/Data!G$9*Data!F150*O143/100/Data!E150/SQRT(Data!F150/21)</f>
        <v>0.51173593922145655</v>
      </c>
      <c r="Q143">
        <f t="shared" si="18"/>
        <v>0.349980955734493</v>
      </c>
      <c r="R143">
        <f t="shared" si="19"/>
        <v>0.19419936814235478</v>
      </c>
      <c r="S143" s="67">
        <f>(1-K143*R143/Data!G150)*100</f>
        <v>96.213341303327866</v>
      </c>
      <c r="T143" s="45">
        <f t="shared" si="20"/>
        <v>297.29922462728314</v>
      </c>
      <c r="U143" s="47">
        <f>Data!B150/Data!G$9*Data!F150*Data!J$5/100/Data!E150/SQRT(Data!F150/21)</f>
        <v>0.49429039583890677</v>
      </c>
      <c r="V143">
        <f t="shared" si="21"/>
        <v>0.35306567184532883</v>
      </c>
      <c r="W143">
        <f t="shared" si="22"/>
        <v>0.19956351584591503</v>
      </c>
      <c r="X143" s="67">
        <f>(1-K143*W143/Data!G150)*100</f>
        <v>96.108746748019982</v>
      </c>
      <c r="Y143" s="45">
        <f t="shared" si="23"/>
        <v>296.97602745138175</v>
      </c>
      <c r="Z143" s="71">
        <f>IF(Data!C$6=1,L143,IF(Data!C$6=2,M143,N143))/100*Data!F150*Data!B150/Data!G$9</f>
        <v>58.073399999999999</v>
      </c>
      <c r="AA143" s="72">
        <f>Data!C150*Z143</f>
        <v>3019.8168000000001</v>
      </c>
      <c r="AB143" s="71">
        <f>Data!J$5/100*Data!F150*Data!B150/Data!G$9</f>
        <v>56.093624999999996</v>
      </c>
      <c r="AC143" s="72">
        <f>Data!C150*AB143</f>
        <v>2916.8684999999996</v>
      </c>
      <c r="AD143" s="5"/>
      <c r="AE143" s="47"/>
      <c r="AF143" s="5"/>
      <c r="AG143" s="5"/>
    </row>
    <row r="144" spans="1:33">
      <c r="A144" s="11">
        <v>139</v>
      </c>
      <c r="B144" s="22">
        <f t="shared" si="16"/>
        <v>22.790624999999999</v>
      </c>
      <c r="C144" s="16">
        <f t="shared" si="17"/>
        <v>23.595000000000002</v>
      </c>
      <c r="I144" s="23">
        <f>Data!B151*Data!C151</f>
        <v>121550</v>
      </c>
      <c r="J144" s="23">
        <f>IF(Data!C$7=1,Data!D151,IF(Data!C$7=2,I144,Data!B151))</f>
        <v>370</v>
      </c>
      <c r="K144" s="33">
        <f>Data!E151*SQRT(Data!F151/21)</f>
        <v>45.877393381595134</v>
      </c>
      <c r="L144" s="33">
        <f>IF(Data!H151="A",Data!G$5,IF(Data!H151="B",Data!G$6,Data!G$7))</f>
        <v>17.600000000000001</v>
      </c>
      <c r="M144" s="33">
        <f>IF(Data!I151="A",Data!G$5,IF(Data!I151="B",Data!G$6,Data!G$7))</f>
        <v>14</v>
      </c>
      <c r="N144" s="33">
        <f>IF(Data!J151="A",Data!G$5,IF(Data!J151="B",Data!G$6,Data!G$7))</f>
        <v>17.600000000000001</v>
      </c>
      <c r="O144" s="45">
        <f>IF(Data!C$6=1,L144,IF(Data!C$6=2,M144,N144))</f>
        <v>17.600000000000001</v>
      </c>
      <c r="P144" s="47">
        <f>Data!B151/Data!G$9*Data!F151*O144/100/Data!E151/SQRT(Data!F151/21)</f>
        <v>0.51430559281656407</v>
      </c>
      <c r="Q144">
        <f t="shared" si="18"/>
        <v>0.34951988483910468</v>
      </c>
      <c r="R144">
        <f t="shared" si="19"/>
        <v>0.19341827506948911</v>
      </c>
      <c r="S144" s="67">
        <f>(1-K144*R144/Data!G151)*100</f>
        <v>98.066769870903585</v>
      </c>
      <c r="T144" s="45">
        <f t="shared" si="20"/>
        <v>362.84704852234324</v>
      </c>
      <c r="U144" s="47">
        <f>Data!B151/Data!G$9*Data!F151*Data!J$5/100/Data!E151/SQRT(Data!F151/21)</f>
        <v>0.49677244760690847</v>
      </c>
      <c r="V144">
        <f t="shared" si="21"/>
        <v>0.35263169108353604</v>
      </c>
      <c r="W144">
        <f t="shared" si="22"/>
        <v>0.19879380090398258</v>
      </c>
      <c r="X144" s="67">
        <f>(1-K144*W144/Data!G151)*100</f>
        <v>98.01304108804041</v>
      </c>
      <c r="Y144" s="45">
        <f t="shared" si="23"/>
        <v>362.64825202574951</v>
      </c>
      <c r="Z144" s="71">
        <f>IF(Data!C$6=1,L144,IF(Data!C$6=2,M144,N144))/100*Data!F151*Data!B151/Data!G$9</f>
        <v>23.595000000000002</v>
      </c>
      <c r="AA144" s="72">
        <f>Data!C151*Z144</f>
        <v>802.23000000000013</v>
      </c>
      <c r="AB144" s="71">
        <f>Data!J$5/100*Data!F151*Data!B151/Data!G$9</f>
        <v>22.790624999999999</v>
      </c>
      <c r="AC144" s="72">
        <f>Data!C151*AB144</f>
        <v>774.88124999999991</v>
      </c>
      <c r="AD144" s="5"/>
      <c r="AE144" s="47"/>
      <c r="AF144" s="5"/>
      <c r="AG144" s="5"/>
    </row>
    <row r="145" spans="1:33">
      <c r="A145" s="11">
        <v>140</v>
      </c>
      <c r="B145" s="22">
        <f t="shared" si="16"/>
        <v>22.153124999999999</v>
      </c>
      <c r="C145" s="16">
        <f t="shared" si="17"/>
        <v>22.935000000000002</v>
      </c>
      <c r="I145" s="23">
        <f>Data!B152*Data!C152</f>
        <v>48650</v>
      </c>
      <c r="J145" s="23">
        <f>IF(Data!C$7=1,Data!D152,IF(Data!C$7=2,I145,Data!B152))</f>
        <v>379</v>
      </c>
      <c r="K145" s="33">
        <f>Data!E152*SQRT(Data!F152/21)</f>
        <v>44.285531577466728</v>
      </c>
      <c r="L145" s="33">
        <f>IF(Data!H152="A",Data!G$5,IF(Data!H152="B",Data!G$6,Data!G$7))</f>
        <v>16</v>
      </c>
      <c r="M145" s="33">
        <f>IF(Data!I152="A",Data!G$5,IF(Data!I152="B",Data!G$6,Data!G$7))</f>
        <v>14</v>
      </c>
      <c r="N145" s="33">
        <f>IF(Data!J152="A",Data!G$5,IF(Data!J152="B",Data!G$6,Data!G$7))</f>
        <v>17.600000000000001</v>
      </c>
      <c r="O145" s="45">
        <f>IF(Data!C$6=1,L145,IF(Data!C$6=2,M145,N145))</f>
        <v>17.600000000000001</v>
      </c>
      <c r="P145" s="47">
        <f>Data!B152/Data!G$9*Data!F152*O145/100/Data!E152/SQRT(Data!F152/21)</f>
        <v>0.51788923341432214</v>
      </c>
      <c r="Q145">
        <f t="shared" si="18"/>
        <v>0.34887404257025784</v>
      </c>
      <c r="R145">
        <f t="shared" si="19"/>
        <v>0.19233281515619555</v>
      </c>
      <c r="S145" s="67">
        <f>(1-K145*R145/Data!G152)*100</f>
        <v>98.791835324966982</v>
      </c>
      <c r="T145" s="45">
        <f t="shared" si="20"/>
        <v>374.42105588162485</v>
      </c>
      <c r="U145" s="47">
        <f>Data!B152/Data!G$9*Data!F152*Data!J$5/100/Data!E152/SQRT(Data!F152/21)</f>
        <v>0.50023391863883393</v>
      </c>
      <c r="V145">
        <f t="shared" si="21"/>
        <v>0.35202373062815134</v>
      </c>
      <c r="W145">
        <f t="shared" si="22"/>
        <v>0.19772398275992034</v>
      </c>
      <c r="X145" s="67">
        <f>(1-K145*W145/Data!G152)*100</f>
        <v>98.757969974164979</v>
      </c>
      <c r="Y145" s="45">
        <f t="shared" si="23"/>
        <v>374.29270620208524</v>
      </c>
      <c r="Z145" s="71">
        <f>IF(Data!C$6=1,L145,IF(Data!C$6=2,M145,N145))/100*Data!F152*Data!B152/Data!G$9</f>
        <v>22.935000000000002</v>
      </c>
      <c r="AA145" s="72">
        <f>Data!C152*Z145</f>
        <v>321.09000000000003</v>
      </c>
      <c r="AB145" s="71">
        <f>Data!J$5/100*Data!F152*Data!B152/Data!G$9</f>
        <v>22.153124999999999</v>
      </c>
      <c r="AC145" s="72">
        <f>Data!C152*AB145</f>
        <v>310.14375000000001</v>
      </c>
      <c r="AD145" s="5"/>
      <c r="AE145" s="47"/>
      <c r="AF145" s="5"/>
      <c r="AG145" s="5"/>
    </row>
    <row r="146" spans="1:33">
      <c r="A146" s="11">
        <v>141</v>
      </c>
      <c r="B146" s="22">
        <f t="shared" si="16"/>
        <v>50.139375000000001</v>
      </c>
      <c r="C146" s="16">
        <f t="shared" si="17"/>
        <v>51.908999999999999</v>
      </c>
      <c r="I146" s="23">
        <f>Data!B153*Data!C153</f>
        <v>117975</v>
      </c>
      <c r="J146" s="23">
        <f>IF(Data!C$7=1,Data!D153,IF(Data!C$7=2,I146,Data!B153))</f>
        <v>409</v>
      </c>
      <c r="K146" s="33">
        <f>Data!E153*SQRT(Data!F153/21)</f>
        <v>69.099693254996851</v>
      </c>
      <c r="L146" s="33">
        <f>IF(Data!H153="A",Data!G$5,IF(Data!H153="B",Data!G$6,Data!G$7))</f>
        <v>17.600000000000001</v>
      </c>
      <c r="M146" s="33">
        <f>IF(Data!I153="A",Data!G$5,IF(Data!I153="B",Data!G$6,Data!G$7))</f>
        <v>14</v>
      </c>
      <c r="N146" s="33">
        <f>IF(Data!J153="A",Data!G$5,IF(Data!J153="B",Data!G$6,Data!G$7))</f>
        <v>17.600000000000001</v>
      </c>
      <c r="O146" s="45">
        <f>IF(Data!C$6=1,L146,IF(Data!C$6=2,M146,N146))</f>
        <v>17.600000000000001</v>
      </c>
      <c r="P146" s="47">
        <f>Data!B153/Data!G$9*Data!F153*O146/100/Data!E153/SQRT(Data!F153/21)</f>
        <v>0.75121896429324997</v>
      </c>
      <c r="Q146">
        <f t="shared" si="18"/>
        <v>0.30086167583540629</v>
      </c>
      <c r="R146">
        <f t="shared" si="19"/>
        <v>0.13089053910714374</v>
      </c>
      <c r="S146" s="67">
        <f>(1-K146*R146/Data!G153)*100</f>
        <v>99.116748427511254</v>
      </c>
      <c r="T146" s="45">
        <f t="shared" si="20"/>
        <v>405.38750106852103</v>
      </c>
      <c r="U146" s="47">
        <f>Data!B153/Data!G$9*Data!F153*Data!J$5/100/Data!E153/SQRT(Data!F153/21)</f>
        <v>0.72560922687416185</v>
      </c>
      <c r="V146">
        <f t="shared" si="21"/>
        <v>0.30660528431528922</v>
      </c>
      <c r="W146">
        <f t="shared" si="22"/>
        <v>0.13678429474412709</v>
      </c>
      <c r="X146" s="67">
        <f>(1-K146*W146/Data!G153)*100</f>
        <v>99.076977264753879</v>
      </c>
      <c r="Y146" s="45">
        <f t="shared" si="23"/>
        <v>405.22483701284335</v>
      </c>
      <c r="Z146" s="71">
        <f>IF(Data!C$6=1,L146,IF(Data!C$6=2,M146,N146))/100*Data!F153*Data!B153/Data!G$9</f>
        <v>51.908999999999999</v>
      </c>
      <c r="AA146" s="72">
        <f>Data!C153*Z146</f>
        <v>778.63499999999999</v>
      </c>
      <c r="AB146" s="71">
        <f>Data!J$5/100*Data!F153*Data!B153/Data!G$9</f>
        <v>50.139375000000001</v>
      </c>
      <c r="AC146" s="72">
        <f>Data!C153*AB146</f>
        <v>752.09062500000005</v>
      </c>
      <c r="AD146" s="5"/>
      <c r="AE146" s="47"/>
      <c r="AF146" s="5"/>
      <c r="AG146" s="5"/>
    </row>
    <row r="147" spans="1:33">
      <c r="A147" s="11">
        <v>142</v>
      </c>
      <c r="B147" s="22">
        <f t="shared" si="16"/>
        <v>58.082625</v>
      </c>
      <c r="C147" s="16">
        <f t="shared" si="17"/>
        <v>60.132600000000004</v>
      </c>
      <c r="I147" s="23">
        <f>Data!B154*Data!C154</f>
        <v>409995</v>
      </c>
      <c r="J147" s="23">
        <f>IF(Data!C$7=1,Data!D154,IF(Data!C$7=2,I147,Data!B154))</f>
        <v>549</v>
      </c>
      <c r="K147" s="33">
        <f>Data!E154*SQRT(Data!F154/21)</f>
        <v>73.29664513489918</v>
      </c>
      <c r="L147" s="33">
        <f>IF(Data!H154="A",Data!G$5,IF(Data!H154="B",Data!G$6,Data!G$7))</f>
        <v>17.600000000000001</v>
      </c>
      <c r="M147" s="33">
        <f>IF(Data!I154="A",Data!G$5,IF(Data!I154="B",Data!G$6,Data!G$7))</f>
        <v>14</v>
      </c>
      <c r="N147" s="33">
        <f>IF(Data!J154="A",Data!G$5,IF(Data!J154="B",Data!G$6,Data!G$7))</f>
        <v>17.600000000000001</v>
      </c>
      <c r="O147" s="45">
        <f>IF(Data!C$6=1,L147,IF(Data!C$6=2,M147,N147))</f>
        <v>17.600000000000001</v>
      </c>
      <c r="P147" s="47">
        <f>Data!B154/Data!G$9*Data!F154*O147/100/Data!E154/SQRT(Data!F154/21)</f>
        <v>0.82040044110243593</v>
      </c>
      <c r="Q147">
        <f t="shared" si="18"/>
        <v>0.28494242282426485</v>
      </c>
      <c r="R147">
        <f t="shared" si="19"/>
        <v>0.1159449101036967</v>
      </c>
      <c r="S147" s="67">
        <f>(1-K147*R147/Data!G154)*100</f>
        <v>98.663777841026985</v>
      </c>
      <c r="T147" s="45">
        <f t="shared" si="20"/>
        <v>541.66414034723812</v>
      </c>
      <c r="U147" s="47">
        <f>Data!B154/Data!G$9*Data!F154*Data!J$5/100/Data!E154/SQRT(Data!F154/21)</f>
        <v>0.79243224424667102</v>
      </c>
      <c r="V147">
        <f t="shared" si="21"/>
        <v>0.29144203804708008</v>
      </c>
      <c r="W147">
        <f t="shared" si="22"/>
        <v>0.12181847522566511</v>
      </c>
      <c r="X147" s="67">
        <f>(1-K147*W147/Data!G154)*100</f>
        <v>98.596087177753134</v>
      </c>
      <c r="Y147" s="45">
        <f t="shared" si="23"/>
        <v>541.29251860586464</v>
      </c>
      <c r="Z147" s="71">
        <f>IF(Data!C$6=1,L147,IF(Data!C$6=2,M147,N147))/100*Data!F154*Data!B154/Data!G$9</f>
        <v>60.132600000000004</v>
      </c>
      <c r="AA147" s="72">
        <f>Data!C154*Z147</f>
        <v>2705.9670000000001</v>
      </c>
      <c r="AB147" s="71">
        <f>Data!J$5/100*Data!F154*Data!B154/Data!G$9</f>
        <v>58.082625</v>
      </c>
      <c r="AC147" s="72">
        <f>Data!C154*AB147</f>
        <v>2613.7181249999999</v>
      </c>
      <c r="AD147" s="5"/>
      <c r="AE147" s="47"/>
      <c r="AF147" s="5"/>
      <c r="AG147" s="5"/>
    </row>
    <row r="148" spans="1:33">
      <c r="A148" s="11">
        <v>143</v>
      </c>
      <c r="B148" s="22">
        <f t="shared" si="16"/>
        <v>21.430625000000003</v>
      </c>
      <c r="C148" s="16">
        <f t="shared" si="17"/>
        <v>22.187000000000001</v>
      </c>
      <c r="I148" s="23">
        <f>Data!B155*Data!C155</f>
        <v>171445</v>
      </c>
      <c r="J148" s="23">
        <f>IF(Data!C$7=1,Data!D155,IF(Data!C$7=2,I148,Data!B155))</f>
        <v>432</v>
      </c>
      <c r="K148" s="33">
        <f>Data!E155*SQRT(Data!F155/21)</f>
        <v>28.477958766922271</v>
      </c>
      <c r="L148" s="33">
        <f>IF(Data!H155="A",Data!G$5,IF(Data!H155="B",Data!G$6,Data!G$7))</f>
        <v>17.600000000000001</v>
      </c>
      <c r="M148" s="33">
        <f>IF(Data!I155="A",Data!G$5,IF(Data!I155="B",Data!G$6,Data!G$7))</f>
        <v>16</v>
      </c>
      <c r="N148" s="33">
        <f>IF(Data!J155="A",Data!G$5,IF(Data!J155="B",Data!G$6,Data!G$7))</f>
        <v>17.600000000000001</v>
      </c>
      <c r="O148" s="45">
        <f>IF(Data!C$6=1,L148,IF(Data!C$6=2,M148,N148))</f>
        <v>17.600000000000001</v>
      </c>
      <c r="P148" s="47">
        <f>Data!B155/Data!G$9*Data!F155*O148/100/Data!E155/SQRT(Data!F155/21)</f>
        <v>0.77909376095349414</v>
      </c>
      <c r="Q148">
        <f t="shared" si="18"/>
        <v>0.29451267239894618</v>
      </c>
      <c r="R148">
        <f t="shared" si="19"/>
        <v>0.12469964910837258</v>
      </c>
      <c r="S148" s="67">
        <f>(1-K148*R148/Data!G155)*100</f>
        <v>98.37101308919361</v>
      </c>
      <c r="T148" s="45">
        <f t="shared" si="20"/>
        <v>424.96277654531639</v>
      </c>
      <c r="U148" s="47">
        <f>Data!B155/Data!G$9*Data!F155*Data!J$5/100/Data!E155/SQRT(Data!F155/21)</f>
        <v>0.75253374637553405</v>
      </c>
      <c r="V148">
        <f t="shared" si="21"/>
        <v>0.30056440491298858</v>
      </c>
      <c r="W148">
        <f t="shared" si="22"/>
        <v>0.13059331623367756</v>
      </c>
      <c r="X148" s="67">
        <f>(1-K148*W148/Data!G155)*100</f>
        <v>98.294022442688842</v>
      </c>
      <c r="Y148" s="45">
        <f t="shared" si="23"/>
        <v>424.63017695241581</v>
      </c>
      <c r="Z148" s="71">
        <f>IF(Data!C$6=1,L148,IF(Data!C$6=2,M148,N148))/100*Data!F155*Data!B155/Data!G$9</f>
        <v>22.187000000000001</v>
      </c>
      <c r="AA148" s="72">
        <f>Data!C155*Z148</f>
        <v>1885.8950000000002</v>
      </c>
      <c r="AB148" s="71">
        <f>Data!J$5/100*Data!F155*Data!B155/Data!G$9</f>
        <v>21.430625000000003</v>
      </c>
      <c r="AC148" s="72">
        <f>Data!C155*AB148</f>
        <v>1821.6031250000003</v>
      </c>
      <c r="AD148" s="5"/>
      <c r="AE148" s="47"/>
      <c r="AF148" s="5"/>
      <c r="AG148" s="5"/>
    </row>
    <row r="149" spans="1:33">
      <c r="A149" s="11">
        <v>144</v>
      </c>
      <c r="B149" s="22">
        <f t="shared" si="16"/>
        <v>3.6691666666666669</v>
      </c>
      <c r="C149" s="16">
        <f t="shared" si="17"/>
        <v>3.7986666666666671</v>
      </c>
      <c r="I149" s="23">
        <f>Data!B156*Data!C156</f>
        <v>20720</v>
      </c>
      <c r="J149" s="23">
        <f>IF(Data!C$7=1,Data!D156,IF(Data!C$7=2,I149,Data!B156))</f>
        <v>316</v>
      </c>
      <c r="K149" s="33">
        <f>Data!E156*SQRT(Data!F156/21)</f>
        <v>9.5848064728971369</v>
      </c>
      <c r="L149" s="33">
        <f>IF(Data!H156="A",Data!G$5,IF(Data!H156="B",Data!G$6,Data!G$7))</f>
        <v>14</v>
      </c>
      <c r="M149" s="33">
        <f>IF(Data!I156="A",Data!G$5,IF(Data!I156="B",Data!G$6,Data!G$7))</f>
        <v>14</v>
      </c>
      <c r="N149" s="33">
        <f>IF(Data!J156="A",Data!G$5,IF(Data!J156="B",Data!G$6,Data!G$7))</f>
        <v>17.600000000000001</v>
      </c>
      <c r="O149" s="45">
        <f>IF(Data!C$6=1,L149,IF(Data!C$6=2,M149,N149))</f>
        <v>17.600000000000001</v>
      </c>
      <c r="P149" s="47">
        <f>Data!B156/Data!G$9*Data!F156*O149/100/Data!E156/SQRT(Data!F156/21)</f>
        <v>0.39632168655758665</v>
      </c>
      <c r="Q149">
        <f t="shared" si="18"/>
        <v>0.36880945809352261</v>
      </c>
      <c r="R149">
        <f t="shared" si="19"/>
        <v>0.23170836513414675</v>
      </c>
      <c r="S149" s="67">
        <f>(1-K149*R149/Data!G156)*100</f>
        <v>99.447542328865126</v>
      </c>
      <c r="T149" s="45">
        <f t="shared" si="20"/>
        <v>314.25423375921378</v>
      </c>
      <c r="U149" s="47">
        <f>Data!B156/Data!G$9*Data!F156*Data!J$5/100/Data!E156/SQRT(Data!F156/21)</f>
        <v>0.38281071997039617</v>
      </c>
      <c r="V149">
        <f t="shared" si="21"/>
        <v>0.37075577331989251</v>
      </c>
      <c r="W149">
        <f t="shared" si="22"/>
        <v>0.23641598583081541</v>
      </c>
      <c r="X149" s="67">
        <f>(1-K149*W149/Data!G156)*100</f>
        <v>99.436318041968278</v>
      </c>
      <c r="Y149" s="45">
        <f t="shared" si="23"/>
        <v>314.21876501261977</v>
      </c>
      <c r="Z149" s="71">
        <f>IF(Data!C$6=1,L149,IF(Data!C$6=2,M149,N149))/100*Data!F156*Data!B156/Data!G$9</f>
        <v>3.7986666666666671</v>
      </c>
      <c r="AA149" s="72">
        <f>Data!C156*Z149</f>
        <v>60.778666666666673</v>
      </c>
      <c r="AB149" s="71">
        <f>Data!J$5/100*Data!F156*Data!B156/Data!G$9</f>
        <v>3.6691666666666669</v>
      </c>
      <c r="AC149" s="72">
        <f>Data!C156*AB149</f>
        <v>58.706666666666671</v>
      </c>
      <c r="AD149" s="5"/>
      <c r="AE149" s="47"/>
      <c r="AF149" s="5"/>
      <c r="AG149" s="5"/>
    </row>
    <row r="150" spans="1:33">
      <c r="A150" s="11">
        <v>145</v>
      </c>
      <c r="B150" s="22">
        <f t="shared" si="16"/>
        <v>16.075624999999999</v>
      </c>
      <c r="C150" s="16">
        <f t="shared" si="17"/>
        <v>16.643000000000004</v>
      </c>
      <c r="I150" s="23">
        <f>Data!B157*Data!C157</f>
        <v>22695</v>
      </c>
      <c r="J150" s="23">
        <f>IF(Data!C$7=1,Data!D157,IF(Data!C$7=2,I150,Data!B157))</f>
        <v>506</v>
      </c>
      <c r="K150" s="33">
        <f>Data!E157*SQRT(Data!F157/21)</f>
        <v>39.390750359437966</v>
      </c>
      <c r="L150" s="33">
        <f>IF(Data!H157="A",Data!G$5,IF(Data!H157="B",Data!G$6,Data!G$7))</f>
        <v>14</v>
      </c>
      <c r="M150" s="33">
        <f>IF(Data!I157="A",Data!G$5,IF(Data!I157="B",Data!G$6,Data!G$7))</f>
        <v>14</v>
      </c>
      <c r="N150" s="33">
        <f>IF(Data!J157="A",Data!G$5,IF(Data!J157="B",Data!G$6,Data!G$7))</f>
        <v>17.600000000000001</v>
      </c>
      <c r="O150" s="45">
        <f>IF(Data!C$6=1,L150,IF(Data!C$6=2,M150,N150))</f>
        <v>17.600000000000001</v>
      </c>
      <c r="P150" s="47">
        <f>Data!B157/Data!G$9*Data!F157*O150/100/Data!E157/SQRT(Data!F157/21)</f>
        <v>0.42251035707961232</v>
      </c>
      <c r="Q150">
        <f t="shared" si="18"/>
        <v>0.36487618455667287</v>
      </c>
      <c r="R150">
        <f t="shared" si="19"/>
        <v>0.22277485157771726</v>
      </c>
      <c r="S150" s="67">
        <f>(1-K150*R150/Data!G157)*100</f>
        <v>97.784023089682151</v>
      </c>
      <c r="T150" s="45">
        <f t="shared" si="20"/>
        <v>494.78715683379164</v>
      </c>
      <c r="U150" s="47">
        <f>Data!B157/Data!G$9*Data!F157*Data!J$5/100/Data!E157/SQRT(Data!F157/21)</f>
        <v>0.40810659490644369</v>
      </c>
      <c r="V150">
        <f t="shared" si="21"/>
        <v>0.36706541701158929</v>
      </c>
      <c r="W150">
        <f t="shared" si="22"/>
        <v>0.22765713906152218</v>
      </c>
      <c r="X150" s="67">
        <f>(1-K150*W150/Data!G157)*100</f>
        <v>97.735458198910024</v>
      </c>
      <c r="Y150" s="45">
        <f t="shared" si="23"/>
        <v>494.5414184864847</v>
      </c>
      <c r="Z150" s="71">
        <f>IF(Data!C$6=1,L150,IF(Data!C$6=2,M150,N150))/100*Data!F157*Data!B157/Data!G$9</f>
        <v>16.643000000000004</v>
      </c>
      <c r="AA150" s="72">
        <f>Data!C157*Z150</f>
        <v>282.9310000000001</v>
      </c>
      <c r="AB150" s="71">
        <f>Data!J$5/100*Data!F157*Data!B157/Data!G$9</f>
        <v>16.075624999999999</v>
      </c>
      <c r="AC150" s="72">
        <f>Data!C157*AB150</f>
        <v>273.28562499999998</v>
      </c>
      <c r="AD150" s="5"/>
      <c r="AE150" s="47"/>
      <c r="AF150" s="5"/>
      <c r="AG150" s="5"/>
    </row>
    <row r="151" spans="1:33">
      <c r="A151" s="11">
        <v>146</v>
      </c>
      <c r="B151" s="22">
        <f t="shared" si="16"/>
        <v>30.645333333333333</v>
      </c>
      <c r="C151" s="16">
        <f t="shared" si="17"/>
        <v>31.726933333333339</v>
      </c>
      <c r="I151" s="23">
        <f>Data!B158*Data!C158</f>
        <v>25688</v>
      </c>
      <c r="J151" s="23">
        <f>IF(Data!C$7=1,Data!D158,IF(Data!C$7=2,I151,Data!B158))</f>
        <v>494</v>
      </c>
      <c r="K151" s="33">
        <f>Data!E158*SQRT(Data!F158/21)</f>
        <v>57.574690280822558</v>
      </c>
      <c r="L151" s="33">
        <f>IF(Data!H158="A",Data!G$5,IF(Data!H158="B",Data!G$6,Data!G$7))</f>
        <v>16</v>
      </c>
      <c r="M151" s="33">
        <f>IF(Data!I158="A",Data!G$5,IF(Data!I158="B",Data!G$6,Data!G$7))</f>
        <v>14</v>
      </c>
      <c r="N151" s="33">
        <f>IF(Data!J158="A",Data!G$5,IF(Data!J158="B",Data!G$6,Data!G$7))</f>
        <v>17.600000000000001</v>
      </c>
      <c r="O151" s="45">
        <f>IF(Data!C$6=1,L151,IF(Data!C$6=2,M151,N151))</f>
        <v>17.600000000000001</v>
      </c>
      <c r="P151" s="47">
        <f>Data!B158/Data!G$9*Data!F158*O151/100/Data!E158/SQRT(Data!F158/21)</f>
        <v>0.55105695191036397</v>
      </c>
      <c r="Q151">
        <f t="shared" si="18"/>
        <v>0.34274395942535785</v>
      </c>
      <c r="R151">
        <f t="shared" si="19"/>
        <v>0.18249807627889703</v>
      </c>
      <c r="S151" s="67">
        <f>(1-K151*R151/Data!G158)*100</f>
        <v>97.212925671457967</v>
      </c>
      <c r="T151" s="45">
        <f t="shared" si="20"/>
        <v>480.23185281700239</v>
      </c>
      <c r="U151" s="47">
        <f>Data!B158/Data!G$9*Data!F158*Data!J$5/100/Data!E158/SQRT(Data!F158/21)</f>
        <v>0.53227091945887428</v>
      </c>
      <c r="V151">
        <f t="shared" si="21"/>
        <v>0.34624942979908124</v>
      </c>
      <c r="W151">
        <f t="shared" si="22"/>
        <v>0.1880216872810519</v>
      </c>
      <c r="X151" s="67">
        <f>(1-K151*W151/Data!G158)*100</f>
        <v>97.128570182683234</v>
      </c>
      <c r="Y151" s="45">
        <f t="shared" si="23"/>
        <v>479.81513670245522</v>
      </c>
      <c r="Z151" s="71">
        <f>IF(Data!C$6=1,L151,IF(Data!C$6=2,M151,N151))/100*Data!F158*Data!B158/Data!G$9</f>
        <v>31.726933333333339</v>
      </c>
      <c r="AA151" s="72">
        <f>Data!C158*Z151</f>
        <v>602.81173333333345</v>
      </c>
      <c r="AB151" s="71">
        <f>Data!J$5/100*Data!F158*Data!B158/Data!G$9</f>
        <v>30.645333333333333</v>
      </c>
      <c r="AC151" s="72">
        <f>Data!C158*AB151</f>
        <v>582.26133333333337</v>
      </c>
      <c r="AD151" s="5"/>
      <c r="AE151" s="47"/>
      <c r="AF151" s="5"/>
      <c r="AG151" s="5"/>
    </row>
    <row r="152" spans="1:33">
      <c r="A152" s="11">
        <v>147</v>
      </c>
      <c r="B152" s="22">
        <f t="shared" si="16"/>
        <v>3.4963333333333333</v>
      </c>
      <c r="C152" s="16">
        <f t="shared" si="17"/>
        <v>3.6197333333333339</v>
      </c>
      <c r="I152" s="23">
        <f>Data!B159*Data!C159</f>
        <v>19744</v>
      </c>
      <c r="J152" s="23">
        <f>IF(Data!C$7=1,Data!D159,IF(Data!C$7=2,I152,Data!B159))</f>
        <v>603</v>
      </c>
      <c r="K152" s="33">
        <f>Data!E159*SQRT(Data!F159/21)</f>
        <v>10.776046049668933</v>
      </c>
      <c r="L152" s="33">
        <f>IF(Data!H159="A",Data!G$5,IF(Data!H159="B",Data!G$6,Data!G$7))</f>
        <v>14</v>
      </c>
      <c r="M152" s="33">
        <f>IF(Data!I159="A",Data!G$5,IF(Data!I159="B",Data!G$6,Data!G$7))</f>
        <v>14</v>
      </c>
      <c r="N152" s="33">
        <f>IF(Data!J159="A",Data!G$5,IF(Data!J159="B",Data!G$6,Data!G$7))</f>
        <v>17.600000000000001</v>
      </c>
      <c r="O152" s="45">
        <f>IF(Data!C$6=1,L152,IF(Data!C$6=2,M152,N152))</f>
        <v>17.600000000000001</v>
      </c>
      <c r="P152" s="47">
        <f>Data!B159/Data!G$9*Data!F159*O152/100/Data!E159/SQRT(Data!F159/21)</f>
        <v>0.33590551828094134</v>
      </c>
      <c r="Q152">
        <f t="shared" si="18"/>
        <v>0.37705811167961445</v>
      </c>
      <c r="R152">
        <f t="shared" si="19"/>
        <v>0.25328665003401013</v>
      </c>
      <c r="S152" s="67">
        <f>(1-K152*R152/Data!G159)*100</f>
        <v>98.607434385442417</v>
      </c>
      <c r="T152" s="45">
        <f t="shared" si="20"/>
        <v>594.60282934421775</v>
      </c>
      <c r="U152" s="47">
        <f>Data!B159/Data!G$9*Data!F159*Data!J$5/100/Data!E159/SQRT(Data!F159/21)</f>
        <v>0.32445419379409107</v>
      </c>
      <c r="V152">
        <f t="shared" si="21"/>
        <v>0.37848646574380557</v>
      </c>
      <c r="W152">
        <f t="shared" si="22"/>
        <v>0.25753088384742573</v>
      </c>
      <c r="X152" s="67">
        <f>(1-K152*W152/Data!G159)*100</f>
        <v>98.584099661453166</v>
      </c>
      <c r="Y152" s="45">
        <f t="shared" si="23"/>
        <v>594.46212095856254</v>
      </c>
      <c r="Z152" s="71">
        <f>IF(Data!C$6=1,L152,IF(Data!C$6=2,M152,N152))/100*Data!F159*Data!B159/Data!G$9</f>
        <v>3.6197333333333339</v>
      </c>
      <c r="AA152" s="72">
        <f>Data!C159*Z152</f>
        <v>115.83146666666669</v>
      </c>
      <c r="AB152" s="71">
        <f>Data!J$5/100*Data!F159*Data!B159/Data!G$9</f>
        <v>3.4963333333333333</v>
      </c>
      <c r="AC152" s="72">
        <f>Data!C159*AB152</f>
        <v>111.88266666666667</v>
      </c>
      <c r="AD152" s="5"/>
      <c r="AE152" s="47"/>
      <c r="AF152" s="5"/>
      <c r="AG152" s="5"/>
    </row>
    <row r="153" spans="1:33">
      <c r="A153" s="11">
        <v>148</v>
      </c>
      <c r="B153" s="22">
        <f t="shared" si="16"/>
        <v>15.80575</v>
      </c>
      <c r="C153" s="16">
        <f t="shared" si="17"/>
        <v>16.363600000000002</v>
      </c>
      <c r="I153" s="23">
        <f>Data!B160*Data!C160</f>
        <v>133884</v>
      </c>
      <c r="J153" s="23">
        <f>IF(Data!C$7=1,Data!D160,IF(Data!C$7=2,I153,Data!B160))</f>
        <v>473</v>
      </c>
      <c r="K153" s="33">
        <f>Data!E160*SQRT(Data!F160/21)</f>
        <v>25.130295014387332</v>
      </c>
      <c r="L153" s="33">
        <f>IF(Data!H160="A",Data!G$5,IF(Data!H160="B",Data!G$6,Data!G$7))</f>
        <v>17.600000000000001</v>
      </c>
      <c r="M153" s="33">
        <f>IF(Data!I160="A",Data!G$5,IF(Data!I160="B",Data!G$6,Data!G$7))</f>
        <v>14</v>
      </c>
      <c r="N153" s="33">
        <f>IF(Data!J160="A",Data!G$5,IF(Data!J160="B",Data!G$6,Data!G$7))</f>
        <v>17.600000000000001</v>
      </c>
      <c r="O153" s="45">
        <f>IF(Data!C$6=1,L153,IF(Data!C$6=2,M153,N153))</f>
        <v>17.600000000000001</v>
      </c>
      <c r="P153" s="47">
        <f>Data!B160/Data!G$9*Data!F160*O153/100/Data!E160/SQRT(Data!F160/21)</f>
        <v>0.65115033431289537</v>
      </c>
      <c r="Q153">
        <f t="shared" si="18"/>
        <v>0.32273036703581787</v>
      </c>
      <c r="R153">
        <f t="shared" si="19"/>
        <v>0.15507561471001113</v>
      </c>
      <c r="S153" s="67">
        <f>(1-K153*R153/Data!G160)*100</f>
        <v>99.143495396219777</v>
      </c>
      <c r="T153" s="45">
        <f t="shared" si="20"/>
        <v>468.94873322411956</v>
      </c>
      <c r="U153" s="47">
        <f>Data!B160/Data!G$9*Data!F160*Data!J$5/100/Data!E160/SQRT(Data!F160/21)</f>
        <v>0.6289520274613194</v>
      </c>
      <c r="V153">
        <f t="shared" si="21"/>
        <v>0.32734846645080418</v>
      </c>
      <c r="W153">
        <f t="shared" si="22"/>
        <v>0.16087100862099549</v>
      </c>
      <c r="X153" s="67">
        <f>(1-K153*W153/Data!G160)*100</f>
        <v>99.111486614086232</v>
      </c>
      <c r="Y153" s="45">
        <f t="shared" si="23"/>
        <v>468.79733168462786</v>
      </c>
      <c r="Z153" s="71">
        <f>IF(Data!C$6=1,L153,IF(Data!C$6=2,M153,N153))/100*Data!F160*Data!B160/Data!G$9</f>
        <v>16.363600000000002</v>
      </c>
      <c r="AA153" s="72">
        <f>Data!C160*Z153</f>
        <v>589.08960000000002</v>
      </c>
      <c r="AB153" s="71">
        <f>Data!J$5/100*Data!F160*Data!B160/Data!G$9</f>
        <v>15.80575</v>
      </c>
      <c r="AC153" s="72">
        <f>Data!C160*AB153</f>
        <v>569.00699999999995</v>
      </c>
      <c r="AD153" s="5"/>
      <c r="AE153" s="47"/>
      <c r="AF153" s="5"/>
      <c r="AG153" s="5"/>
    </row>
    <row r="154" spans="1:33">
      <c r="A154" s="11">
        <v>149</v>
      </c>
      <c r="B154" s="22">
        <f t="shared" si="16"/>
        <v>42.477333333333341</v>
      </c>
      <c r="C154" s="16">
        <f t="shared" si="17"/>
        <v>43.976533333333336</v>
      </c>
      <c r="I154" s="23">
        <f>Data!B161*Data!C161</f>
        <v>599680</v>
      </c>
      <c r="J154" s="23">
        <f>IF(Data!C$7=1,Data!D161,IF(Data!C$7=2,I154,Data!B161))</f>
        <v>475</v>
      </c>
      <c r="K154" s="33">
        <f>Data!E161*SQRT(Data!F161/21)</f>
        <v>40.587990622696964</v>
      </c>
      <c r="L154" s="33">
        <f>IF(Data!H161="A",Data!G$5,IF(Data!H161="B",Data!G$6,Data!G$7))</f>
        <v>17.600000000000001</v>
      </c>
      <c r="M154" s="33">
        <f>IF(Data!I161="A",Data!G$5,IF(Data!I161="B",Data!G$6,Data!G$7))</f>
        <v>16</v>
      </c>
      <c r="N154" s="33">
        <f>IF(Data!J161="A",Data!G$5,IF(Data!J161="B",Data!G$6,Data!G$7))</f>
        <v>17.600000000000001</v>
      </c>
      <c r="O154" s="45">
        <f>IF(Data!C$6=1,L154,IF(Data!C$6=2,M154,N154))</f>
        <v>17.600000000000001</v>
      </c>
      <c r="P154" s="47">
        <f>Data!B161/Data!G$9*Data!F161*O154/100/Data!E161/SQRT(Data!F161/21)</f>
        <v>1.0834863381667752</v>
      </c>
      <c r="Q154">
        <f t="shared" si="18"/>
        <v>0.22181512265055467</v>
      </c>
      <c r="R154">
        <f t="shared" si="19"/>
        <v>7.0889478347392149E-2</v>
      </c>
      <c r="S154" s="67">
        <f>(1-K154*R154/Data!G161)*100</f>
        <v>98.667934498883412</v>
      </c>
      <c r="T154" s="45">
        <f t="shared" si="20"/>
        <v>468.67268886969623</v>
      </c>
      <c r="U154" s="47">
        <f>Data!B161/Data!G$9*Data!F161*Data!J$5/100/Data!E161/SQRT(Data!F161/21)</f>
        <v>1.0465493039110896</v>
      </c>
      <c r="V154">
        <f t="shared" si="21"/>
        <v>0.23071492414808573</v>
      </c>
      <c r="W154">
        <f t="shared" si="22"/>
        <v>7.6187997996541246E-2</v>
      </c>
      <c r="X154" s="67">
        <f>(1-K154*W154/Data!G161)*100</f>
        <v>98.568371412849231</v>
      </c>
      <c r="Y154" s="45">
        <f t="shared" si="23"/>
        <v>468.19976421103382</v>
      </c>
      <c r="Z154" s="71">
        <f>IF(Data!C$6=1,L154,IF(Data!C$6=2,M154,N154))/100*Data!F161*Data!B161/Data!G$9</f>
        <v>43.976533333333336</v>
      </c>
      <c r="AA154" s="72">
        <f>Data!C161*Z154</f>
        <v>7036.2453333333342</v>
      </c>
      <c r="AB154" s="71">
        <f>Data!J$5/100*Data!F161*Data!B161/Data!G$9</f>
        <v>42.477333333333341</v>
      </c>
      <c r="AC154" s="72">
        <f>Data!C161*AB154</f>
        <v>6796.3733333333348</v>
      </c>
      <c r="AD154" s="5"/>
      <c r="AE154" s="47"/>
      <c r="AF154" s="5"/>
      <c r="AG154" s="5"/>
    </row>
    <row r="155" spans="1:33">
      <c r="A155" s="11">
        <v>150</v>
      </c>
      <c r="B155" s="22">
        <f t="shared" si="16"/>
        <v>27.266583333333337</v>
      </c>
      <c r="C155" s="16">
        <f t="shared" si="17"/>
        <v>28.228933333333334</v>
      </c>
      <c r="I155" s="23">
        <f>Data!B162*Data!C162</f>
        <v>290731</v>
      </c>
      <c r="J155" s="23">
        <f>IF(Data!C$7=1,Data!D162,IF(Data!C$7=2,I155,Data!B162))</f>
        <v>323</v>
      </c>
      <c r="K155" s="33">
        <f>Data!E162*SQRT(Data!F162/21)</f>
        <v>25.494044407594338</v>
      </c>
      <c r="L155" s="33">
        <f>IF(Data!H162="A",Data!G$5,IF(Data!H162="B",Data!G$6,Data!G$7))</f>
        <v>17.600000000000001</v>
      </c>
      <c r="M155" s="33">
        <f>IF(Data!I162="A",Data!G$5,IF(Data!I162="B",Data!G$6,Data!G$7))</f>
        <v>17.600000000000001</v>
      </c>
      <c r="N155" s="33">
        <f>IF(Data!J162="A",Data!G$5,IF(Data!J162="B",Data!G$6,Data!G$7))</f>
        <v>17.600000000000001</v>
      </c>
      <c r="O155" s="45">
        <f>IF(Data!C$6=1,L155,IF(Data!C$6=2,M155,N155))</f>
        <v>17.600000000000001</v>
      </c>
      <c r="P155" s="47">
        <f>Data!B162/Data!G$9*Data!F162*O155/100/Data!E162/SQRT(Data!F162/21)</f>
        <v>1.1072756006075015</v>
      </c>
      <c r="Q155">
        <f t="shared" si="18"/>
        <v>0.21610965668707216</v>
      </c>
      <c r="R155">
        <f t="shared" si="19"/>
        <v>6.7637955793804022E-2</v>
      </c>
      <c r="S155" s="67">
        <f>(1-K155*R155/Data!G162)*100</f>
        <v>97.94718446589745</v>
      </c>
      <c r="T155" s="45">
        <f t="shared" si="20"/>
        <v>316.36940582484874</v>
      </c>
      <c r="U155" s="47">
        <f>Data!B162/Data!G$9*Data!F162*Data!J$5/100/Data!E162/SQRT(Data!F162/21)</f>
        <v>1.0695275687686092</v>
      </c>
      <c r="V155">
        <f t="shared" si="21"/>
        <v>0.22517344375643578</v>
      </c>
      <c r="W155">
        <f t="shared" si="22"/>
        <v>7.2855598493022422E-2</v>
      </c>
      <c r="X155" s="67">
        <f>(1-K155*W155/Data!G162)*100</f>
        <v>97.788828734139315</v>
      </c>
      <c r="Y155" s="45">
        <f t="shared" si="23"/>
        <v>315.85791681126994</v>
      </c>
      <c r="Z155" s="71">
        <f>IF(Data!C$6=1,L155,IF(Data!C$6=2,M155,N155))/100*Data!F162*Data!B162/Data!G$9</f>
        <v>28.228933333333334</v>
      </c>
      <c r="AA155" s="72">
        <f>Data!C162*Z155</f>
        <v>8101.7038666666667</v>
      </c>
      <c r="AB155" s="71">
        <f>Data!J$5/100*Data!F162*Data!B162/Data!G$9</f>
        <v>27.266583333333337</v>
      </c>
      <c r="AC155" s="72">
        <f>Data!C162*AB155</f>
        <v>7825.5094166666677</v>
      </c>
      <c r="AD155" s="5"/>
      <c r="AE155" s="47"/>
      <c r="AF155" s="5"/>
      <c r="AG155" s="5"/>
    </row>
    <row r="157" spans="1:33">
      <c r="I157" t="s">
        <v>38</v>
      </c>
      <c r="J157">
        <f>SUM(J6:J155)</f>
        <v>15550</v>
      </c>
      <c r="S157" t="s">
        <v>48</v>
      </c>
      <c r="T157" s="33">
        <f>SUM(T6:T155)*100/$J157</f>
        <v>96.989271719367323</v>
      </c>
      <c r="U157" s="33"/>
      <c r="V157" s="33"/>
      <c r="X157" t="s">
        <v>48</v>
      </c>
      <c r="Y157" s="33">
        <f>SUM(Y6:Y155)*100/$J157</f>
        <v>96.988542555719903</v>
      </c>
      <c r="Z157">
        <f>SUM(Z6:Z155)</f>
        <v>1730.2963499999998</v>
      </c>
      <c r="AA157">
        <f>SUM(AA6:AA155)</f>
        <v>98478.599050000004</v>
      </c>
      <c r="AB157">
        <f>SUM(AB6:AB155)</f>
        <v>1736.8191666666662</v>
      </c>
      <c r="AC157">
        <f>SUM(AC6:AC155)</f>
        <v>100826.40995833334</v>
      </c>
    </row>
    <row r="158" spans="1:33">
      <c r="I158" t="s">
        <v>39</v>
      </c>
      <c r="S158" t="s">
        <v>51</v>
      </c>
      <c r="X158" t="s">
        <v>49</v>
      </c>
    </row>
    <row r="159" spans="1:33">
      <c r="I159" t="s">
        <v>35</v>
      </c>
      <c r="J159" s="8"/>
      <c r="S159" t="s">
        <v>50</v>
      </c>
      <c r="X159" t="s">
        <v>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2014-11-03T10:04:51Z</cp:lastPrinted>
  <dcterms:created xsi:type="dcterms:W3CDTF">2010-12-03T15:28:22Z</dcterms:created>
  <dcterms:modified xsi:type="dcterms:W3CDTF">2014-12-16T13:21:34Z</dcterms:modified>
</cp:coreProperties>
</file>