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AM7" i="3"/>
  <c r="AM8"/>
  <c r="AM9"/>
  <c r="AM10"/>
  <c r="AM11"/>
  <c r="AM12"/>
  <c r="AM13"/>
  <c r="AM14"/>
  <c r="AM15"/>
  <c r="AM16"/>
  <c r="AM17"/>
  <c r="AM18"/>
  <c r="AM19"/>
  <c r="AM20"/>
  <c r="AM21"/>
  <c r="AM22"/>
  <c r="AM23"/>
  <c r="AM24"/>
  <c r="AM25"/>
  <c r="AM26"/>
  <c r="AM27"/>
  <c r="AM28"/>
  <c r="AM29"/>
  <c r="AM30"/>
  <c r="AM31"/>
  <c r="AM32"/>
  <c r="AM33"/>
  <c r="AM34"/>
  <c r="AM35"/>
  <c r="AM36"/>
  <c r="AM37"/>
  <c r="AM38"/>
  <c r="AM39"/>
  <c r="AM40"/>
  <c r="AM41"/>
  <c r="AM42"/>
  <c r="AM43"/>
  <c r="AM44"/>
  <c r="AM45"/>
  <c r="AM46"/>
  <c r="AM47"/>
  <c r="AM48"/>
  <c r="AM49"/>
  <c r="AM50"/>
  <c r="AM51"/>
  <c r="AM52"/>
  <c r="AM53"/>
  <c r="AM54"/>
  <c r="AM55"/>
  <c r="AM56"/>
  <c r="AM57"/>
  <c r="AM58"/>
  <c r="AM59"/>
  <c r="AM60"/>
  <c r="AM61"/>
  <c r="AM62"/>
  <c r="AM63"/>
  <c r="AM64"/>
  <c r="AM65"/>
  <c r="AM66"/>
  <c r="AM67"/>
  <c r="AM68"/>
  <c r="AM69"/>
  <c r="AM70"/>
  <c r="AM71"/>
  <c r="AM72"/>
  <c r="AM73"/>
  <c r="AM74"/>
  <c r="AM75"/>
  <c r="AM76"/>
  <c r="AM77"/>
  <c r="AM78"/>
  <c r="AM79"/>
  <c r="AM80"/>
  <c r="AM81"/>
  <c r="AM82"/>
  <c r="AM83"/>
  <c r="AM84"/>
  <c r="AM85"/>
  <c r="AM86"/>
  <c r="AM87"/>
  <c r="AM88"/>
  <c r="AM89"/>
  <c r="AM90"/>
  <c r="AM91"/>
  <c r="AM92"/>
  <c r="AM93"/>
  <c r="AM94"/>
  <c r="AM95"/>
  <c r="AM96"/>
  <c r="AM97"/>
  <c r="AM98"/>
  <c r="AM99"/>
  <c r="AM100"/>
  <c r="AM101"/>
  <c r="AM102"/>
  <c r="AM103"/>
  <c r="AM104"/>
  <c r="AM105"/>
  <c r="AM106"/>
  <c r="AM107"/>
  <c r="AM108"/>
  <c r="AM109"/>
  <c r="AM110"/>
  <c r="AM111"/>
  <c r="AM112"/>
  <c r="AM113"/>
  <c r="AM114"/>
  <c r="AM115"/>
  <c r="AM116"/>
  <c r="AM117"/>
  <c r="AM118"/>
  <c r="AM119"/>
  <c r="AM120"/>
  <c r="AM121"/>
  <c r="AM122"/>
  <c r="AM123"/>
  <c r="AM124"/>
  <c r="AM125"/>
  <c r="AM126"/>
  <c r="AM127"/>
  <c r="AM128"/>
  <c r="AM129"/>
  <c r="AM130"/>
  <c r="AM131"/>
  <c r="AM132"/>
  <c r="AM133"/>
  <c r="AM134"/>
  <c r="AM135"/>
  <c r="AM136"/>
  <c r="AM137"/>
  <c r="AM138"/>
  <c r="AM139"/>
  <c r="AM140"/>
  <c r="AM141"/>
  <c r="AM142"/>
  <c r="AM143"/>
  <c r="AM144"/>
  <c r="AM145"/>
  <c r="AM146"/>
  <c r="AM147"/>
  <c r="AM148"/>
  <c r="AM149"/>
  <c r="AM150"/>
  <c r="AM151"/>
  <c r="AM152"/>
  <c r="AM153"/>
  <c r="AM154"/>
  <c r="AM155"/>
  <c r="AL7"/>
  <c r="AL8"/>
  <c r="AL9"/>
  <c r="AL10"/>
  <c r="AL11"/>
  <c r="AL12"/>
  <c r="AL13"/>
  <c r="AL14"/>
  <c r="AL15"/>
  <c r="AL16"/>
  <c r="AL17"/>
  <c r="AL18"/>
  <c r="AL19"/>
  <c r="AL20"/>
  <c r="AL21"/>
  <c r="AL22"/>
  <c r="AL23"/>
  <c r="AL24"/>
  <c r="AL25"/>
  <c r="AL26"/>
  <c r="AL27"/>
  <c r="AL28"/>
  <c r="AL29"/>
  <c r="AL30"/>
  <c r="AL31"/>
  <c r="AL32"/>
  <c r="AL33"/>
  <c r="AL34"/>
  <c r="AL35"/>
  <c r="AL36"/>
  <c r="AL37"/>
  <c r="AL38"/>
  <c r="AL39"/>
  <c r="AL40"/>
  <c r="AL41"/>
  <c r="AL42"/>
  <c r="AL43"/>
  <c r="AL44"/>
  <c r="AL45"/>
  <c r="AL46"/>
  <c r="AL47"/>
  <c r="AL48"/>
  <c r="AL49"/>
  <c r="AL50"/>
  <c r="AL51"/>
  <c r="AL52"/>
  <c r="AL53"/>
  <c r="AL54"/>
  <c r="AL55"/>
  <c r="AL56"/>
  <c r="AL57"/>
  <c r="AL58"/>
  <c r="AL59"/>
  <c r="AL60"/>
  <c r="AL61"/>
  <c r="AL62"/>
  <c r="AL63"/>
  <c r="AL64"/>
  <c r="AL65"/>
  <c r="AL66"/>
  <c r="AL67"/>
  <c r="AL68"/>
  <c r="AL69"/>
  <c r="AL70"/>
  <c r="AL71"/>
  <c r="AL72"/>
  <c r="AL73"/>
  <c r="AL74"/>
  <c r="AL75"/>
  <c r="AL76"/>
  <c r="AL77"/>
  <c r="AL78"/>
  <c r="AL79"/>
  <c r="AL80"/>
  <c r="AL81"/>
  <c r="AL82"/>
  <c r="AL83"/>
  <c r="AL84"/>
  <c r="AL85"/>
  <c r="AL86"/>
  <c r="AL87"/>
  <c r="AL88"/>
  <c r="AL89"/>
  <c r="AL90"/>
  <c r="AL91"/>
  <c r="AL92"/>
  <c r="AL93"/>
  <c r="AL94"/>
  <c r="AL95"/>
  <c r="AL96"/>
  <c r="AL97"/>
  <c r="AL98"/>
  <c r="AL99"/>
  <c r="AL100"/>
  <c r="AL101"/>
  <c r="AL102"/>
  <c r="AL103"/>
  <c r="AL104"/>
  <c r="AL105"/>
  <c r="AL106"/>
  <c r="AL107"/>
  <c r="AL108"/>
  <c r="AL109"/>
  <c r="AL110"/>
  <c r="AL111"/>
  <c r="AL112"/>
  <c r="AL113"/>
  <c r="AL114"/>
  <c r="AL115"/>
  <c r="AL116"/>
  <c r="AL117"/>
  <c r="AL118"/>
  <c r="AL119"/>
  <c r="AL120"/>
  <c r="AL121"/>
  <c r="AL122"/>
  <c r="AL123"/>
  <c r="AL124"/>
  <c r="AL125"/>
  <c r="AL126"/>
  <c r="AL127"/>
  <c r="AL128"/>
  <c r="AL129"/>
  <c r="AL130"/>
  <c r="AL131"/>
  <c r="AL132"/>
  <c r="AL133"/>
  <c r="AL134"/>
  <c r="AL135"/>
  <c r="AL136"/>
  <c r="AL137"/>
  <c r="AL138"/>
  <c r="AL139"/>
  <c r="AL140"/>
  <c r="AL141"/>
  <c r="AL142"/>
  <c r="AL143"/>
  <c r="AL144"/>
  <c r="AL145"/>
  <c r="AL146"/>
  <c r="AL147"/>
  <c r="AL148"/>
  <c r="AL149"/>
  <c r="AL150"/>
  <c r="AL151"/>
  <c r="AL152"/>
  <c r="AL153"/>
  <c r="AL154"/>
  <c r="AL155"/>
  <c r="AL6"/>
  <c r="AM6" s="1"/>
  <c r="AH157"/>
  <c r="B7" l="1"/>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B119"/>
  <c r="B120"/>
  <c r="B121"/>
  <c r="B122"/>
  <c r="B123"/>
  <c r="B124"/>
  <c r="B125"/>
  <c r="B126"/>
  <c r="B127"/>
  <c r="B128"/>
  <c r="B129"/>
  <c r="B130"/>
  <c r="B131"/>
  <c r="B132"/>
  <c r="B133"/>
  <c r="B134"/>
  <c r="B135"/>
  <c r="B136"/>
  <c r="B137"/>
  <c r="B138"/>
  <c r="B139"/>
  <c r="B140"/>
  <c r="B141"/>
  <c r="B142"/>
  <c r="B143"/>
  <c r="B144"/>
  <c r="B145"/>
  <c r="B146"/>
  <c r="B147"/>
  <c r="B148"/>
  <c r="B149"/>
  <c r="B150"/>
  <c r="B151"/>
  <c r="B152"/>
  <c r="B153"/>
  <c r="B154"/>
  <c r="B155"/>
  <c r="B6"/>
  <c r="AI24"/>
  <c r="AA7" l="1"/>
  <c r="AM157"/>
  <c r="AI13"/>
  <c r="AK13" s="1"/>
  <c r="AI77"/>
  <c r="AK77" s="1"/>
  <c r="AI141"/>
  <c r="AK141" s="1"/>
  <c r="AH7"/>
  <c r="AJ7" s="1"/>
  <c r="AH8"/>
  <c r="AJ8" s="1"/>
  <c r="AH9"/>
  <c r="AJ9" s="1"/>
  <c r="AH10"/>
  <c r="AJ10" s="1"/>
  <c r="AH11"/>
  <c r="AJ11" s="1"/>
  <c r="AH12"/>
  <c r="AJ12" s="1"/>
  <c r="AH13"/>
  <c r="AJ13" s="1"/>
  <c r="AH14"/>
  <c r="AJ14" s="1"/>
  <c r="AH15"/>
  <c r="AJ15" s="1"/>
  <c r="AH16"/>
  <c r="AJ16" s="1"/>
  <c r="AH17"/>
  <c r="AJ17" s="1"/>
  <c r="AH18"/>
  <c r="AJ18" s="1"/>
  <c r="AH19"/>
  <c r="AJ19" s="1"/>
  <c r="AH20"/>
  <c r="AJ20" s="1"/>
  <c r="AH21"/>
  <c r="AJ21" s="1"/>
  <c r="AH22"/>
  <c r="AJ22" s="1"/>
  <c r="AH23"/>
  <c r="AJ23" s="1"/>
  <c r="AH24"/>
  <c r="AJ24" s="1"/>
  <c r="AH25"/>
  <c r="AJ25" s="1"/>
  <c r="AH26"/>
  <c r="AJ26" s="1"/>
  <c r="AH27"/>
  <c r="AJ27" s="1"/>
  <c r="AH28"/>
  <c r="AJ28" s="1"/>
  <c r="AH29"/>
  <c r="AJ29" s="1"/>
  <c r="AH30"/>
  <c r="AJ30" s="1"/>
  <c r="AH31"/>
  <c r="AJ31" s="1"/>
  <c r="AH32"/>
  <c r="AJ32" s="1"/>
  <c r="AH33"/>
  <c r="AJ33" s="1"/>
  <c r="AH34"/>
  <c r="AJ34" s="1"/>
  <c r="AH35"/>
  <c r="AJ35" s="1"/>
  <c r="AH36"/>
  <c r="AJ36" s="1"/>
  <c r="AH37"/>
  <c r="AJ37" s="1"/>
  <c r="AH38"/>
  <c r="AJ38" s="1"/>
  <c r="AH39"/>
  <c r="AJ39" s="1"/>
  <c r="AH40"/>
  <c r="AJ40" s="1"/>
  <c r="AH41"/>
  <c r="AJ41" s="1"/>
  <c r="AH42"/>
  <c r="AJ42" s="1"/>
  <c r="AH43"/>
  <c r="AJ43" s="1"/>
  <c r="AH44"/>
  <c r="AJ44" s="1"/>
  <c r="AH45"/>
  <c r="AJ45" s="1"/>
  <c r="AH46"/>
  <c r="AJ46" s="1"/>
  <c r="AH47"/>
  <c r="AJ47" s="1"/>
  <c r="AH48"/>
  <c r="AJ48" s="1"/>
  <c r="AH49"/>
  <c r="AJ49" s="1"/>
  <c r="AH50"/>
  <c r="AJ50" s="1"/>
  <c r="AH51"/>
  <c r="AJ51" s="1"/>
  <c r="AH52"/>
  <c r="AJ52" s="1"/>
  <c r="AH53"/>
  <c r="AJ53" s="1"/>
  <c r="AH54"/>
  <c r="AJ54" s="1"/>
  <c r="AH55"/>
  <c r="AJ55" s="1"/>
  <c r="AH56"/>
  <c r="AJ56" s="1"/>
  <c r="AH57"/>
  <c r="AJ57" s="1"/>
  <c r="AH58"/>
  <c r="AJ58" s="1"/>
  <c r="AH59"/>
  <c r="AJ59" s="1"/>
  <c r="AH60"/>
  <c r="AJ60" s="1"/>
  <c r="AH61"/>
  <c r="AJ61" s="1"/>
  <c r="AH62"/>
  <c r="AJ62" s="1"/>
  <c r="AH63"/>
  <c r="AJ63" s="1"/>
  <c r="AH64"/>
  <c r="AJ64" s="1"/>
  <c r="AH65"/>
  <c r="AJ65" s="1"/>
  <c r="AH66"/>
  <c r="AJ66" s="1"/>
  <c r="AH67"/>
  <c r="AJ67" s="1"/>
  <c r="AH68"/>
  <c r="AJ68" s="1"/>
  <c r="AH69"/>
  <c r="AJ69" s="1"/>
  <c r="AH70"/>
  <c r="AJ70" s="1"/>
  <c r="AH71"/>
  <c r="AJ71" s="1"/>
  <c r="AH72"/>
  <c r="AJ72" s="1"/>
  <c r="AH73"/>
  <c r="AJ73" s="1"/>
  <c r="AH74"/>
  <c r="AJ74" s="1"/>
  <c r="AH75"/>
  <c r="AJ75" s="1"/>
  <c r="AH76"/>
  <c r="AJ76" s="1"/>
  <c r="AH77"/>
  <c r="AJ77" s="1"/>
  <c r="AH78"/>
  <c r="AJ78" s="1"/>
  <c r="AH79"/>
  <c r="AJ79" s="1"/>
  <c r="AH80"/>
  <c r="AJ80" s="1"/>
  <c r="AH81"/>
  <c r="AJ81" s="1"/>
  <c r="AH82"/>
  <c r="AJ82" s="1"/>
  <c r="AH83"/>
  <c r="AJ83" s="1"/>
  <c r="AH84"/>
  <c r="AJ84" s="1"/>
  <c r="AH85"/>
  <c r="AJ85" s="1"/>
  <c r="AH86"/>
  <c r="AJ86" s="1"/>
  <c r="AH87"/>
  <c r="AJ87" s="1"/>
  <c r="AH88"/>
  <c r="AJ88" s="1"/>
  <c r="AH89"/>
  <c r="AJ89" s="1"/>
  <c r="AH90"/>
  <c r="AJ90" s="1"/>
  <c r="AH91"/>
  <c r="AJ91" s="1"/>
  <c r="AH92"/>
  <c r="AJ92" s="1"/>
  <c r="AH93"/>
  <c r="AJ93" s="1"/>
  <c r="AH94"/>
  <c r="AJ94" s="1"/>
  <c r="AH95"/>
  <c r="AJ95" s="1"/>
  <c r="AH96"/>
  <c r="AJ96" s="1"/>
  <c r="AH97"/>
  <c r="AJ97" s="1"/>
  <c r="AH98"/>
  <c r="AJ98" s="1"/>
  <c r="AH99"/>
  <c r="AJ99" s="1"/>
  <c r="AH100"/>
  <c r="AJ100" s="1"/>
  <c r="AH101"/>
  <c r="AJ101" s="1"/>
  <c r="AH102"/>
  <c r="AJ102" s="1"/>
  <c r="AH103"/>
  <c r="AJ103" s="1"/>
  <c r="AH104"/>
  <c r="AJ104" s="1"/>
  <c r="AH105"/>
  <c r="AJ105" s="1"/>
  <c r="AH106"/>
  <c r="AJ106" s="1"/>
  <c r="AH107"/>
  <c r="AJ107" s="1"/>
  <c r="AH108"/>
  <c r="AJ108" s="1"/>
  <c r="AH109"/>
  <c r="AJ109" s="1"/>
  <c r="AH110"/>
  <c r="AJ110" s="1"/>
  <c r="AH111"/>
  <c r="AJ111" s="1"/>
  <c r="AH112"/>
  <c r="AJ112" s="1"/>
  <c r="AH113"/>
  <c r="AJ113" s="1"/>
  <c r="AH114"/>
  <c r="AJ114" s="1"/>
  <c r="AH115"/>
  <c r="AJ115" s="1"/>
  <c r="AH116"/>
  <c r="AJ116" s="1"/>
  <c r="AH117"/>
  <c r="AJ117" s="1"/>
  <c r="AH118"/>
  <c r="AJ118" s="1"/>
  <c r="AH119"/>
  <c r="AJ119" s="1"/>
  <c r="AH120"/>
  <c r="AJ120" s="1"/>
  <c r="AH121"/>
  <c r="AJ121" s="1"/>
  <c r="AH122"/>
  <c r="AJ122" s="1"/>
  <c r="AH123"/>
  <c r="AJ123" s="1"/>
  <c r="AH124"/>
  <c r="AJ124" s="1"/>
  <c r="AH125"/>
  <c r="AJ125" s="1"/>
  <c r="AH126"/>
  <c r="AJ126" s="1"/>
  <c r="AH127"/>
  <c r="AJ127" s="1"/>
  <c r="AH128"/>
  <c r="AJ128" s="1"/>
  <c r="AH129"/>
  <c r="AJ129" s="1"/>
  <c r="AH130"/>
  <c r="AJ130" s="1"/>
  <c r="AH131"/>
  <c r="AJ131" s="1"/>
  <c r="AH132"/>
  <c r="AJ132" s="1"/>
  <c r="AH133"/>
  <c r="AJ133" s="1"/>
  <c r="AH134"/>
  <c r="AJ134" s="1"/>
  <c r="AH135"/>
  <c r="AJ135" s="1"/>
  <c r="AH136"/>
  <c r="AJ136" s="1"/>
  <c r="AH137"/>
  <c r="AJ137" s="1"/>
  <c r="AH138"/>
  <c r="AJ138" s="1"/>
  <c r="AH139"/>
  <c r="AJ139" s="1"/>
  <c r="AH140"/>
  <c r="AJ140" s="1"/>
  <c r="AH141"/>
  <c r="AJ141" s="1"/>
  <c r="AH142"/>
  <c r="AJ142" s="1"/>
  <c r="AH143"/>
  <c r="AJ143" s="1"/>
  <c r="AH144"/>
  <c r="AJ144" s="1"/>
  <c r="AH145"/>
  <c r="AJ145" s="1"/>
  <c r="AH146"/>
  <c r="AJ146" s="1"/>
  <c r="AH147"/>
  <c r="AJ147" s="1"/>
  <c r="AH148"/>
  <c r="AJ148" s="1"/>
  <c r="AH149"/>
  <c r="AJ149" s="1"/>
  <c r="AH150"/>
  <c r="AJ150" s="1"/>
  <c r="AH151"/>
  <c r="AJ151" s="1"/>
  <c r="AH152"/>
  <c r="AJ152" s="1"/>
  <c r="AH153"/>
  <c r="AJ153" s="1"/>
  <c r="AH154"/>
  <c r="AJ154" s="1"/>
  <c r="AH155"/>
  <c r="AJ155" s="1"/>
  <c r="AH6"/>
  <c r="AJ6" s="1"/>
  <c r="C163" i="2"/>
  <c r="D163"/>
  <c r="E163"/>
  <c r="F163"/>
  <c r="G163"/>
  <c r="C164"/>
  <c r="D164"/>
  <c r="E164"/>
  <c r="F164"/>
  <c r="G164"/>
  <c r="B164"/>
  <c r="B163"/>
  <c r="L7" i="3"/>
  <c r="L8"/>
  <c r="L9"/>
  <c r="L10"/>
  <c r="L11"/>
  <c r="L12"/>
  <c r="L13"/>
  <c r="L14"/>
  <c r="L15"/>
  <c r="L16"/>
  <c r="L17"/>
  <c r="L18"/>
  <c r="L19"/>
  <c r="L20"/>
  <c r="L21"/>
  <c r="L22"/>
  <c r="L23"/>
  <c r="L24"/>
  <c r="L25"/>
  <c r="L26"/>
  <c r="L27"/>
  <c r="L28"/>
  <c r="L29"/>
  <c r="L30"/>
  <c r="L31"/>
  <c r="L32"/>
  <c r="L33"/>
  <c r="L34"/>
  <c r="L35"/>
  <c r="L36"/>
  <c r="L37"/>
  <c r="L38"/>
  <c r="L39"/>
  <c r="L40"/>
  <c r="L41"/>
  <c r="L42"/>
  <c r="L43"/>
  <c r="L44"/>
  <c r="L45"/>
  <c r="L46"/>
  <c r="L47"/>
  <c r="L48"/>
  <c r="L49"/>
  <c r="L50"/>
  <c r="L51"/>
  <c r="L52"/>
  <c r="L53"/>
  <c r="L54"/>
  <c r="L55"/>
  <c r="L56"/>
  <c r="L57"/>
  <c r="L58"/>
  <c r="L59"/>
  <c r="L60"/>
  <c r="L61"/>
  <c r="L62"/>
  <c r="L63"/>
  <c r="L64"/>
  <c r="L65"/>
  <c r="L66"/>
  <c r="L67"/>
  <c r="L68"/>
  <c r="L69"/>
  <c r="L70"/>
  <c r="L71"/>
  <c r="L72"/>
  <c r="L73"/>
  <c r="L74"/>
  <c r="L75"/>
  <c r="L76"/>
  <c r="L77"/>
  <c r="L78"/>
  <c r="L79"/>
  <c r="L80"/>
  <c r="L81"/>
  <c r="L82"/>
  <c r="L83"/>
  <c r="L84"/>
  <c r="L85"/>
  <c r="L86"/>
  <c r="L87"/>
  <c r="L88"/>
  <c r="L89"/>
  <c r="L90"/>
  <c r="L91"/>
  <c r="L92"/>
  <c r="L93"/>
  <c r="L94"/>
  <c r="L95"/>
  <c r="L96"/>
  <c r="L97"/>
  <c r="L98"/>
  <c r="L99"/>
  <c r="L100"/>
  <c r="L101"/>
  <c r="L102"/>
  <c r="L103"/>
  <c r="L104"/>
  <c r="L105"/>
  <c r="L106"/>
  <c r="L107"/>
  <c r="L108"/>
  <c r="L109"/>
  <c r="L110"/>
  <c r="L111"/>
  <c r="L112"/>
  <c r="L113"/>
  <c r="L114"/>
  <c r="L115"/>
  <c r="L116"/>
  <c r="L117"/>
  <c r="L118"/>
  <c r="L119"/>
  <c r="L120"/>
  <c r="L121"/>
  <c r="L122"/>
  <c r="L123"/>
  <c r="L124"/>
  <c r="L125"/>
  <c r="L126"/>
  <c r="L127"/>
  <c r="L128"/>
  <c r="L129"/>
  <c r="L130"/>
  <c r="L131"/>
  <c r="L132"/>
  <c r="L133"/>
  <c r="L134"/>
  <c r="L135"/>
  <c r="L136"/>
  <c r="L137"/>
  <c r="L138"/>
  <c r="L139"/>
  <c r="L140"/>
  <c r="L141"/>
  <c r="L142"/>
  <c r="L143"/>
  <c r="L144"/>
  <c r="L145"/>
  <c r="L146"/>
  <c r="L147"/>
  <c r="L148"/>
  <c r="L149"/>
  <c r="L150"/>
  <c r="L151"/>
  <c r="L152"/>
  <c r="L153"/>
  <c r="L154"/>
  <c r="L155"/>
  <c r="L6"/>
  <c r="AI93" l="1"/>
  <c r="AK93" s="1"/>
  <c r="AI29"/>
  <c r="AK29" s="1"/>
  <c r="AI109"/>
  <c r="AK109" s="1"/>
  <c r="AI45"/>
  <c r="AK45" s="1"/>
  <c r="AI125"/>
  <c r="AK125" s="1"/>
  <c r="AI61"/>
  <c r="AK61" s="1"/>
  <c r="AI148"/>
  <c r="AK148" s="1"/>
  <c r="AI132"/>
  <c r="AK132" s="1"/>
  <c r="AI116"/>
  <c r="AK116" s="1"/>
  <c r="AI100"/>
  <c r="AK100" s="1"/>
  <c r="AI84"/>
  <c r="AK84" s="1"/>
  <c r="AI68"/>
  <c r="AK68" s="1"/>
  <c r="AI52"/>
  <c r="AK52" s="1"/>
  <c r="AI36"/>
  <c r="AK36" s="1"/>
  <c r="AI20"/>
  <c r="AK20" s="1"/>
  <c r="AI149"/>
  <c r="AK149" s="1"/>
  <c r="AI133"/>
  <c r="AK133" s="1"/>
  <c r="AI117"/>
  <c r="AK117" s="1"/>
  <c r="AI101"/>
  <c r="AK101" s="1"/>
  <c r="AI85"/>
  <c r="AK85" s="1"/>
  <c r="AI69"/>
  <c r="AK69" s="1"/>
  <c r="AI53"/>
  <c r="AK53" s="1"/>
  <c r="AI37"/>
  <c r="AK37" s="1"/>
  <c r="AI21"/>
  <c r="AK21" s="1"/>
  <c r="AI6"/>
  <c r="AK6" s="1"/>
  <c r="AI140"/>
  <c r="AK140" s="1"/>
  <c r="AI124"/>
  <c r="AK124" s="1"/>
  <c r="AI108"/>
  <c r="AK108" s="1"/>
  <c r="AI92"/>
  <c r="AK92" s="1"/>
  <c r="AI76"/>
  <c r="AK76" s="1"/>
  <c r="AI60"/>
  <c r="AK60" s="1"/>
  <c r="AI44"/>
  <c r="AK44" s="1"/>
  <c r="AI28"/>
  <c r="AK28" s="1"/>
  <c r="AI12"/>
  <c r="AK12" s="1"/>
  <c r="AJ157"/>
  <c r="AI152"/>
  <c r="AK152" s="1"/>
  <c r="AI144"/>
  <c r="AK144" s="1"/>
  <c r="AI128"/>
  <c r="AK128" s="1"/>
  <c r="AI112"/>
  <c r="AK112" s="1"/>
  <c r="AI96"/>
  <c r="AK96" s="1"/>
  <c r="AI80"/>
  <c r="AK80" s="1"/>
  <c r="AI64"/>
  <c r="AK64" s="1"/>
  <c r="AI48"/>
  <c r="AK48" s="1"/>
  <c r="AI32"/>
  <c r="AK32" s="1"/>
  <c r="AK24"/>
  <c r="AI16"/>
  <c r="AK16" s="1"/>
  <c r="AI8"/>
  <c r="AK8" s="1"/>
  <c r="AI153"/>
  <c r="AK153" s="1"/>
  <c r="AI145"/>
  <c r="AK145" s="1"/>
  <c r="AI137"/>
  <c r="AK137" s="1"/>
  <c r="AI113"/>
  <c r="AK113" s="1"/>
  <c r="AI105"/>
  <c r="AK105" s="1"/>
  <c r="AI89"/>
  <c r="AK89" s="1"/>
  <c r="AI81"/>
  <c r="AK81" s="1"/>
  <c r="AI65"/>
  <c r="AK65" s="1"/>
  <c r="AI57"/>
  <c r="AK57" s="1"/>
  <c r="AI41"/>
  <c r="AK41" s="1"/>
  <c r="AI33"/>
  <c r="AK33" s="1"/>
  <c r="AI25"/>
  <c r="AK25" s="1"/>
  <c r="AI155"/>
  <c r="AK155" s="1"/>
  <c r="AI151"/>
  <c r="AK151" s="1"/>
  <c r="AI147"/>
  <c r="AK147" s="1"/>
  <c r="AI143"/>
  <c r="AK143" s="1"/>
  <c r="AI139"/>
  <c r="AK139" s="1"/>
  <c r="AI135"/>
  <c r="AK135" s="1"/>
  <c r="AI131"/>
  <c r="AK131" s="1"/>
  <c r="AI127"/>
  <c r="AK127" s="1"/>
  <c r="AI123"/>
  <c r="AK123" s="1"/>
  <c r="AI119"/>
  <c r="AK119" s="1"/>
  <c r="AI115"/>
  <c r="AK115" s="1"/>
  <c r="AI111"/>
  <c r="AK111" s="1"/>
  <c r="AI107"/>
  <c r="AK107" s="1"/>
  <c r="AI103"/>
  <c r="AK103" s="1"/>
  <c r="AI99"/>
  <c r="AK99" s="1"/>
  <c r="AI95"/>
  <c r="AK95" s="1"/>
  <c r="AI91"/>
  <c r="AK91" s="1"/>
  <c r="AI87"/>
  <c r="AK87" s="1"/>
  <c r="AI83"/>
  <c r="AK83" s="1"/>
  <c r="AI79"/>
  <c r="AK79" s="1"/>
  <c r="AI75"/>
  <c r="AK75" s="1"/>
  <c r="AI71"/>
  <c r="AK71" s="1"/>
  <c r="AI67"/>
  <c r="AK67" s="1"/>
  <c r="AI63"/>
  <c r="AK63" s="1"/>
  <c r="AI59"/>
  <c r="AK59" s="1"/>
  <c r="AI55"/>
  <c r="AK55" s="1"/>
  <c r="AI51"/>
  <c r="AK51" s="1"/>
  <c r="AI47"/>
  <c r="AK47" s="1"/>
  <c r="AI43"/>
  <c r="AK43" s="1"/>
  <c r="AI39"/>
  <c r="AK39" s="1"/>
  <c r="AI35"/>
  <c r="AK35" s="1"/>
  <c r="AI31"/>
  <c r="AK31" s="1"/>
  <c r="AI27"/>
  <c r="AK27" s="1"/>
  <c r="AI23"/>
  <c r="AK23" s="1"/>
  <c r="AI19"/>
  <c r="AK19" s="1"/>
  <c r="AI15"/>
  <c r="AK15" s="1"/>
  <c r="AI11"/>
  <c r="AK11" s="1"/>
  <c r="AI7"/>
  <c r="AK7" s="1"/>
  <c r="AI136"/>
  <c r="AK136" s="1"/>
  <c r="AI120"/>
  <c r="AK120" s="1"/>
  <c r="AI104"/>
  <c r="AK104" s="1"/>
  <c r="AI88"/>
  <c r="AK88" s="1"/>
  <c r="AI72"/>
  <c r="AK72" s="1"/>
  <c r="AI56"/>
  <c r="AK56" s="1"/>
  <c r="AI40"/>
  <c r="AK40" s="1"/>
  <c r="AI129"/>
  <c r="AK129" s="1"/>
  <c r="AI121"/>
  <c r="AK121" s="1"/>
  <c r="AI97"/>
  <c r="AK97" s="1"/>
  <c r="AI73"/>
  <c r="AK73" s="1"/>
  <c r="AI49"/>
  <c r="AK49" s="1"/>
  <c r="AI17"/>
  <c r="AK17" s="1"/>
  <c r="AI9"/>
  <c r="AK9" s="1"/>
  <c r="AI154"/>
  <c r="AK154" s="1"/>
  <c r="AI150"/>
  <c r="AK150" s="1"/>
  <c r="AI146"/>
  <c r="AK146" s="1"/>
  <c r="AI142"/>
  <c r="AK142" s="1"/>
  <c r="AI138"/>
  <c r="AK138" s="1"/>
  <c r="AI134"/>
  <c r="AK134" s="1"/>
  <c r="AI130"/>
  <c r="AK130" s="1"/>
  <c r="AI126"/>
  <c r="AK126" s="1"/>
  <c r="AI122"/>
  <c r="AK122" s="1"/>
  <c r="AI118"/>
  <c r="AK118" s="1"/>
  <c r="AI114"/>
  <c r="AK114" s="1"/>
  <c r="AI110"/>
  <c r="AK110" s="1"/>
  <c r="AI106"/>
  <c r="AK106" s="1"/>
  <c r="AI102"/>
  <c r="AK102" s="1"/>
  <c r="AI98"/>
  <c r="AK98" s="1"/>
  <c r="AI94"/>
  <c r="AK94" s="1"/>
  <c r="AI90"/>
  <c r="AK90" s="1"/>
  <c r="AI86"/>
  <c r="AK86" s="1"/>
  <c r="AI82"/>
  <c r="AK82" s="1"/>
  <c r="AI78"/>
  <c r="AK78" s="1"/>
  <c r="AI74"/>
  <c r="AK74" s="1"/>
  <c r="AI70"/>
  <c r="AK70" s="1"/>
  <c r="AI66"/>
  <c r="AK66" s="1"/>
  <c r="AI62"/>
  <c r="AK62" s="1"/>
  <c r="AI58"/>
  <c r="AK58" s="1"/>
  <c r="AI54"/>
  <c r="AK54" s="1"/>
  <c r="AI50"/>
  <c r="AK50" s="1"/>
  <c r="AI46"/>
  <c r="AK46" s="1"/>
  <c r="AI42"/>
  <c r="AK42" s="1"/>
  <c r="AI38"/>
  <c r="AK38" s="1"/>
  <c r="AI34"/>
  <c r="AK34" s="1"/>
  <c r="AI30"/>
  <c r="AK30" s="1"/>
  <c r="AI26"/>
  <c r="AK26" s="1"/>
  <c r="AI22"/>
  <c r="AK22" s="1"/>
  <c r="AI18"/>
  <c r="AK18" s="1"/>
  <c r="AI14"/>
  <c r="AK14" s="1"/>
  <c r="AI10"/>
  <c r="AK10" s="1"/>
  <c r="K7"/>
  <c r="K8"/>
  <c r="K9"/>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70"/>
  <c r="K71"/>
  <c r="K72"/>
  <c r="K73"/>
  <c r="K74"/>
  <c r="K75"/>
  <c r="K76"/>
  <c r="K77"/>
  <c r="K78"/>
  <c r="K79"/>
  <c r="K80"/>
  <c r="K81"/>
  <c r="K82"/>
  <c r="K83"/>
  <c r="K84"/>
  <c r="K85"/>
  <c r="K86"/>
  <c r="K87"/>
  <c r="K88"/>
  <c r="K89"/>
  <c r="K90"/>
  <c r="K91"/>
  <c r="K92"/>
  <c r="K93"/>
  <c r="K94"/>
  <c r="K95"/>
  <c r="K96"/>
  <c r="K97"/>
  <c r="K98"/>
  <c r="K99"/>
  <c r="K100"/>
  <c r="K101"/>
  <c r="K102"/>
  <c r="K103"/>
  <c r="K104"/>
  <c r="K105"/>
  <c r="K106"/>
  <c r="K107"/>
  <c r="K108"/>
  <c r="K109"/>
  <c r="K110"/>
  <c r="K111"/>
  <c r="K112"/>
  <c r="K113"/>
  <c r="K114"/>
  <c r="K115"/>
  <c r="K116"/>
  <c r="K117"/>
  <c r="K118"/>
  <c r="K119"/>
  <c r="K120"/>
  <c r="K121"/>
  <c r="K122"/>
  <c r="K123"/>
  <c r="K124"/>
  <c r="K125"/>
  <c r="K126"/>
  <c r="K127"/>
  <c r="K128"/>
  <c r="K129"/>
  <c r="K130"/>
  <c r="K131"/>
  <c r="K132"/>
  <c r="K133"/>
  <c r="K134"/>
  <c r="K135"/>
  <c r="K136"/>
  <c r="K137"/>
  <c r="K138"/>
  <c r="K139"/>
  <c r="K140"/>
  <c r="K141"/>
  <c r="K142"/>
  <c r="K143"/>
  <c r="K144"/>
  <c r="K145"/>
  <c r="K146"/>
  <c r="K147"/>
  <c r="K148"/>
  <c r="K149"/>
  <c r="K150"/>
  <c r="K151"/>
  <c r="K152"/>
  <c r="K153"/>
  <c r="K154"/>
  <c r="K155"/>
  <c r="K6"/>
  <c r="G6" l="1"/>
  <c r="AK157"/>
  <c r="K157"/>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6"/>
  <c r="M155"/>
  <c r="N155"/>
  <c r="O155"/>
  <c r="M7"/>
  <c r="N7"/>
  <c r="O7"/>
  <c r="M8"/>
  <c r="N8"/>
  <c r="O8"/>
  <c r="M9"/>
  <c r="N9"/>
  <c r="O9"/>
  <c r="M10"/>
  <c r="N10"/>
  <c r="O10"/>
  <c r="M11"/>
  <c r="N11"/>
  <c r="O11"/>
  <c r="M12"/>
  <c r="N12"/>
  <c r="O12"/>
  <c r="M13"/>
  <c r="N13"/>
  <c r="O13"/>
  <c r="M14"/>
  <c r="N14"/>
  <c r="O14"/>
  <c r="M15"/>
  <c r="N15"/>
  <c r="O15"/>
  <c r="M16"/>
  <c r="N16"/>
  <c r="O16"/>
  <c r="M17"/>
  <c r="N17"/>
  <c r="O17"/>
  <c r="M18"/>
  <c r="N18"/>
  <c r="O18"/>
  <c r="M19"/>
  <c r="N19"/>
  <c r="O19"/>
  <c r="M20"/>
  <c r="N20"/>
  <c r="O20"/>
  <c r="M21"/>
  <c r="N21"/>
  <c r="O21"/>
  <c r="M22"/>
  <c r="N22"/>
  <c r="O22"/>
  <c r="M23"/>
  <c r="N23"/>
  <c r="O23"/>
  <c r="M24"/>
  <c r="N24"/>
  <c r="O24"/>
  <c r="M25"/>
  <c r="N25"/>
  <c r="O25"/>
  <c r="M26"/>
  <c r="N26"/>
  <c r="O26"/>
  <c r="M27"/>
  <c r="N27"/>
  <c r="O27"/>
  <c r="M28"/>
  <c r="N28"/>
  <c r="O28"/>
  <c r="M29"/>
  <c r="N29"/>
  <c r="O29"/>
  <c r="M30"/>
  <c r="N30"/>
  <c r="O30"/>
  <c r="M31"/>
  <c r="N31"/>
  <c r="O31"/>
  <c r="M32"/>
  <c r="N32"/>
  <c r="O32"/>
  <c r="M33"/>
  <c r="N33"/>
  <c r="O33"/>
  <c r="M34"/>
  <c r="N34"/>
  <c r="O34"/>
  <c r="M35"/>
  <c r="N35"/>
  <c r="O35"/>
  <c r="M36"/>
  <c r="N36"/>
  <c r="O36"/>
  <c r="M37"/>
  <c r="N37"/>
  <c r="O37"/>
  <c r="M38"/>
  <c r="N38"/>
  <c r="O38"/>
  <c r="M39"/>
  <c r="N39"/>
  <c r="O39"/>
  <c r="M40"/>
  <c r="N40"/>
  <c r="O40"/>
  <c r="M41"/>
  <c r="N41"/>
  <c r="O41"/>
  <c r="M42"/>
  <c r="N42"/>
  <c r="O42"/>
  <c r="M43"/>
  <c r="N43"/>
  <c r="O43"/>
  <c r="M44"/>
  <c r="N44"/>
  <c r="O44"/>
  <c r="M45"/>
  <c r="N45"/>
  <c r="O45"/>
  <c r="M46"/>
  <c r="N46"/>
  <c r="O46"/>
  <c r="M47"/>
  <c r="N47"/>
  <c r="O47"/>
  <c r="M48"/>
  <c r="N48"/>
  <c r="O48"/>
  <c r="M49"/>
  <c r="N49"/>
  <c r="O49"/>
  <c r="M50"/>
  <c r="N50"/>
  <c r="O50"/>
  <c r="M51"/>
  <c r="N51"/>
  <c r="O51"/>
  <c r="M52"/>
  <c r="N52"/>
  <c r="O52"/>
  <c r="M53"/>
  <c r="N53"/>
  <c r="O53"/>
  <c r="M54"/>
  <c r="N54"/>
  <c r="O54"/>
  <c r="M55"/>
  <c r="N55"/>
  <c r="O55"/>
  <c r="M56"/>
  <c r="N56"/>
  <c r="O56"/>
  <c r="M57"/>
  <c r="N57"/>
  <c r="O57"/>
  <c r="M58"/>
  <c r="N58"/>
  <c r="O58"/>
  <c r="M59"/>
  <c r="N59"/>
  <c r="O59"/>
  <c r="M60"/>
  <c r="N60"/>
  <c r="O60"/>
  <c r="M61"/>
  <c r="N61"/>
  <c r="O61"/>
  <c r="M62"/>
  <c r="N62"/>
  <c r="O62"/>
  <c r="M63"/>
  <c r="N63"/>
  <c r="O63"/>
  <c r="M64"/>
  <c r="N64"/>
  <c r="O64"/>
  <c r="M65"/>
  <c r="N65"/>
  <c r="O65"/>
  <c r="M66"/>
  <c r="N66"/>
  <c r="O66"/>
  <c r="M67"/>
  <c r="N67"/>
  <c r="O67"/>
  <c r="M68"/>
  <c r="N68"/>
  <c r="O68"/>
  <c r="M69"/>
  <c r="N69"/>
  <c r="O69"/>
  <c r="M70"/>
  <c r="N70"/>
  <c r="O70"/>
  <c r="M71"/>
  <c r="N71"/>
  <c r="O71"/>
  <c r="M72"/>
  <c r="N72"/>
  <c r="O72"/>
  <c r="M73"/>
  <c r="N73"/>
  <c r="O73"/>
  <c r="M74"/>
  <c r="N74"/>
  <c r="O74"/>
  <c r="M75"/>
  <c r="N75"/>
  <c r="O75"/>
  <c r="M76"/>
  <c r="N76"/>
  <c r="O76"/>
  <c r="M77"/>
  <c r="N77"/>
  <c r="O77"/>
  <c r="M78"/>
  <c r="N78"/>
  <c r="O78"/>
  <c r="M79"/>
  <c r="N79"/>
  <c r="O79"/>
  <c r="M80"/>
  <c r="N80"/>
  <c r="O80"/>
  <c r="M81"/>
  <c r="N81"/>
  <c r="O81"/>
  <c r="M82"/>
  <c r="N82"/>
  <c r="O82"/>
  <c r="M83"/>
  <c r="N83"/>
  <c r="O83"/>
  <c r="M84"/>
  <c r="N84"/>
  <c r="O84"/>
  <c r="M85"/>
  <c r="N85"/>
  <c r="O85"/>
  <c r="M86"/>
  <c r="N86"/>
  <c r="O86"/>
  <c r="M87"/>
  <c r="N87"/>
  <c r="O87"/>
  <c r="M88"/>
  <c r="N88"/>
  <c r="O88"/>
  <c r="M89"/>
  <c r="N89"/>
  <c r="O89"/>
  <c r="M90"/>
  <c r="N90"/>
  <c r="O90"/>
  <c r="M91"/>
  <c r="N91"/>
  <c r="O91"/>
  <c r="M92"/>
  <c r="N92"/>
  <c r="O92"/>
  <c r="M93"/>
  <c r="N93"/>
  <c r="O93"/>
  <c r="M94"/>
  <c r="N94"/>
  <c r="O94"/>
  <c r="M95"/>
  <c r="N95"/>
  <c r="O95"/>
  <c r="M96"/>
  <c r="N96"/>
  <c r="O96"/>
  <c r="M97"/>
  <c r="N97"/>
  <c r="O97"/>
  <c r="M98"/>
  <c r="N98"/>
  <c r="O98"/>
  <c r="M99"/>
  <c r="N99"/>
  <c r="O99"/>
  <c r="M100"/>
  <c r="N100"/>
  <c r="O100"/>
  <c r="M101"/>
  <c r="N101"/>
  <c r="O101"/>
  <c r="M102"/>
  <c r="N102"/>
  <c r="O102"/>
  <c r="M103"/>
  <c r="N103"/>
  <c r="O103"/>
  <c r="M104"/>
  <c r="N104"/>
  <c r="O104"/>
  <c r="M105"/>
  <c r="N105"/>
  <c r="O105"/>
  <c r="M106"/>
  <c r="N106"/>
  <c r="O106"/>
  <c r="M107"/>
  <c r="N107"/>
  <c r="O107"/>
  <c r="M108"/>
  <c r="N108"/>
  <c r="O108"/>
  <c r="M109"/>
  <c r="N109"/>
  <c r="O109"/>
  <c r="M110"/>
  <c r="N110"/>
  <c r="O110"/>
  <c r="M111"/>
  <c r="N111"/>
  <c r="O111"/>
  <c r="M112"/>
  <c r="N112"/>
  <c r="O112"/>
  <c r="M113"/>
  <c r="N113"/>
  <c r="O113"/>
  <c r="M114"/>
  <c r="N114"/>
  <c r="O114"/>
  <c r="M115"/>
  <c r="N115"/>
  <c r="O115"/>
  <c r="M116"/>
  <c r="N116"/>
  <c r="O116"/>
  <c r="M117"/>
  <c r="N117"/>
  <c r="O117"/>
  <c r="M118"/>
  <c r="N118"/>
  <c r="O118"/>
  <c r="M119"/>
  <c r="N119"/>
  <c r="O119"/>
  <c r="M120"/>
  <c r="N120"/>
  <c r="O120"/>
  <c r="M121"/>
  <c r="N121"/>
  <c r="O121"/>
  <c r="M122"/>
  <c r="N122"/>
  <c r="O122"/>
  <c r="M123"/>
  <c r="N123"/>
  <c r="O123"/>
  <c r="M124"/>
  <c r="N124"/>
  <c r="O124"/>
  <c r="M125"/>
  <c r="N125"/>
  <c r="O125"/>
  <c r="M126"/>
  <c r="N126"/>
  <c r="O126"/>
  <c r="M127"/>
  <c r="N127"/>
  <c r="O127"/>
  <c r="M128"/>
  <c r="N128"/>
  <c r="O128"/>
  <c r="M129"/>
  <c r="N129"/>
  <c r="O129"/>
  <c r="M130"/>
  <c r="N130"/>
  <c r="O130"/>
  <c r="M131"/>
  <c r="N131"/>
  <c r="O131"/>
  <c r="M132"/>
  <c r="N132"/>
  <c r="O132"/>
  <c r="M133"/>
  <c r="N133"/>
  <c r="O133"/>
  <c r="M134"/>
  <c r="N134"/>
  <c r="O134"/>
  <c r="M135"/>
  <c r="N135"/>
  <c r="O135"/>
  <c r="M136"/>
  <c r="N136"/>
  <c r="O136"/>
  <c r="M137"/>
  <c r="N137"/>
  <c r="O137"/>
  <c r="M138"/>
  <c r="N138"/>
  <c r="O138"/>
  <c r="M139"/>
  <c r="N139"/>
  <c r="O139"/>
  <c r="M140"/>
  <c r="N140"/>
  <c r="O140"/>
  <c r="M141"/>
  <c r="N141"/>
  <c r="O141"/>
  <c r="M142"/>
  <c r="N142"/>
  <c r="O142"/>
  <c r="M143"/>
  <c r="N143"/>
  <c r="O143"/>
  <c r="M144"/>
  <c r="N144"/>
  <c r="O144"/>
  <c r="M145"/>
  <c r="N145"/>
  <c r="O145"/>
  <c r="M146"/>
  <c r="N146"/>
  <c r="O146"/>
  <c r="M147"/>
  <c r="N147"/>
  <c r="O147"/>
  <c r="M148"/>
  <c r="N148"/>
  <c r="O148"/>
  <c r="M149"/>
  <c r="N149"/>
  <c r="O149"/>
  <c r="M150"/>
  <c r="N150"/>
  <c r="O150"/>
  <c r="M151"/>
  <c r="N151"/>
  <c r="O151"/>
  <c r="M152"/>
  <c r="N152"/>
  <c r="O152"/>
  <c r="M153"/>
  <c r="N153"/>
  <c r="O153"/>
  <c r="M154"/>
  <c r="N154"/>
  <c r="O154"/>
  <c r="O6"/>
  <c r="N6"/>
  <c r="M6"/>
  <c r="P20" l="1"/>
  <c r="AB20" s="1"/>
  <c r="P18"/>
  <c r="AB18" s="1"/>
  <c r="P16"/>
  <c r="AB16" s="1"/>
  <c r="P14"/>
  <c r="AB14" s="1"/>
  <c r="P12"/>
  <c r="AB12" s="1"/>
  <c r="P10"/>
  <c r="AB10" s="1"/>
  <c r="P8"/>
  <c r="AB8" s="1"/>
  <c r="P155"/>
  <c r="AB155" s="1"/>
  <c r="P153"/>
  <c r="AB153" s="1"/>
  <c r="P151"/>
  <c r="AB151" s="1"/>
  <c r="P149"/>
  <c r="AB149" s="1"/>
  <c r="P147"/>
  <c r="AB147" s="1"/>
  <c r="P145"/>
  <c r="AB145" s="1"/>
  <c r="P143"/>
  <c r="AB143" s="1"/>
  <c r="P141"/>
  <c r="AB141" s="1"/>
  <c r="P139"/>
  <c r="AB139" s="1"/>
  <c r="P137"/>
  <c r="AB137" s="1"/>
  <c r="P135"/>
  <c r="AB135" s="1"/>
  <c r="P133"/>
  <c r="AB133" s="1"/>
  <c r="P131"/>
  <c r="AB131" s="1"/>
  <c r="P129"/>
  <c r="AB129" s="1"/>
  <c r="P127"/>
  <c r="AB127" s="1"/>
  <c r="P125"/>
  <c r="AB125" s="1"/>
  <c r="P123"/>
  <c r="AB123" s="1"/>
  <c r="P121"/>
  <c r="AB121" s="1"/>
  <c r="P119"/>
  <c r="AB119" s="1"/>
  <c r="P117"/>
  <c r="AB117" s="1"/>
  <c r="P115"/>
  <c r="AB115" s="1"/>
  <c r="P113"/>
  <c r="AB113" s="1"/>
  <c r="P111"/>
  <c r="AB111" s="1"/>
  <c r="P109"/>
  <c r="AB109" s="1"/>
  <c r="P107"/>
  <c r="AB107" s="1"/>
  <c r="P105"/>
  <c r="AB105" s="1"/>
  <c r="P103"/>
  <c r="AB103" s="1"/>
  <c r="P101"/>
  <c r="AB101" s="1"/>
  <c r="P99"/>
  <c r="AB99" s="1"/>
  <c r="P97"/>
  <c r="AB97" s="1"/>
  <c r="P95"/>
  <c r="AB95" s="1"/>
  <c r="P93"/>
  <c r="AB93" s="1"/>
  <c r="P91"/>
  <c r="AB91" s="1"/>
  <c r="P89"/>
  <c r="AB89" s="1"/>
  <c r="P87"/>
  <c r="AB87" s="1"/>
  <c r="P85"/>
  <c r="AB85" s="1"/>
  <c r="P83"/>
  <c r="AB83" s="1"/>
  <c r="P81"/>
  <c r="AB81" s="1"/>
  <c r="P79"/>
  <c r="AB79" s="1"/>
  <c r="P77"/>
  <c r="AB77" s="1"/>
  <c r="P75"/>
  <c r="AB75" s="1"/>
  <c r="P73"/>
  <c r="AB73" s="1"/>
  <c r="P71"/>
  <c r="AB71" s="1"/>
  <c r="P69"/>
  <c r="AB69" s="1"/>
  <c r="P67"/>
  <c r="AB67" s="1"/>
  <c r="P65"/>
  <c r="AB65" s="1"/>
  <c r="P63"/>
  <c r="AB63" s="1"/>
  <c r="P61"/>
  <c r="AB61" s="1"/>
  <c r="P59"/>
  <c r="AB59" s="1"/>
  <c r="P57"/>
  <c r="AB57" s="1"/>
  <c r="P55"/>
  <c r="AB55" s="1"/>
  <c r="P53"/>
  <c r="AB53" s="1"/>
  <c r="P51"/>
  <c r="AB51" s="1"/>
  <c r="P49"/>
  <c r="AB49" s="1"/>
  <c r="P47"/>
  <c r="AB47" s="1"/>
  <c r="P45"/>
  <c r="AB45" s="1"/>
  <c r="P43"/>
  <c r="AB43" s="1"/>
  <c r="P41"/>
  <c r="AB41" s="1"/>
  <c r="P39"/>
  <c r="AB39" s="1"/>
  <c r="P37"/>
  <c r="AB37" s="1"/>
  <c r="P35"/>
  <c r="AB35" s="1"/>
  <c r="P33"/>
  <c r="AB33" s="1"/>
  <c r="P31"/>
  <c r="AB31" s="1"/>
  <c r="P29"/>
  <c r="AB29" s="1"/>
  <c r="P27"/>
  <c r="AB27" s="1"/>
  <c r="P25"/>
  <c r="AB25" s="1"/>
  <c r="P21"/>
  <c r="AB21" s="1"/>
  <c r="P19"/>
  <c r="AB19" s="1"/>
  <c r="P17"/>
  <c r="AB17" s="1"/>
  <c r="P15"/>
  <c r="AB15" s="1"/>
  <c r="P13"/>
  <c r="AB13" s="1"/>
  <c r="P11"/>
  <c r="AB11" s="1"/>
  <c r="P9"/>
  <c r="AB9" s="1"/>
  <c r="P7"/>
  <c r="AB7" s="1"/>
  <c r="P154"/>
  <c r="AB154" s="1"/>
  <c r="P152"/>
  <c r="AB152" s="1"/>
  <c r="P150"/>
  <c r="AB150" s="1"/>
  <c r="P146"/>
  <c r="AB146" s="1"/>
  <c r="P124"/>
  <c r="AB124" s="1"/>
  <c r="P118"/>
  <c r="AB118" s="1"/>
  <c r="P116"/>
  <c r="AB116" s="1"/>
  <c r="P110"/>
  <c r="AB110" s="1"/>
  <c r="P108"/>
  <c r="AB108" s="1"/>
  <c r="P106"/>
  <c r="AB106" s="1"/>
  <c r="P104"/>
  <c r="AB104" s="1"/>
  <c r="P100"/>
  <c r="AB100" s="1"/>
  <c r="P98"/>
  <c r="AB98" s="1"/>
  <c r="P96"/>
  <c r="AB96" s="1"/>
  <c r="P94"/>
  <c r="AB94" s="1"/>
  <c r="P92"/>
  <c r="AB92" s="1"/>
  <c r="P90"/>
  <c r="AB90" s="1"/>
  <c r="P88"/>
  <c r="AB88" s="1"/>
  <c r="P86"/>
  <c r="AB86" s="1"/>
  <c r="P84"/>
  <c r="AB84" s="1"/>
  <c r="P82"/>
  <c r="AB82" s="1"/>
  <c r="P80"/>
  <c r="AB80" s="1"/>
  <c r="P6"/>
  <c r="P23"/>
  <c r="AB23" s="1"/>
  <c r="P148"/>
  <c r="AB148" s="1"/>
  <c r="P144"/>
  <c r="AB144" s="1"/>
  <c r="P142"/>
  <c r="AB142" s="1"/>
  <c r="P140"/>
  <c r="AB140" s="1"/>
  <c r="P138"/>
  <c r="AB138" s="1"/>
  <c r="P136"/>
  <c r="AB136" s="1"/>
  <c r="P134"/>
  <c r="AB134" s="1"/>
  <c r="P132"/>
  <c r="AB132" s="1"/>
  <c r="P130"/>
  <c r="AB130" s="1"/>
  <c r="P128"/>
  <c r="AB128" s="1"/>
  <c r="P126"/>
  <c r="AB126" s="1"/>
  <c r="P122"/>
  <c r="AB122" s="1"/>
  <c r="P120"/>
  <c r="AB120" s="1"/>
  <c r="P114"/>
  <c r="AB114" s="1"/>
  <c r="P112"/>
  <c r="AB112" s="1"/>
  <c r="P102"/>
  <c r="AB102" s="1"/>
  <c r="P78"/>
  <c r="AB78" s="1"/>
  <c r="P76"/>
  <c r="AB76" s="1"/>
  <c r="P74"/>
  <c r="AB74" s="1"/>
  <c r="P72"/>
  <c r="AB72" s="1"/>
  <c r="P70"/>
  <c r="AB70" s="1"/>
  <c r="P68"/>
  <c r="AB68" s="1"/>
  <c r="P66"/>
  <c r="AB66" s="1"/>
  <c r="P64"/>
  <c r="AB64" s="1"/>
  <c r="P62"/>
  <c r="AB62" s="1"/>
  <c r="P60"/>
  <c r="AB60" s="1"/>
  <c r="P58"/>
  <c r="AB58" s="1"/>
  <c r="P56"/>
  <c r="AB56" s="1"/>
  <c r="P54"/>
  <c r="AB54" s="1"/>
  <c r="P52"/>
  <c r="AB52" s="1"/>
  <c r="P50"/>
  <c r="AB50" s="1"/>
  <c r="P48"/>
  <c r="AB48" s="1"/>
  <c r="P46"/>
  <c r="AB46" s="1"/>
  <c r="P44"/>
  <c r="AB44" s="1"/>
  <c r="P42"/>
  <c r="AB42" s="1"/>
  <c r="P40"/>
  <c r="AB40" s="1"/>
  <c r="P38"/>
  <c r="AB38" s="1"/>
  <c r="P36"/>
  <c r="AB36" s="1"/>
  <c r="P34"/>
  <c r="AB34" s="1"/>
  <c r="P32"/>
  <c r="AB32" s="1"/>
  <c r="P30"/>
  <c r="AB30" s="1"/>
  <c r="P28"/>
  <c r="AB28" s="1"/>
  <c r="P26"/>
  <c r="AB26" s="1"/>
  <c r="P24"/>
  <c r="AB24" s="1"/>
  <c r="P22"/>
  <c r="AB22" s="1"/>
  <c r="Q93"/>
  <c r="Q91"/>
  <c r="Q67"/>
  <c r="AB6" l="1"/>
  <c r="AC6" s="1"/>
  <c r="AC93"/>
  <c r="AE93" s="1"/>
  <c r="AD93"/>
  <c r="AC27"/>
  <c r="AE27" s="1"/>
  <c r="AD27"/>
  <c r="AC35"/>
  <c r="AE35" s="1"/>
  <c r="AD35"/>
  <c r="AC67"/>
  <c r="AE67" s="1"/>
  <c r="AD67"/>
  <c r="AC91"/>
  <c r="AE91" s="1"/>
  <c r="AD91"/>
  <c r="Q35"/>
  <c r="Q27"/>
  <c r="Q22"/>
  <c r="Q38"/>
  <c r="Q54"/>
  <c r="Q70"/>
  <c r="Q120"/>
  <c r="Q130"/>
  <c r="Q148"/>
  <c r="Q90"/>
  <c r="Q108"/>
  <c r="Q154"/>
  <c r="Q21"/>
  <c r="Q39"/>
  <c r="Q55"/>
  <c r="Q71"/>
  <c r="Q87"/>
  <c r="Q103"/>
  <c r="Q119"/>
  <c r="Q135"/>
  <c r="Q151"/>
  <c r="Q18"/>
  <c r="Q36"/>
  <c r="Q52"/>
  <c r="Q68"/>
  <c r="Q114"/>
  <c r="Q136"/>
  <c r="Q80"/>
  <c r="Q96"/>
  <c r="Q118"/>
  <c r="Q11"/>
  <c r="Q29"/>
  <c r="Q53"/>
  <c r="Q109"/>
  <c r="Q125"/>
  <c r="Q141"/>
  <c r="Q16"/>
  <c r="Q34"/>
  <c r="Q50"/>
  <c r="Q24"/>
  <c r="Q32"/>
  <c r="Q40"/>
  <c r="Q48"/>
  <c r="Q56"/>
  <c r="Q64"/>
  <c r="Q72"/>
  <c r="Q102"/>
  <c r="Q122"/>
  <c r="Q132"/>
  <c r="Q140"/>
  <c r="Q23"/>
  <c r="Q84"/>
  <c r="Q92"/>
  <c r="Q100"/>
  <c r="Q110"/>
  <c r="Q146"/>
  <c r="Q7"/>
  <c r="Q15"/>
  <c r="Q25"/>
  <c r="Q33"/>
  <c r="Q41"/>
  <c r="Q49"/>
  <c r="Q57"/>
  <c r="Q65"/>
  <c r="Q73"/>
  <c r="Q81"/>
  <c r="Q89"/>
  <c r="Q97"/>
  <c r="Q105"/>
  <c r="Q113"/>
  <c r="Q121"/>
  <c r="Q129"/>
  <c r="Q137"/>
  <c r="Q145"/>
  <c r="Q153"/>
  <c r="Q12"/>
  <c r="Q20"/>
  <c r="Q30"/>
  <c r="Q46"/>
  <c r="Q62"/>
  <c r="Q78"/>
  <c r="Q138"/>
  <c r="Q82"/>
  <c r="Q98"/>
  <c r="Q124"/>
  <c r="Q13"/>
  <c r="Q31"/>
  <c r="Q47"/>
  <c r="Q63"/>
  <c r="Q79"/>
  <c r="Q95"/>
  <c r="Q111"/>
  <c r="Q127"/>
  <c r="Q143"/>
  <c r="Q10"/>
  <c r="Q28"/>
  <c r="Q44"/>
  <c r="Q60"/>
  <c r="Q76"/>
  <c r="Q128"/>
  <c r="Q144"/>
  <c r="Q88"/>
  <c r="Q106"/>
  <c r="Q152"/>
  <c r="Q19"/>
  <c r="Q37"/>
  <c r="Q45"/>
  <c r="Q61"/>
  <c r="Q69"/>
  <c r="Q77"/>
  <c r="Q85"/>
  <c r="Q101"/>
  <c r="Q117"/>
  <c r="Q133"/>
  <c r="Q149"/>
  <c r="Q8"/>
  <c r="Q26"/>
  <c r="Q42"/>
  <c r="Q58"/>
  <c r="Q66"/>
  <c r="Q74"/>
  <c r="Q112"/>
  <c r="Q126"/>
  <c r="Q134"/>
  <c r="Q142"/>
  <c r="Q6"/>
  <c r="Q86"/>
  <c r="Q94"/>
  <c r="Q104"/>
  <c r="Q116"/>
  <c r="Q150"/>
  <c r="Q9"/>
  <c r="Q17"/>
  <c r="Q43"/>
  <c r="Q51"/>
  <c r="Q59"/>
  <c r="Q75"/>
  <c r="Q83"/>
  <c r="Q99"/>
  <c r="Q107"/>
  <c r="Q115"/>
  <c r="Q123"/>
  <c r="Q131"/>
  <c r="Q139"/>
  <c r="Q147"/>
  <c r="Q155"/>
  <c r="Q14"/>
  <c r="AC14" l="1"/>
  <c r="AE14" s="1"/>
  <c r="AD14"/>
  <c r="AC131"/>
  <c r="AE131" s="1"/>
  <c r="AD131"/>
  <c r="AC99"/>
  <c r="AE99" s="1"/>
  <c r="AD99"/>
  <c r="AC51"/>
  <c r="AE51" s="1"/>
  <c r="AD51"/>
  <c r="AC150"/>
  <c r="AE150" s="1"/>
  <c r="AD150"/>
  <c r="AC86"/>
  <c r="AE86" s="1"/>
  <c r="AD86"/>
  <c r="AC126"/>
  <c r="AE126" s="1"/>
  <c r="AD126"/>
  <c r="AC58"/>
  <c r="AE58" s="1"/>
  <c r="AD58"/>
  <c r="AC149"/>
  <c r="AE149" s="1"/>
  <c r="AD149"/>
  <c r="AC85"/>
  <c r="AE85" s="1"/>
  <c r="AD85"/>
  <c r="AC45"/>
  <c r="AE45" s="1"/>
  <c r="AD45"/>
  <c r="AC106"/>
  <c r="AE106" s="1"/>
  <c r="AD106"/>
  <c r="AC76"/>
  <c r="AE76" s="1"/>
  <c r="AD76"/>
  <c r="AC127"/>
  <c r="AE127" s="1"/>
  <c r="AD127"/>
  <c r="AC63"/>
  <c r="AE63" s="1"/>
  <c r="AD63"/>
  <c r="AC124"/>
  <c r="AE124" s="1"/>
  <c r="AD124"/>
  <c r="AC78"/>
  <c r="AE78" s="1"/>
  <c r="AD78"/>
  <c r="AC20"/>
  <c r="AE20" s="1"/>
  <c r="AD20"/>
  <c r="AC137"/>
  <c r="AE137" s="1"/>
  <c r="AD137"/>
  <c r="AC105"/>
  <c r="AE105" s="1"/>
  <c r="AD105"/>
  <c r="AC73"/>
  <c r="AE73" s="1"/>
  <c r="AD73"/>
  <c r="AC41"/>
  <c r="AE41" s="1"/>
  <c r="AD41"/>
  <c r="AC7"/>
  <c r="AE7" s="1"/>
  <c r="AD7"/>
  <c r="AC92"/>
  <c r="AE92" s="1"/>
  <c r="AD92"/>
  <c r="AC132"/>
  <c r="AE132" s="1"/>
  <c r="AD132"/>
  <c r="AC64"/>
  <c r="AE64" s="1"/>
  <c r="AD64"/>
  <c r="AC32"/>
  <c r="AE32" s="1"/>
  <c r="AD32"/>
  <c r="AC16"/>
  <c r="AE16" s="1"/>
  <c r="AD16"/>
  <c r="AC53"/>
  <c r="AE53" s="1"/>
  <c r="AD53"/>
  <c r="AC96"/>
  <c r="AE96" s="1"/>
  <c r="AD96"/>
  <c r="AC68"/>
  <c r="AE68" s="1"/>
  <c r="AD68"/>
  <c r="AC151"/>
  <c r="AE151" s="1"/>
  <c r="AD151"/>
  <c r="AC87"/>
  <c r="AE87" s="1"/>
  <c r="AD87"/>
  <c r="AC21"/>
  <c r="AE21" s="1"/>
  <c r="AD21"/>
  <c r="AC120"/>
  <c r="AE120" s="1"/>
  <c r="AD120"/>
  <c r="AC22"/>
  <c r="AE22" s="1"/>
  <c r="AD22"/>
  <c r="AC147"/>
  <c r="AE147" s="1"/>
  <c r="AD147"/>
  <c r="AC115"/>
  <c r="AE115" s="1"/>
  <c r="AD115"/>
  <c r="AC75"/>
  <c r="AE75" s="1"/>
  <c r="AD75"/>
  <c r="AC17"/>
  <c r="AE17" s="1"/>
  <c r="AD17"/>
  <c r="AC104"/>
  <c r="AE104" s="1"/>
  <c r="AD104"/>
  <c r="AC142"/>
  <c r="AE142" s="1"/>
  <c r="AD142"/>
  <c r="AC74"/>
  <c r="AE74" s="1"/>
  <c r="AD74"/>
  <c r="AC26"/>
  <c r="AE26" s="1"/>
  <c r="AD26"/>
  <c r="AC117"/>
  <c r="AE117" s="1"/>
  <c r="AD117"/>
  <c r="AC69"/>
  <c r="AE69" s="1"/>
  <c r="AD69"/>
  <c r="AC19"/>
  <c r="AE19" s="1"/>
  <c r="AD19"/>
  <c r="AC144"/>
  <c r="AE144" s="1"/>
  <c r="AD144"/>
  <c r="AC44"/>
  <c r="AE44" s="1"/>
  <c r="AD44"/>
  <c r="AC10"/>
  <c r="AE10" s="1"/>
  <c r="AD10"/>
  <c r="AC95"/>
  <c r="AE95" s="1"/>
  <c r="AD95"/>
  <c r="AC31"/>
  <c r="AE31" s="1"/>
  <c r="AD31"/>
  <c r="AC82"/>
  <c r="AE82" s="1"/>
  <c r="AD82"/>
  <c r="AC46"/>
  <c r="AE46" s="1"/>
  <c r="AD46"/>
  <c r="AC153"/>
  <c r="AE153" s="1"/>
  <c r="AD153"/>
  <c r="AC121"/>
  <c r="AE121" s="1"/>
  <c r="AD121"/>
  <c r="AC89"/>
  <c r="AE89" s="1"/>
  <c r="AD89"/>
  <c r="AC57"/>
  <c r="AE57" s="1"/>
  <c r="AD57"/>
  <c r="AC25"/>
  <c r="AE25" s="1"/>
  <c r="AD25"/>
  <c r="AC110"/>
  <c r="AE110" s="1"/>
  <c r="AD110"/>
  <c r="AC23"/>
  <c r="AE23" s="1"/>
  <c r="AD23"/>
  <c r="AC102"/>
  <c r="AE102" s="1"/>
  <c r="AD102"/>
  <c r="AC48"/>
  <c r="AE48" s="1"/>
  <c r="AD48"/>
  <c r="AC50"/>
  <c r="AE50" s="1"/>
  <c r="AD50"/>
  <c r="AC125"/>
  <c r="AE125" s="1"/>
  <c r="AD125"/>
  <c r="AC11"/>
  <c r="AE11" s="1"/>
  <c r="AD11"/>
  <c r="AC136"/>
  <c r="AE136" s="1"/>
  <c r="AD136"/>
  <c r="AC36"/>
  <c r="AE36" s="1"/>
  <c r="AD36"/>
  <c r="AC119"/>
  <c r="AE119" s="1"/>
  <c r="AD119"/>
  <c r="AC55"/>
  <c r="AE55" s="1"/>
  <c r="AD55"/>
  <c r="AC108"/>
  <c r="AE108" s="1"/>
  <c r="AD108"/>
  <c r="AC148"/>
  <c r="AE148" s="1"/>
  <c r="AD148"/>
  <c r="AC54"/>
  <c r="AE54" s="1"/>
  <c r="AD54"/>
  <c r="AC155"/>
  <c r="AE155" s="1"/>
  <c r="AD155"/>
  <c r="AC139"/>
  <c r="AE139" s="1"/>
  <c r="AD139"/>
  <c r="AC123"/>
  <c r="AE123" s="1"/>
  <c r="AD123"/>
  <c r="AC107"/>
  <c r="AE107" s="1"/>
  <c r="AD107"/>
  <c r="AC83"/>
  <c r="AE83" s="1"/>
  <c r="AD83"/>
  <c r="AC59"/>
  <c r="AE59" s="1"/>
  <c r="AD59"/>
  <c r="AC43"/>
  <c r="AE43" s="1"/>
  <c r="AD43"/>
  <c r="AC9"/>
  <c r="AE9" s="1"/>
  <c r="AD9"/>
  <c r="AC116"/>
  <c r="AE116" s="1"/>
  <c r="AD116"/>
  <c r="AC94"/>
  <c r="AE94" s="1"/>
  <c r="AD94"/>
  <c r="AE6"/>
  <c r="AD6"/>
  <c r="AC134"/>
  <c r="AE134" s="1"/>
  <c r="AD134"/>
  <c r="AC112"/>
  <c r="AE112" s="1"/>
  <c r="AD112"/>
  <c r="AC66"/>
  <c r="AE66" s="1"/>
  <c r="AD66"/>
  <c r="AC42"/>
  <c r="AE42" s="1"/>
  <c r="AD42"/>
  <c r="AC8"/>
  <c r="AE8" s="1"/>
  <c r="AD8"/>
  <c r="AC133"/>
  <c r="AE133" s="1"/>
  <c r="AD133"/>
  <c r="AC101"/>
  <c r="AE101" s="1"/>
  <c r="AD101"/>
  <c r="AC77"/>
  <c r="AE77" s="1"/>
  <c r="AD77"/>
  <c r="AC61"/>
  <c r="AE61" s="1"/>
  <c r="AD61"/>
  <c r="AC37"/>
  <c r="AE37" s="1"/>
  <c r="AD37"/>
  <c r="AC152"/>
  <c r="AE152" s="1"/>
  <c r="AD152"/>
  <c r="AC88"/>
  <c r="AE88" s="1"/>
  <c r="AD88"/>
  <c r="AC128"/>
  <c r="AE128" s="1"/>
  <c r="AD128"/>
  <c r="AC60"/>
  <c r="AE60" s="1"/>
  <c r="AD60"/>
  <c r="AC28"/>
  <c r="AE28" s="1"/>
  <c r="AD28"/>
  <c r="AC143"/>
  <c r="AE143" s="1"/>
  <c r="AD143"/>
  <c r="AC111"/>
  <c r="AE111" s="1"/>
  <c r="AD111"/>
  <c r="AC79"/>
  <c r="AE79" s="1"/>
  <c r="AD79"/>
  <c r="AC47"/>
  <c r="AE47" s="1"/>
  <c r="AD47"/>
  <c r="AC13"/>
  <c r="AE13" s="1"/>
  <c r="AD13"/>
  <c r="AC98"/>
  <c r="AE98" s="1"/>
  <c r="AD98"/>
  <c r="AC138"/>
  <c r="AE138" s="1"/>
  <c r="AD138"/>
  <c r="AC62"/>
  <c r="AE62" s="1"/>
  <c r="AD62"/>
  <c r="AC30"/>
  <c r="AE30" s="1"/>
  <c r="AD30"/>
  <c r="AC12"/>
  <c r="AE12" s="1"/>
  <c r="AD12"/>
  <c r="AC145"/>
  <c r="AE145" s="1"/>
  <c r="AD145"/>
  <c r="AC129"/>
  <c r="AE129" s="1"/>
  <c r="AD129"/>
  <c r="AC113"/>
  <c r="AE113" s="1"/>
  <c r="AD113"/>
  <c r="AC97"/>
  <c r="AE97" s="1"/>
  <c r="AD97"/>
  <c r="AC81"/>
  <c r="AE81" s="1"/>
  <c r="AD81"/>
  <c r="AC65"/>
  <c r="AE65" s="1"/>
  <c r="AD65"/>
  <c r="AC49"/>
  <c r="AE49" s="1"/>
  <c r="AD49"/>
  <c r="AC33"/>
  <c r="AE33" s="1"/>
  <c r="AD33"/>
  <c r="AC15"/>
  <c r="AE15" s="1"/>
  <c r="AD15"/>
  <c r="AC146"/>
  <c r="AE146" s="1"/>
  <c r="AD146"/>
  <c r="AC100"/>
  <c r="AE100" s="1"/>
  <c r="AD100"/>
  <c r="AC84"/>
  <c r="AE84" s="1"/>
  <c r="AD84"/>
  <c r="AC140"/>
  <c r="AE140" s="1"/>
  <c r="AD140"/>
  <c r="AC122"/>
  <c r="AE122" s="1"/>
  <c r="AD122"/>
  <c r="AC72"/>
  <c r="AE72" s="1"/>
  <c r="AD72"/>
  <c r="AC56"/>
  <c r="AE56" s="1"/>
  <c r="AD56"/>
  <c r="AC40"/>
  <c r="AE40" s="1"/>
  <c r="AD40"/>
  <c r="AC24"/>
  <c r="AE24" s="1"/>
  <c r="AD24"/>
  <c r="AC34"/>
  <c r="AE34" s="1"/>
  <c r="AD34"/>
  <c r="AC141"/>
  <c r="AE141" s="1"/>
  <c r="AD141"/>
  <c r="AC109"/>
  <c r="AE109" s="1"/>
  <c r="AD109"/>
  <c r="AC29"/>
  <c r="AE29" s="1"/>
  <c r="AD29"/>
  <c r="AC118"/>
  <c r="AE118" s="1"/>
  <c r="AD118"/>
  <c r="AC80"/>
  <c r="AE80" s="1"/>
  <c r="AD80"/>
  <c r="AC114"/>
  <c r="AE114" s="1"/>
  <c r="AD114"/>
  <c r="AC52"/>
  <c r="AE52" s="1"/>
  <c r="AD52"/>
  <c r="AC18"/>
  <c r="AE18" s="1"/>
  <c r="AD18"/>
  <c r="AC135"/>
  <c r="AE135" s="1"/>
  <c r="AD135"/>
  <c r="AC103"/>
  <c r="AE103" s="1"/>
  <c r="AD103"/>
  <c r="AC71"/>
  <c r="AE71" s="1"/>
  <c r="AD71"/>
  <c r="AC39"/>
  <c r="AE39" s="1"/>
  <c r="AD39"/>
  <c r="AC154"/>
  <c r="AE154" s="1"/>
  <c r="AD154"/>
  <c r="AC90"/>
  <c r="AE90" s="1"/>
  <c r="AD90"/>
  <c r="AC130"/>
  <c r="AE130" s="1"/>
  <c r="AD130"/>
  <c r="AC70"/>
  <c r="AE70" s="1"/>
  <c r="AD70"/>
  <c r="AC38"/>
  <c r="AE38" s="1"/>
  <c r="AD38"/>
  <c r="Q157"/>
  <c r="C8" i="2" s="1"/>
  <c r="R29" i="3"/>
  <c r="S29" s="1"/>
  <c r="T29" s="1"/>
  <c r="R30"/>
  <c r="S30" s="1"/>
  <c r="T30" s="1"/>
  <c r="R31"/>
  <c r="S31" s="1"/>
  <c r="T31" s="1"/>
  <c r="R32"/>
  <c r="S32" s="1"/>
  <c r="T32" s="1"/>
  <c r="R33"/>
  <c r="S33" s="1"/>
  <c r="T33" s="1"/>
  <c r="R34"/>
  <c r="S34" s="1"/>
  <c r="T34" s="1"/>
  <c r="R35"/>
  <c r="S35" s="1"/>
  <c r="T35" s="1"/>
  <c r="R36"/>
  <c r="S36" s="1"/>
  <c r="T36" s="1"/>
  <c r="R37"/>
  <c r="S37" s="1"/>
  <c r="T37" s="1"/>
  <c r="R38"/>
  <c r="S38" s="1"/>
  <c r="T38" s="1"/>
  <c r="R39"/>
  <c r="S39" s="1"/>
  <c r="T39" s="1"/>
  <c r="R40"/>
  <c r="S40" s="1"/>
  <c r="T40" s="1"/>
  <c r="R41"/>
  <c r="S41" s="1"/>
  <c r="T41" s="1"/>
  <c r="R42"/>
  <c r="S42" s="1"/>
  <c r="T42" s="1"/>
  <c r="R43"/>
  <c r="S43" s="1"/>
  <c r="T43" s="1"/>
  <c r="R44"/>
  <c r="S44" s="1"/>
  <c r="T44" s="1"/>
  <c r="R45"/>
  <c r="S45" s="1"/>
  <c r="T45" s="1"/>
  <c r="R46"/>
  <c r="S46" s="1"/>
  <c r="T46" s="1"/>
  <c r="R47"/>
  <c r="S47" s="1"/>
  <c r="T47" s="1"/>
  <c r="R48"/>
  <c r="S48" s="1"/>
  <c r="T48" s="1"/>
  <c r="R49"/>
  <c r="S49" s="1"/>
  <c r="T49" s="1"/>
  <c r="R50"/>
  <c r="S50" s="1"/>
  <c r="T50" s="1"/>
  <c r="R51"/>
  <c r="S51" s="1"/>
  <c r="T51" s="1"/>
  <c r="R52"/>
  <c r="S52" s="1"/>
  <c r="T52" s="1"/>
  <c r="R53"/>
  <c r="S53" s="1"/>
  <c r="T53" s="1"/>
  <c r="R54"/>
  <c r="S54" s="1"/>
  <c r="T54" s="1"/>
  <c r="R55"/>
  <c r="S55" s="1"/>
  <c r="T55" s="1"/>
  <c r="R56"/>
  <c r="S56" s="1"/>
  <c r="T56" s="1"/>
  <c r="R57"/>
  <c r="S57" s="1"/>
  <c r="T57" s="1"/>
  <c r="R58"/>
  <c r="S58" s="1"/>
  <c r="T58" s="1"/>
  <c r="R59"/>
  <c r="S59" s="1"/>
  <c r="T59" s="1"/>
  <c r="R60"/>
  <c r="S60" s="1"/>
  <c r="T60" s="1"/>
  <c r="R61"/>
  <c r="S61" s="1"/>
  <c r="T61" s="1"/>
  <c r="R62"/>
  <c r="S62" s="1"/>
  <c r="T62" s="1"/>
  <c r="R63"/>
  <c r="S63" s="1"/>
  <c r="T63" s="1"/>
  <c r="R64"/>
  <c r="S64" s="1"/>
  <c r="T64" s="1"/>
  <c r="R65"/>
  <c r="S65" s="1"/>
  <c r="T65" s="1"/>
  <c r="R66"/>
  <c r="S66" s="1"/>
  <c r="T66" s="1"/>
  <c r="R67"/>
  <c r="S67" s="1"/>
  <c r="T67" s="1"/>
  <c r="R68"/>
  <c r="S68" s="1"/>
  <c r="T68" s="1"/>
  <c r="R69"/>
  <c r="S69" s="1"/>
  <c r="T69" s="1"/>
  <c r="R70"/>
  <c r="S70" s="1"/>
  <c r="T70" s="1"/>
  <c r="R71"/>
  <c r="S71" s="1"/>
  <c r="T71" s="1"/>
  <c r="R72"/>
  <c r="S72" s="1"/>
  <c r="T72" s="1"/>
  <c r="R73"/>
  <c r="S73" s="1"/>
  <c r="T73" s="1"/>
  <c r="R74"/>
  <c r="S74" s="1"/>
  <c r="T74" s="1"/>
  <c r="R75"/>
  <c r="S75" s="1"/>
  <c r="T75" s="1"/>
  <c r="R76"/>
  <c r="S76" s="1"/>
  <c r="T76" s="1"/>
  <c r="R77"/>
  <c r="S77" s="1"/>
  <c r="T77" s="1"/>
  <c r="R78"/>
  <c r="S78" s="1"/>
  <c r="T78" s="1"/>
  <c r="R79"/>
  <c r="S79" s="1"/>
  <c r="T79" s="1"/>
  <c r="R80"/>
  <c r="S80" s="1"/>
  <c r="T80" s="1"/>
  <c r="R81"/>
  <c r="S81" s="1"/>
  <c r="T81" s="1"/>
  <c r="R82"/>
  <c r="S82" s="1"/>
  <c r="T82" s="1"/>
  <c r="R83"/>
  <c r="S83" s="1"/>
  <c r="T83" s="1"/>
  <c r="R84"/>
  <c r="S84" s="1"/>
  <c r="T84" s="1"/>
  <c r="R85"/>
  <c r="S85" s="1"/>
  <c r="T85" s="1"/>
  <c r="R86"/>
  <c r="S86" s="1"/>
  <c r="T86" s="1"/>
  <c r="R87"/>
  <c r="S87" s="1"/>
  <c r="T87" s="1"/>
  <c r="R88"/>
  <c r="S88" s="1"/>
  <c r="T88" s="1"/>
  <c r="R89"/>
  <c r="S89" s="1"/>
  <c r="T89" s="1"/>
  <c r="R90"/>
  <c r="S90" s="1"/>
  <c r="T90" s="1"/>
  <c r="R91"/>
  <c r="S91" s="1"/>
  <c r="T91" s="1"/>
  <c r="R92"/>
  <c r="S92" s="1"/>
  <c r="T92" s="1"/>
  <c r="R93"/>
  <c r="S93" s="1"/>
  <c r="T93" s="1"/>
  <c r="R94"/>
  <c r="S94" s="1"/>
  <c r="T94" s="1"/>
  <c r="R95"/>
  <c r="S95" s="1"/>
  <c r="T95" s="1"/>
  <c r="R96"/>
  <c r="S96" s="1"/>
  <c r="T96" s="1"/>
  <c r="R97"/>
  <c r="S97" s="1"/>
  <c r="T97" s="1"/>
  <c r="R98"/>
  <c r="S98" s="1"/>
  <c r="T98" s="1"/>
  <c r="R99"/>
  <c r="S99" s="1"/>
  <c r="T99" s="1"/>
  <c r="R100"/>
  <c r="S100" s="1"/>
  <c r="T100" s="1"/>
  <c r="R101"/>
  <c r="S101" s="1"/>
  <c r="T101" s="1"/>
  <c r="R102"/>
  <c r="S102" s="1"/>
  <c r="T102" s="1"/>
  <c r="R103"/>
  <c r="S103" s="1"/>
  <c r="T103" s="1"/>
  <c r="R104"/>
  <c r="S104" s="1"/>
  <c r="T104" s="1"/>
  <c r="R105"/>
  <c r="S105" s="1"/>
  <c r="T105" s="1"/>
  <c r="R106"/>
  <c r="S106" s="1"/>
  <c r="T106" s="1"/>
  <c r="R107"/>
  <c r="S107" s="1"/>
  <c r="T107" s="1"/>
  <c r="R108"/>
  <c r="S108" s="1"/>
  <c r="T108" s="1"/>
  <c r="R109"/>
  <c r="S109" s="1"/>
  <c r="T109" s="1"/>
  <c r="R110"/>
  <c r="S110" s="1"/>
  <c r="T110" s="1"/>
  <c r="R111"/>
  <c r="S111" s="1"/>
  <c r="T111" s="1"/>
  <c r="R112"/>
  <c r="S112" s="1"/>
  <c r="T112" s="1"/>
  <c r="R113"/>
  <c r="S113" s="1"/>
  <c r="T113" s="1"/>
  <c r="R114"/>
  <c r="S114" s="1"/>
  <c r="T114" s="1"/>
  <c r="R115"/>
  <c r="S115" s="1"/>
  <c r="T115" s="1"/>
  <c r="R116"/>
  <c r="S116" s="1"/>
  <c r="T116" s="1"/>
  <c r="R117"/>
  <c r="S117" s="1"/>
  <c r="T117" s="1"/>
  <c r="R118"/>
  <c r="S118" s="1"/>
  <c r="T118" s="1"/>
  <c r="R119"/>
  <c r="S119" s="1"/>
  <c r="T119" s="1"/>
  <c r="R120"/>
  <c r="S120" s="1"/>
  <c r="T120" s="1"/>
  <c r="R121"/>
  <c r="S121" s="1"/>
  <c r="T121" s="1"/>
  <c r="R122"/>
  <c r="S122" s="1"/>
  <c r="T122" s="1"/>
  <c r="R123"/>
  <c r="S123" s="1"/>
  <c r="T123" s="1"/>
  <c r="R124"/>
  <c r="S124" s="1"/>
  <c r="T124" s="1"/>
  <c r="R125"/>
  <c r="S125" s="1"/>
  <c r="T125" s="1"/>
  <c r="R126"/>
  <c r="S126" s="1"/>
  <c r="T126" s="1"/>
  <c r="R127"/>
  <c r="S127" s="1"/>
  <c r="T127" s="1"/>
  <c r="R128"/>
  <c r="S128" s="1"/>
  <c r="T128" s="1"/>
  <c r="R129"/>
  <c r="S129" s="1"/>
  <c r="T129" s="1"/>
  <c r="R130"/>
  <c r="S130" s="1"/>
  <c r="T130" s="1"/>
  <c r="R131"/>
  <c r="S131" s="1"/>
  <c r="T131" s="1"/>
  <c r="R132"/>
  <c r="S132" s="1"/>
  <c r="T132" s="1"/>
  <c r="R133"/>
  <c r="S133" s="1"/>
  <c r="T133" s="1"/>
  <c r="R134"/>
  <c r="S134" s="1"/>
  <c r="T134" s="1"/>
  <c r="R135"/>
  <c r="S135" s="1"/>
  <c r="T135" s="1"/>
  <c r="R136"/>
  <c r="S136" s="1"/>
  <c r="T136" s="1"/>
  <c r="R137"/>
  <c r="S137" s="1"/>
  <c r="T137" s="1"/>
  <c r="R138"/>
  <c r="S138" s="1"/>
  <c r="T138" s="1"/>
  <c r="R139"/>
  <c r="S139" s="1"/>
  <c r="T139" s="1"/>
  <c r="R140"/>
  <c r="S140" s="1"/>
  <c r="T140" s="1"/>
  <c r="R141"/>
  <c r="S141" s="1"/>
  <c r="T141" s="1"/>
  <c r="R142"/>
  <c r="S142" s="1"/>
  <c r="T142" s="1"/>
  <c r="R143"/>
  <c r="S143" s="1"/>
  <c r="T143" s="1"/>
  <c r="R144"/>
  <c r="S144" s="1"/>
  <c r="T144" s="1"/>
  <c r="R145"/>
  <c r="S145" s="1"/>
  <c r="T145" s="1"/>
  <c r="R146"/>
  <c r="S146" s="1"/>
  <c r="T146" s="1"/>
  <c r="R147"/>
  <c r="S147" s="1"/>
  <c r="T147" s="1"/>
  <c r="R148"/>
  <c r="S148" s="1"/>
  <c r="T148" s="1"/>
  <c r="R149"/>
  <c r="S149" s="1"/>
  <c r="T149" s="1"/>
  <c r="R150"/>
  <c r="S150" s="1"/>
  <c r="T150" s="1"/>
  <c r="R151"/>
  <c r="S151" s="1"/>
  <c r="T151" s="1"/>
  <c r="R152"/>
  <c r="S152" s="1"/>
  <c r="T152" s="1"/>
  <c r="R153"/>
  <c r="S153" s="1"/>
  <c r="T153" s="1"/>
  <c r="R154"/>
  <c r="S154" s="1"/>
  <c r="T154" s="1"/>
  <c r="R155"/>
  <c r="S155" s="1"/>
  <c r="T155" s="1"/>
  <c r="U151" l="1"/>
  <c r="AF151"/>
  <c r="AG151" s="1"/>
  <c r="U143"/>
  <c r="AF143"/>
  <c r="AG143" s="1"/>
  <c r="U135"/>
  <c r="AF135"/>
  <c r="AG135" s="1"/>
  <c r="U127"/>
  <c r="AF127"/>
  <c r="AG127" s="1"/>
  <c r="U119"/>
  <c r="AF119"/>
  <c r="AG119" s="1"/>
  <c r="U111"/>
  <c r="AF111"/>
  <c r="AG111" s="1"/>
  <c r="U103"/>
  <c r="AF103"/>
  <c r="AG103" s="1"/>
  <c r="U95"/>
  <c r="AF95"/>
  <c r="AG95" s="1"/>
  <c r="U87"/>
  <c r="AF87"/>
  <c r="AG87" s="1"/>
  <c r="U79"/>
  <c r="AF79"/>
  <c r="AG79" s="1"/>
  <c r="U71"/>
  <c r="AF71"/>
  <c r="AG71" s="1"/>
  <c r="U63"/>
  <c r="AF63"/>
  <c r="AG63" s="1"/>
  <c r="U55"/>
  <c r="AF55"/>
  <c r="AG55" s="1"/>
  <c r="U47"/>
  <c r="AF47"/>
  <c r="AG47" s="1"/>
  <c r="U43"/>
  <c r="AF43"/>
  <c r="AG43" s="1"/>
  <c r="U35"/>
  <c r="AF35"/>
  <c r="AG35" s="1"/>
  <c r="U152"/>
  <c r="AF152"/>
  <c r="AG152" s="1"/>
  <c r="U144"/>
  <c r="AF144"/>
  <c r="AG144" s="1"/>
  <c r="U136"/>
  <c r="AF136"/>
  <c r="AG136" s="1"/>
  <c r="U128"/>
  <c r="AF128"/>
  <c r="AG128" s="1"/>
  <c r="U120"/>
  <c r="AF120"/>
  <c r="AG120" s="1"/>
  <c r="U112"/>
  <c r="AF112"/>
  <c r="AG112" s="1"/>
  <c r="U104"/>
  <c r="AF104"/>
  <c r="AG104" s="1"/>
  <c r="U96"/>
  <c r="AF96"/>
  <c r="AG96" s="1"/>
  <c r="U88"/>
  <c r="AF88"/>
  <c r="AG88" s="1"/>
  <c r="U80"/>
  <c r="AF80"/>
  <c r="AG80" s="1"/>
  <c r="U72"/>
  <c r="AF72"/>
  <c r="AG72" s="1"/>
  <c r="U64"/>
  <c r="AF64"/>
  <c r="AG64" s="1"/>
  <c r="U56"/>
  <c r="AF56"/>
  <c r="AG56" s="1"/>
  <c r="U48"/>
  <c r="AF48"/>
  <c r="AG48" s="1"/>
  <c r="U40"/>
  <c r="AF40"/>
  <c r="AG40" s="1"/>
  <c r="U154"/>
  <c r="AF154"/>
  <c r="AG154" s="1"/>
  <c r="U150"/>
  <c r="AF150"/>
  <c r="AG150" s="1"/>
  <c r="U146"/>
  <c r="AF146"/>
  <c r="AG146" s="1"/>
  <c r="U142"/>
  <c r="AF142"/>
  <c r="AG142" s="1"/>
  <c r="U138"/>
  <c r="AF138"/>
  <c r="AG138" s="1"/>
  <c r="U134"/>
  <c r="AF134"/>
  <c r="AG134" s="1"/>
  <c r="U130"/>
  <c r="AF130"/>
  <c r="AG130" s="1"/>
  <c r="U126"/>
  <c r="AF126"/>
  <c r="AG126" s="1"/>
  <c r="U122"/>
  <c r="AF122"/>
  <c r="AG122" s="1"/>
  <c r="U118"/>
  <c r="AF118"/>
  <c r="AG118" s="1"/>
  <c r="U114"/>
  <c r="AF114"/>
  <c r="AG114" s="1"/>
  <c r="U110"/>
  <c r="AF110"/>
  <c r="AG110" s="1"/>
  <c r="U106"/>
  <c r="AF106"/>
  <c r="AG106" s="1"/>
  <c r="U102"/>
  <c r="AF102"/>
  <c r="AG102" s="1"/>
  <c r="U98"/>
  <c r="AF98"/>
  <c r="AG98" s="1"/>
  <c r="U94"/>
  <c r="AF94"/>
  <c r="AG94" s="1"/>
  <c r="U90"/>
  <c r="AF90"/>
  <c r="AG90" s="1"/>
  <c r="U86"/>
  <c r="AF86"/>
  <c r="AG86" s="1"/>
  <c r="U82"/>
  <c r="AF82"/>
  <c r="AG82" s="1"/>
  <c r="U78"/>
  <c r="AF78"/>
  <c r="AG78" s="1"/>
  <c r="U74"/>
  <c r="AF74"/>
  <c r="AG74" s="1"/>
  <c r="U70"/>
  <c r="AF70"/>
  <c r="AG70" s="1"/>
  <c r="U66"/>
  <c r="AF66"/>
  <c r="AG66" s="1"/>
  <c r="U62"/>
  <c r="AF62"/>
  <c r="AG62" s="1"/>
  <c r="U58"/>
  <c r="AF58"/>
  <c r="AG58" s="1"/>
  <c r="U54"/>
  <c r="AF54"/>
  <c r="AG54" s="1"/>
  <c r="U50"/>
  <c r="AF50"/>
  <c r="AG50" s="1"/>
  <c r="U46"/>
  <c r="AF46"/>
  <c r="AG46" s="1"/>
  <c r="U42"/>
  <c r="AF42"/>
  <c r="AG42" s="1"/>
  <c r="U38"/>
  <c r="AF38"/>
  <c r="AG38" s="1"/>
  <c r="U34"/>
  <c r="AF34"/>
  <c r="AG34" s="1"/>
  <c r="U30"/>
  <c r="AF30"/>
  <c r="AG30" s="1"/>
  <c r="U155"/>
  <c r="AF155"/>
  <c r="AG155" s="1"/>
  <c r="U147"/>
  <c r="AF147"/>
  <c r="AG147" s="1"/>
  <c r="U139"/>
  <c r="AF139"/>
  <c r="AG139" s="1"/>
  <c r="U131"/>
  <c r="AF131"/>
  <c r="AG131" s="1"/>
  <c r="U123"/>
  <c r="AF123"/>
  <c r="AG123" s="1"/>
  <c r="U115"/>
  <c r="AF115"/>
  <c r="AG115" s="1"/>
  <c r="U107"/>
  <c r="AF107"/>
  <c r="AG107" s="1"/>
  <c r="U99"/>
  <c r="AF99"/>
  <c r="AG99" s="1"/>
  <c r="U91"/>
  <c r="AF91"/>
  <c r="AG91" s="1"/>
  <c r="U83"/>
  <c r="AF83"/>
  <c r="AG83" s="1"/>
  <c r="U75"/>
  <c r="AF75"/>
  <c r="AG75" s="1"/>
  <c r="U67"/>
  <c r="AF67"/>
  <c r="AG67" s="1"/>
  <c r="U59"/>
  <c r="AF59"/>
  <c r="AG59" s="1"/>
  <c r="U51"/>
  <c r="AF51"/>
  <c r="AG51" s="1"/>
  <c r="U39"/>
  <c r="AF39"/>
  <c r="AG39" s="1"/>
  <c r="U31"/>
  <c r="AF31"/>
  <c r="AG31" s="1"/>
  <c r="U148"/>
  <c r="AF148"/>
  <c r="AG148" s="1"/>
  <c r="U140"/>
  <c r="AF140"/>
  <c r="AG140" s="1"/>
  <c r="U132"/>
  <c r="AF132"/>
  <c r="AG132" s="1"/>
  <c r="U124"/>
  <c r="AF124"/>
  <c r="AG124" s="1"/>
  <c r="U116"/>
  <c r="AF116"/>
  <c r="AG116" s="1"/>
  <c r="U108"/>
  <c r="AF108"/>
  <c r="AG108" s="1"/>
  <c r="U100"/>
  <c r="AF100"/>
  <c r="AG100" s="1"/>
  <c r="U92"/>
  <c r="AF92"/>
  <c r="AG92" s="1"/>
  <c r="U84"/>
  <c r="AF84"/>
  <c r="AG84" s="1"/>
  <c r="U76"/>
  <c r="AF76"/>
  <c r="AG76" s="1"/>
  <c r="U68"/>
  <c r="AF68"/>
  <c r="AG68" s="1"/>
  <c r="U60"/>
  <c r="AF60"/>
  <c r="AG60" s="1"/>
  <c r="U52"/>
  <c r="AF52"/>
  <c r="AG52" s="1"/>
  <c r="U44"/>
  <c r="AF44"/>
  <c r="AG44" s="1"/>
  <c r="U36"/>
  <c r="AF36"/>
  <c r="AG36" s="1"/>
  <c r="U32"/>
  <c r="AF32"/>
  <c r="AG32" s="1"/>
  <c r="U153"/>
  <c r="AF153"/>
  <c r="AG153" s="1"/>
  <c r="U149"/>
  <c r="AF149"/>
  <c r="AG149" s="1"/>
  <c r="U145"/>
  <c r="AF145"/>
  <c r="AG145" s="1"/>
  <c r="U141"/>
  <c r="AF141"/>
  <c r="AG141" s="1"/>
  <c r="U137"/>
  <c r="AF137"/>
  <c r="AG137" s="1"/>
  <c r="U133"/>
  <c r="AF133"/>
  <c r="AG133" s="1"/>
  <c r="U129"/>
  <c r="AF129"/>
  <c r="AG129" s="1"/>
  <c r="U125"/>
  <c r="AF125"/>
  <c r="AG125" s="1"/>
  <c r="U121"/>
  <c r="AF121"/>
  <c r="AG121" s="1"/>
  <c r="U117"/>
  <c r="AF117"/>
  <c r="AG117" s="1"/>
  <c r="U113"/>
  <c r="AF113"/>
  <c r="AG113" s="1"/>
  <c r="U109"/>
  <c r="AF109"/>
  <c r="AG109" s="1"/>
  <c r="U105"/>
  <c r="AF105"/>
  <c r="AG105" s="1"/>
  <c r="U101"/>
  <c r="AF101"/>
  <c r="AG101" s="1"/>
  <c r="U97"/>
  <c r="AF97"/>
  <c r="AG97" s="1"/>
  <c r="U93"/>
  <c r="AF93"/>
  <c r="AG93" s="1"/>
  <c r="U89"/>
  <c r="AF89"/>
  <c r="AG89" s="1"/>
  <c r="U85"/>
  <c r="AF85"/>
  <c r="AG85" s="1"/>
  <c r="U81"/>
  <c r="AF81"/>
  <c r="AG81" s="1"/>
  <c r="U77"/>
  <c r="AF77"/>
  <c r="AG77" s="1"/>
  <c r="U73"/>
  <c r="AF73"/>
  <c r="AG73" s="1"/>
  <c r="U69"/>
  <c r="AF69"/>
  <c r="AG69" s="1"/>
  <c r="U65"/>
  <c r="AF65"/>
  <c r="AG65" s="1"/>
  <c r="U61"/>
  <c r="AF61"/>
  <c r="AG61" s="1"/>
  <c r="U57"/>
  <c r="AF57"/>
  <c r="AG57" s="1"/>
  <c r="U53"/>
  <c r="AF53"/>
  <c r="AG53" s="1"/>
  <c r="U49"/>
  <c r="AF49"/>
  <c r="AG49" s="1"/>
  <c r="U45"/>
  <c r="AF45"/>
  <c r="AG45" s="1"/>
  <c r="U41"/>
  <c r="AF41"/>
  <c r="AG41" s="1"/>
  <c r="U37"/>
  <c r="AF37"/>
  <c r="AG37" s="1"/>
  <c r="U33"/>
  <c r="AF33"/>
  <c r="AG33" s="1"/>
  <c r="U29"/>
  <c r="AF29"/>
  <c r="AG29" s="1"/>
  <c r="AE157"/>
  <c r="AD157"/>
  <c r="W153"/>
  <c r="X153" s="1"/>
  <c r="Y153" s="1"/>
  <c r="Z153" s="1"/>
  <c r="W149"/>
  <c r="X149" s="1"/>
  <c r="Y149" s="1"/>
  <c r="Z149" s="1"/>
  <c r="W147"/>
  <c r="X147" s="1"/>
  <c r="Y147" s="1"/>
  <c r="Z147" s="1"/>
  <c r="W145"/>
  <c r="X145" s="1"/>
  <c r="Y145" s="1"/>
  <c r="Z145" s="1"/>
  <c r="W143"/>
  <c r="X143" s="1"/>
  <c r="Y143" s="1"/>
  <c r="Z143" s="1"/>
  <c r="W141"/>
  <c r="X141" s="1"/>
  <c r="Y141" s="1"/>
  <c r="Z141" s="1"/>
  <c r="W139"/>
  <c r="X139" s="1"/>
  <c r="Y139" s="1"/>
  <c r="Z139" s="1"/>
  <c r="W137"/>
  <c r="X137" s="1"/>
  <c r="Y137" s="1"/>
  <c r="Z137" s="1"/>
  <c r="W135"/>
  <c r="X135" s="1"/>
  <c r="Y135" s="1"/>
  <c r="Z135" s="1"/>
  <c r="W133"/>
  <c r="X133" s="1"/>
  <c r="Y133" s="1"/>
  <c r="Z133" s="1"/>
  <c r="W131"/>
  <c r="X131" s="1"/>
  <c r="Y131" s="1"/>
  <c r="Z131" s="1"/>
  <c r="W129"/>
  <c r="X129" s="1"/>
  <c r="Y129" s="1"/>
  <c r="Z129" s="1"/>
  <c r="W127"/>
  <c r="X127" s="1"/>
  <c r="Y127" s="1"/>
  <c r="Z127" s="1"/>
  <c r="W125"/>
  <c r="X125" s="1"/>
  <c r="Y125" s="1"/>
  <c r="Z125" s="1"/>
  <c r="W123"/>
  <c r="X123" s="1"/>
  <c r="Y123" s="1"/>
  <c r="Z123" s="1"/>
  <c r="W121"/>
  <c r="X121" s="1"/>
  <c r="Y121" s="1"/>
  <c r="Z121" s="1"/>
  <c r="W119"/>
  <c r="X119" s="1"/>
  <c r="Y119" s="1"/>
  <c r="Z119" s="1"/>
  <c r="W117"/>
  <c r="X117" s="1"/>
  <c r="Y117" s="1"/>
  <c r="Z117" s="1"/>
  <c r="W115"/>
  <c r="X115" s="1"/>
  <c r="Y115" s="1"/>
  <c r="Z115" s="1"/>
  <c r="W113"/>
  <c r="X113" s="1"/>
  <c r="Y113" s="1"/>
  <c r="Z113" s="1"/>
  <c r="W111"/>
  <c r="X111" s="1"/>
  <c r="Y111" s="1"/>
  <c r="Z111" s="1"/>
  <c r="W109"/>
  <c r="X109" s="1"/>
  <c r="Y109" s="1"/>
  <c r="Z109" s="1"/>
  <c r="W107"/>
  <c r="X107" s="1"/>
  <c r="Y107" s="1"/>
  <c r="Z107" s="1"/>
  <c r="W105"/>
  <c r="X105" s="1"/>
  <c r="Y105" s="1"/>
  <c r="Z105" s="1"/>
  <c r="W103"/>
  <c r="X103" s="1"/>
  <c r="Y103" s="1"/>
  <c r="Z103" s="1"/>
  <c r="W101"/>
  <c r="X101" s="1"/>
  <c r="Y101" s="1"/>
  <c r="Z101" s="1"/>
  <c r="W99"/>
  <c r="X99" s="1"/>
  <c r="Y99" s="1"/>
  <c r="Z99" s="1"/>
  <c r="W97"/>
  <c r="X97" s="1"/>
  <c r="Y97" s="1"/>
  <c r="Z97" s="1"/>
  <c r="W95"/>
  <c r="X95" s="1"/>
  <c r="Y95" s="1"/>
  <c r="Z95" s="1"/>
  <c r="W93"/>
  <c r="X93" s="1"/>
  <c r="Y93" s="1"/>
  <c r="Z93" s="1"/>
  <c r="W91"/>
  <c r="X91" s="1"/>
  <c r="Y91" s="1"/>
  <c r="Z91" s="1"/>
  <c r="W89"/>
  <c r="X89" s="1"/>
  <c r="Y89" s="1"/>
  <c r="Z89" s="1"/>
  <c r="W87"/>
  <c r="X87" s="1"/>
  <c r="Y87" s="1"/>
  <c r="Z87" s="1"/>
  <c r="W85"/>
  <c r="X85" s="1"/>
  <c r="Y85" s="1"/>
  <c r="Z85" s="1"/>
  <c r="W83"/>
  <c r="X83" s="1"/>
  <c r="Y83" s="1"/>
  <c r="Z83" s="1"/>
  <c r="W81"/>
  <c r="X81" s="1"/>
  <c r="Y81" s="1"/>
  <c r="Z81" s="1"/>
  <c r="W79"/>
  <c r="X79" s="1"/>
  <c r="Y79" s="1"/>
  <c r="Z79" s="1"/>
  <c r="W77"/>
  <c r="X77" s="1"/>
  <c r="Y77" s="1"/>
  <c r="Z77" s="1"/>
  <c r="W75"/>
  <c r="X75" s="1"/>
  <c r="Y75" s="1"/>
  <c r="Z75" s="1"/>
  <c r="W73"/>
  <c r="X73" s="1"/>
  <c r="Y73" s="1"/>
  <c r="Z73" s="1"/>
  <c r="W71"/>
  <c r="X71" s="1"/>
  <c r="Y71" s="1"/>
  <c r="Z71" s="1"/>
  <c r="W69"/>
  <c r="X69" s="1"/>
  <c r="Y69" s="1"/>
  <c r="Z69" s="1"/>
  <c r="W67"/>
  <c r="X67" s="1"/>
  <c r="Y67" s="1"/>
  <c r="Z67" s="1"/>
  <c r="W65"/>
  <c r="X65" s="1"/>
  <c r="Y65" s="1"/>
  <c r="Z65" s="1"/>
  <c r="W63"/>
  <c r="X63" s="1"/>
  <c r="Y63" s="1"/>
  <c r="Z63" s="1"/>
  <c r="W61"/>
  <c r="X61" s="1"/>
  <c r="Y61" s="1"/>
  <c r="Z61" s="1"/>
  <c r="W59"/>
  <c r="X59" s="1"/>
  <c r="Y59" s="1"/>
  <c r="Z59" s="1"/>
  <c r="W57"/>
  <c r="X57" s="1"/>
  <c r="Y57" s="1"/>
  <c r="Z57" s="1"/>
  <c r="W55"/>
  <c r="X55" s="1"/>
  <c r="Y55" s="1"/>
  <c r="Z55" s="1"/>
  <c r="W53"/>
  <c r="X53" s="1"/>
  <c r="Y53" s="1"/>
  <c r="Z53" s="1"/>
  <c r="W51"/>
  <c r="X51" s="1"/>
  <c r="Y51" s="1"/>
  <c r="Z51" s="1"/>
  <c r="W49"/>
  <c r="X49" s="1"/>
  <c r="Y49" s="1"/>
  <c r="Z49" s="1"/>
  <c r="W47"/>
  <c r="X47" s="1"/>
  <c r="Y47" s="1"/>
  <c r="Z47" s="1"/>
  <c r="W45"/>
  <c r="X45" s="1"/>
  <c r="Y45" s="1"/>
  <c r="Z45" s="1"/>
  <c r="W43"/>
  <c r="X43" s="1"/>
  <c r="Y43" s="1"/>
  <c r="Z43" s="1"/>
  <c r="W41"/>
  <c r="X41" s="1"/>
  <c r="Y41" s="1"/>
  <c r="Z41" s="1"/>
  <c r="W39"/>
  <c r="X39" s="1"/>
  <c r="Y39" s="1"/>
  <c r="Z39" s="1"/>
  <c r="W37"/>
  <c r="X37" s="1"/>
  <c r="Y37" s="1"/>
  <c r="Z37" s="1"/>
  <c r="W35"/>
  <c r="X35" s="1"/>
  <c r="Y35" s="1"/>
  <c r="Z35" s="1"/>
  <c r="W33"/>
  <c r="X33" s="1"/>
  <c r="Y33" s="1"/>
  <c r="Z33" s="1"/>
  <c r="W31"/>
  <c r="X31" s="1"/>
  <c r="Y31" s="1"/>
  <c r="Z31" s="1"/>
  <c r="W29"/>
  <c r="X29" s="1"/>
  <c r="Y29" s="1"/>
  <c r="Z29" s="1"/>
  <c r="W155"/>
  <c r="X155" s="1"/>
  <c r="Y155" s="1"/>
  <c r="Z155" s="1"/>
  <c r="W151"/>
  <c r="X151" s="1"/>
  <c r="Y151" s="1"/>
  <c r="Z151" s="1"/>
  <c r="W154"/>
  <c r="X154" s="1"/>
  <c r="Y154" s="1"/>
  <c r="Z154" s="1"/>
  <c r="W152"/>
  <c r="X152" s="1"/>
  <c r="Y152" s="1"/>
  <c r="Z152" s="1"/>
  <c r="W150"/>
  <c r="X150" s="1"/>
  <c r="Y150" s="1"/>
  <c r="Z150" s="1"/>
  <c r="W148"/>
  <c r="X148" s="1"/>
  <c r="Y148" s="1"/>
  <c r="Z148" s="1"/>
  <c r="W146"/>
  <c r="X146" s="1"/>
  <c r="Y146" s="1"/>
  <c r="Z146" s="1"/>
  <c r="W144"/>
  <c r="X144" s="1"/>
  <c r="Y144" s="1"/>
  <c r="Z144" s="1"/>
  <c r="W142"/>
  <c r="X142" s="1"/>
  <c r="Y142" s="1"/>
  <c r="Z142" s="1"/>
  <c r="W140"/>
  <c r="X140" s="1"/>
  <c r="Y140" s="1"/>
  <c r="Z140" s="1"/>
  <c r="W138"/>
  <c r="X138" s="1"/>
  <c r="Y138" s="1"/>
  <c r="Z138" s="1"/>
  <c r="W136"/>
  <c r="X136" s="1"/>
  <c r="Y136" s="1"/>
  <c r="Z136" s="1"/>
  <c r="W134"/>
  <c r="X134" s="1"/>
  <c r="Y134" s="1"/>
  <c r="Z134" s="1"/>
  <c r="W132"/>
  <c r="X132" s="1"/>
  <c r="Y132" s="1"/>
  <c r="Z132" s="1"/>
  <c r="W130"/>
  <c r="X130" s="1"/>
  <c r="Y130" s="1"/>
  <c r="Z130" s="1"/>
  <c r="W128"/>
  <c r="X128" s="1"/>
  <c r="Y128" s="1"/>
  <c r="Z128" s="1"/>
  <c r="W126"/>
  <c r="X126" s="1"/>
  <c r="Y126" s="1"/>
  <c r="Z126" s="1"/>
  <c r="W124"/>
  <c r="X124" s="1"/>
  <c r="Y124" s="1"/>
  <c r="Z124" s="1"/>
  <c r="W122"/>
  <c r="X122" s="1"/>
  <c r="Y122" s="1"/>
  <c r="Z122" s="1"/>
  <c r="W120"/>
  <c r="X120" s="1"/>
  <c r="Y120" s="1"/>
  <c r="Z120" s="1"/>
  <c r="W118"/>
  <c r="X118" s="1"/>
  <c r="Y118" s="1"/>
  <c r="Z118" s="1"/>
  <c r="W116"/>
  <c r="X116" s="1"/>
  <c r="Y116" s="1"/>
  <c r="Z116" s="1"/>
  <c r="W114"/>
  <c r="X114" s="1"/>
  <c r="Y114" s="1"/>
  <c r="Z114" s="1"/>
  <c r="W112"/>
  <c r="X112" s="1"/>
  <c r="Y112" s="1"/>
  <c r="Z112" s="1"/>
  <c r="W110"/>
  <c r="X110" s="1"/>
  <c r="Y110" s="1"/>
  <c r="Z110" s="1"/>
  <c r="W108"/>
  <c r="X108" s="1"/>
  <c r="Y108" s="1"/>
  <c r="Z108" s="1"/>
  <c r="W106"/>
  <c r="X106" s="1"/>
  <c r="Y106" s="1"/>
  <c r="Z106" s="1"/>
  <c r="W104"/>
  <c r="X104" s="1"/>
  <c r="Y104" s="1"/>
  <c r="Z104" s="1"/>
  <c r="W102"/>
  <c r="X102" s="1"/>
  <c r="Y102" s="1"/>
  <c r="Z102" s="1"/>
  <c r="W100"/>
  <c r="X100" s="1"/>
  <c r="Y100" s="1"/>
  <c r="Z100" s="1"/>
  <c r="W98"/>
  <c r="X98" s="1"/>
  <c r="Y98" s="1"/>
  <c r="Z98" s="1"/>
  <c r="W96"/>
  <c r="X96" s="1"/>
  <c r="Y96" s="1"/>
  <c r="Z96" s="1"/>
  <c r="W94"/>
  <c r="X94" s="1"/>
  <c r="Y94" s="1"/>
  <c r="Z94" s="1"/>
  <c r="W92"/>
  <c r="X92" s="1"/>
  <c r="Y92" s="1"/>
  <c r="Z92" s="1"/>
  <c r="W90"/>
  <c r="X90" s="1"/>
  <c r="Y90" s="1"/>
  <c r="Z90" s="1"/>
  <c r="W88"/>
  <c r="X88" s="1"/>
  <c r="Y88" s="1"/>
  <c r="Z88" s="1"/>
  <c r="W86"/>
  <c r="X86" s="1"/>
  <c r="Y86" s="1"/>
  <c r="Z86" s="1"/>
  <c r="W84"/>
  <c r="X84" s="1"/>
  <c r="Y84" s="1"/>
  <c r="Z84" s="1"/>
  <c r="W82"/>
  <c r="X82" s="1"/>
  <c r="Y82" s="1"/>
  <c r="Z82" s="1"/>
  <c r="W80"/>
  <c r="X80" s="1"/>
  <c r="Y80" s="1"/>
  <c r="Z80" s="1"/>
  <c r="W78"/>
  <c r="X78" s="1"/>
  <c r="Y78" s="1"/>
  <c r="Z78" s="1"/>
  <c r="W76"/>
  <c r="X76" s="1"/>
  <c r="Y76" s="1"/>
  <c r="Z76" s="1"/>
  <c r="W74"/>
  <c r="X74" s="1"/>
  <c r="Y74" s="1"/>
  <c r="Z74" s="1"/>
  <c r="W72"/>
  <c r="X72" s="1"/>
  <c r="Y72" s="1"/>
  <c r="Z72" s="1"/>
  <c r="W70"/>
  <c r="X70" s="1"/>
  <c r="Y70" s="1"/>
  <c r="Z70" s="1"/>
  <c r="W68"/>
  <c r="X68" s="1"/>
  <c r="Y68" s="1"/>
  <c r="Z68" s="1"/>
  <c r="W66"/>
  <c r="X66" s="1"/>
  <c r="Y66" s="1"/>
  <c r="Z66" s="1"/>
  <c r="W64"/>
  <c r="X64" s="1"/>
  <c r="Y64" s="1"/>
  <c r="Z64" s="1"/>
  <c r="W62"/>
  <c r="X62" s="1"/>
  <c r="Y62" s="1"/>
  <c r="Z62" s="1"/>
  <c r="W60"/>
  <c r="X60" s="1"/>
  <c r="Y60" s="1"/>
  <c r="Z60" s="1"/>
  <c r="W58"/>
  <c r="X58" s="1"/>
  <c r="Y58" s="1"/>
  <c r="Z58" s="1"/>
  <c r="W56"/>
  <c r="X56" s="1"/>
  <c r="Y56" s="1"/>
  <c r="Z56" s="1"/>
  <c r="W54"/>
  <c r="X54" s="1"/>
  <c r="Y54" s="1"/>
  <c r="Z54" s="1"/>
  <c r="W52"/>
  <c r="X52" s="1"/>
  <c r="Y52" s="1"/>
  <c r="Z52" s="1"/>
  <c r="W50"/>
  <c r="X50" s="1"/>
  <c r="Y50" s="1"/>
  <c r="Z50" s="1"/>
  <c r="W48"/>
  <c r="X48" s="1"/>
  <c r="Y48" s="1"/>
  <c r="Z48" s="1"/>
  <c r="W46"/>
  <c r="X46" s="1"/>
  <c r="Y46" s="1"/>
  <c r="Z46" s="1"/>
  <c r="W44"/>
  <c r="X44" s="1"/>
  <c r="Y44" s="1"/>
  <c r="Z44" s="1"/>
  <c r="W42"/>
  <c r="X42" s="1"/>
  <c r="Y42" s="1"/>
  <c r="Z42" s="1"/>
  <c r="W40"/>
  <c r="X40" s="1"/>
  <c r="Y40" s="1"/>
  <c r="Z40" s="1"/>
  <c r="W38"/>
  <c r="X38" s="1"/>
  <c r="Y38" s="1"/>
  <c r="Z38" s="1"/>
  <c r="W36"/>
  <c r="X36" s="1"/>
  <c r="Y36" s="1"/>
  <c r="Z36" s="1"/>
  <c r="W34"/>
  <c r="X34" s="1"/>
  <c r="Y34" s="1"/>
  <c r="Z34" s="1"/>
  <c r="W32"/>
  <c r="X32" s="1"/>
  <c r="Y32" s="1"/>
  <c r="Z32" s="1"/>
  <c r="W30"/>
  <c r="X30" s="1"/>
  <c r="Y30" s="1"/>
  <c r="Z30" s="1"/>
  <c r="R7"/>
  <c r="S7" s="1"/>
  <c r="T7" s="1"/>
  <c r="R8"/>
  <c r="S8" s="1"/>
  <c r="T8" s="1"/>
  <c r="R9"/>
  <c r="S9" s="1"/>
  <c r="T9" s="1"/>
  <c r="R10"/>
  <c r="S10" s="1"/>
  <c r="T10" s="1"/>
  <c r="R11"/>
  <c r="S11" s="1"/>
  <c r="T11" s="1"/>
  <c r="R12"/>
  <c r="S12" s="1"/>
  <c r="T12" s="1"/>
  <c r="R13"/>
  <c r="S13" s="1"/>
  <c r="T13" s="1"/>
  <c r="R14"/>
  <c r="S14" s="1"/>
  <c r="T14" s="1"/>
  <c r="R15"/>
  <c r="S15" s="1"/>
  <c r="T15" s="1"/>
  <c r="R16"/>
  <c r="S16" s="1"/>
  <c r="T16" s="1"/>
  <c r="R17"/>
  <c r="S17" s="1"/>
  <c r="T17" s="1"/>
  <c r="R18"/>
  <c r="S18" s="1"/>
  <c r="T18" s="1"/>
  <c r="R19"/>
  <c r="S19" s="1"/>
  <c r="T19" s="1"/>
  <c r="R20"/>
  <c r="S20" s="1"/>
  <c r="T20" s="1"/>
  <c r="R21"/>
  <c r="S21" s="1"/>
  <c r="T21" s="1"/>
  <c r="R22"/>
  <c r="S22" s="1"/>
  <c r="T22" s="1"/>
  <c r="R23"/>
  <c r="S23" s="1"/>
  <c r="T23" s="1"/>
  <c r="R24"/>
  <c r="S24" s="1"/>
  <c r="T24" s="1"/>
  <c r="R25"/>
  <c r="S25" s="1"/>
  <c r="T25" s="1"/>
  <c r="R26"/>
  <c r="S26" s="1"/>
  <c r="T26" s="1"/>
  <c r="R27"/>
  <c r="S27" s="1"/>
  <c r="T27" s="1"/>
  <c r="R28"/>
  <c r="S28" s="1"/>
  <c r="T28" s="1"/>
  <c r="R6"/>
  <c r="S6" s="1"/>
  <c r="T6" s="1"/>
  <c r="U6" l="1"/>
  <c r="C6" s="1"/>
  <c r="AF6"/>
  <c r="AG6" s="1"/>
  <c r="U21"/>
  <c r="AF21"/>
  <c r="AG21" s="1"/>
  <c r="U13"/>
  <c r="AF13"/>
  <c r="AG13" s="1"/>
  <c r="U22"/>
  <c r="AF22"/>
  <c r="AG22" s="1"/>
  <c r="U14"/>
  <c r="AF14"/>
  <c r="AG14" s="1"/>
  <c r="V41"/>
  <c r="C41"/>
  <c r="V57"/>
  <c r="C57"/>
  <c r="V73"/>
  <c r="C73"/>
  <c r="V89"/>
  <c r="C89"/>
  <c r="V105"/>
  <c r="C105"/>
  <c r="V121"/>
  <c r="C121"/>
  <c r="V137"/>
  <c r="C137"/>
  <c r="V153"/>
  <c r="C153"/>
  <c r="V52"/>
  <c r="C52"/>
  <c r="V84"/>
  <c r="C84"/>
  <c r="V116"/>
  <c r="C116"/>
  <c r="V148"/>
  <c r="C148"/>
  <c r="V59"/>
  <c r="C59"/>
  <c r="V91"/>
  <c r="C91"/>
  <c r="V123"/>
  <c r="C123"/>
  <c r="V155"/>
  <c r="C155"/>
  <c r="V42"/>
  <c r="C42"/>
  <c r="V58"/>
  <c r="C58"/>
  <c r="V74"/>
  <c r="C74"/>
  <c r="V82"/>
  <c r="C82"/>
  <c r="V98"/>
  <c r="C98"/>
  <c r="V114"/>
  <c r="C114"/>
  <c r="V130"/>
  <c r="C130"/>
  <c r="V146"/>
  <c r="C146"/>
  <c r="V48"/>
  <c r="C48"/>
  <c r="V80"/>
  <c r="C80"/>
  <c r="V112"/>
  <c r="C112"/>
  <c r="V144"/>
  <c r="C144"/>
  <c r="V35"/>
  <c r="C35"/>
  <c r="V63"/>
  <c r="C63"/>
  <c r="V79"/>
  <c r="C79"/>
  <c r="V95"/>
  <c r="C95"/>
  <c r="V111"/>
  <c r="C111"/>
  <c r="V143"/>
  <c r="C143"/>
  <c r="U23"/>
  <c r="AF23"/>
  <c r="AG23" s="1"/>
  <c r="U15"/>
  <c r="AF15"/>
  <c r="AG15" s="1"/>
  <c r="U7"/>
  <c r="AF7"/>
  <c r="AG7" s="1"/>
  <c r="U28"/>
  <c r="AF28"/>
  <c r="AG28" s="1"/>
  <c r="U24"/>
  <c r="AF24"/>
  <c r="AG24" s="1"/>
  <c r="U20"/>
  <c r="AF20"/>
  <c r="AG20" s="1"/>
  <c r="U16"/>
  <c r="AF16"/>
  <c r="AG16" s="1"/>
  <c r="U12"/>
  <c r="AF12"/>
  <c r="AG12" s="1"/>
  <c r="U8"/>
  <c r="AF8"/>
  <c r="AG8" s="1"/>
  <c r="V29"/>
  <c r="C29"/>
  <c r="V37"/>
  <c r="C37"/>
  <c r="V45"/>
  <c r="C45"/>
  <c r="V53"/>
  <c r="C53"/>
  <c r="V61"/>
  <c r="C61"/>
  <c r="V69"/>
  <c r="C69"/>
  <c r="V77"/>
  <c r="C77"/>
  <c r="V85"/>
  <c r="C85"/>
  <c r="V93"/>
  <c r="C93"/>
  <c r="V101"/>
  <c r="C101"/>
  <c r="V109"/>
  <c r="C109"/>
  <c r="V117"/>
  <c r="C117"/>
  <c r="V125"/>
  <c r="C125"/>
  <c r="V133"/>
  <c r="C133"/>
  <c r="V141"/>
  <c r="C141"/>
  <c r="V149"/>
  <c r="C149"/>
  <c r="V32"/>
  <c r="C32"/>
  <c r="V44"/>
  <c r="C44"/>
  <c r="V60"/>
  <c r="C60"/>
  <c r="V76"/>
  <c r="C76"/>
  <c r="V92"/>
  <c r="C92"/>
  <c r="V108"/>
  <c r="C108"/>
  <c r="V124"/>
  <c r="C124"/>
  <c r="V140"/>
  <c r="C140"/>
  <c r="V31"/>
  <c r="C31"/>
  <c r="V51"/>
  <c r="C51"/>
  <c r="V67"/>
  <c r="C67"/>
  <c r="V83"/>
  <c r="C83"/>
  <c r="V99"/>
  <c r="C99"/>
  <c r="V115"/>
  <c r="C115"/>
  <c r="V131"/>
  <c r="C131"/>
  <c r="V147"/>
  <c r="C147"/>
  <c r="V30"/>
  <c r="C30"/>
  <c r="V38"/>
  <c r="C38"/>
  <c r="V46"/>
  <c r="C46"/>
  <c r="V54"/>
  <c r="C54"/>
  <c r="V62"/>
  <c r="C62"/>
  <c r="V70"/>
  <c r="C70"/>
  <c r="V78"/>
  <c r="C78"/>
  <c r="V86"/>
  <c r="C86"/>
  <c r="V94"/>
  <c r="C94"/>
  <c r="V102"/>
  <c r="C102"/>
  <c r="V110"/>
  <c r="C110"/>
  <c r="V118"/>
  <c r="C118"/>
  <c r="V126"/>
  <c r="C126"/>
  <c r="V134"/>
  <c r="C134"/>
  <c r="V142"/>
  <c r="C142"/>
  <c r="V150"/>
  <c r="C150"/>
  <c r="V40"/>
  <c r="C40"/>
  <c r="V56"/>
  <c r="C56"/>
  <c r="V72"/>
  <c r="C72"/>
  <c r="V88"/>
  <c r="C88"/>
  <c r="V104"/>
  <c r="C104"/>
  <c r="V120"/>
  <c r="C120"/>
  <c r="V136"/>
  <c r="C136"/>
  <c r="V152"/>
  <c r="C152"/>
  <c r="V43"/>
  <c r="C43"/>
  <c r="V55"/>
  <c r="C55"/>
  <c r="V71"/>
  <c r="C71"/>
  <c r="V87"/>
  <c r="C87"/>
  <c r="V103"/>
  <c r="C103"/>
  <c r="V119"/>
  <c r="C119"/>
  <c r="V135"/>
  <c r="C135"/>
  <c r="V151"/>
  <c r="C151"/>
  <c r="U25"/>
  <c r="AF25"/>
  <c r="AG25" s="1"/>
  <c r="U17"/>
  <c r="AF17"/>
  <c r="AG17" s="1"/>
  <c r="U9"/>
  <c r="AF9"/>
  <c r="AG9" s="1"/>
  <c r="U26"/>
  <c r="AF26"/>
  <c r="AG26" s="1"/>
  <c r="U18"/>
  <c r="AF18"/>
  <c r="AG18" s="1"/>
  <c r="U10"/>
  <c r="AF10"/>
  <c r="AG10" s="1"/>
  <c r="V33"/>
  <c r="C33"/>
  <c r="V49"/>
  <c r="C49"/>
  <c r="V65"/>
  <c r="C65"/>
  <c r="V81"/>
  <c r="C81"/>
  <c r="V97"/>
  <c r="C97"/>
  <c r="V113"/>
  <c r="C113"/>
  <c r="V129"/>
  <c r="C129"/>
  <c r="V145"/>
  <c r="C145"/>
  <c r="V36"/>
  <c r="C36"/>
  <c r="V68"/>
  <c r="C68"/>
  <c r="V100"/>
  <c r="C100"/>
  <c r="V132"/>
  <c r="C132"/>
  <c r="V39"/>
  <c r="C39"/>
  <c r="V75"/>
  <c r="C75"/>
  <c r="V107"/>
  <c r="C107"/>
  <c r="V139"/>
  <c r="C139"/>
  <c r="V34"/>
  <c r="C34"/>
  <c r="V50"/>
  <c r="C50"/>
  <c r="V66"/>
  <c r="C66"/>
  <c r="V90"/>
  <c r="C90"/>
  <c r="V106"/>
  <c r="C106"/>
  <c r="V122"/>
  <c r="C122"/>
  <c r="V138"/>
  <c r="C138"/>
  <c r="V154"/>
  <c r="C154"/>
  <c r="V64"/>
  <c r="C64"/>
  <c r="V96"/>
  <c r="C96"/>
  <c r="V128"/>
  <c r="C128"/>
  <c r="V47"/>
  <c r="C47"/>
  <c r="V127"/>
  <c r="C127"/>
  <c r="U27"/>
  <c r="AF27"/>
  <c r="AG27" s="1"/>
  <c r="U19"/>
  <c r="AF19"/>
  <c r="AG19" s="1"/>
  <c r="U11"/>
  <c r="AF11"/>
  <c r="AG11" s="1"/>
  <c r="AA30"/>
  <c r="AA32"/>
  <c r="AA34"/>
  <c r="AA36"/>
  <c r="AA38"/>
  <c r="AA40"/>
  <c r="AA42"/>
  <c r="AA44"/>
  <c r="AA46"/>
  <c r="AA48"/>
  <c r="AA50"/>
  <c r="AA52"/>
  <c r="AA54"/>
  <c r="AA56"/>
  <c r="AA58"/>
  <c r="AA60"/>
  <c r="AA62"/>
  <c r="AA64"/>
  <c r="AA66"/>
  <c r="AA68"/>
  <c r="AA70"/>
  <c r="AA72"/>
  <c r="AA74"/>
  <c r="AA76"/>
  <c r="AA78"/>
  <c r="AA80"/>
  <c r="AA82"/>
  <c r="AA84"/>
  <c r="AA86"/>
  <c r="AA88"/>
  <c r="AA90"/>
  <c r="AA92"/>
  <c r="AA94"/>
  <c r="AA96"/>
  <c r="AA98"/>
  <c r="AA100"/>
  <c r="AA102"/>
  <c r="AA104"/>
  <c r="AA106"/>
  <c r="AA108"/>
  <c r="AA110"/>
  <c r="AA112"/>
  <c r="AA114"/>
  <c r="AA116"/>
  <c r="AA118"/>
  <c r="AA120"/>
  <c r="AA122"/>
  <c r="AA124"/>
  <c r="AA126"/>
  <c r="AA128"/>
  <c r="AA130"/>
  <c r="AA132"/>
  <c r="AA134"/>
  <c r="AA136"/>
  <c r="AA138"/>
  <c r="AA140"/>
  <c r="AA142"/>
  <c r="AA144"/>
  <c r="AA146"/>
  <c r="AA148"/>
  <c r="AA150"/>
  <c r="AA152"/>
  <c r="AA154"/>
  <c r="AA151"/>
  <c r="AA155"/>
  <c r="AA29"/>
  <c r="AA31"/>
  <c r="AA33"/>
  <c r="AA35"/>
  <c r="AA37"/>
  <c r="AA39"/>
  <c r="AA41"/>
  <c r="AA43"/>
  <c r="AA45"/>
  <c r="AA47"/>
  <c r="AA49"/>
  <c r="AA51"/>
  <c r="AA53"/>
  <c r="AA55"/>
  <c r="AA57"/>
  <c r="AA59"/>
  <c r="AA61"/>
  <c r="AA63"/>
  <c r="AA65"/>
  <c r="AA67"/>
  <c r="AA69"/>
  <c r="AA71"/>
  <c r="AA73"/>
  <c r="AA75"/>
  <c r="AA77"/>
  <c r="AA79"/>
  <c r="AA81"/>
  <c r="AA83"/>
  <c r="AA85"/>
  <c r="AA87"/>
  <c r="AA89"/>
  <c r="AA91"/>
  <c r="AA93"/>
  <c r="AA95"/>
  <c r="AA97"/>
  <c r="AA99"/>
  <c r="AA101"/>
  <c r="AA103"/>
  <c r="AA105"/>
  <c r="AA107"/>
  <c r="AA109"/>
  <c r="AA111"/>
  <c r="AA113"/>
  <c r="AA115"/>
  <c r="AA117"/>
  <c r="AA119"/>
  <c r="AA121"/>
  <c r="AA123"/>
  <c r="AA125"/>
  <c r="AA127"/>
  <c r="AA129"/>
  <c r="AA131"/>
  <c r="AA133"/>
  <c r="AA135"/>
  <c r="AA137"/>
  <c r="AA139"/>
  <c r="AA141"/>
  <c r="AA143"/>
  <c r="AA145"/>
  <c r="AA147"/>
  <c r="AA149"/>
  <c r="AA153"/>
  <c r="W6"/>
  <c r="X6" s="1"/>
  <c r="Y6" s="1"/>
  <c r="Z6" s="1"/>
  <c r="W25"/>
  <c r="X25" s="1"/>
  <c r="Y25" s="1"/>
  <c r="Z25" s="1"/>
  <c r="W21"/>
  <c r="X21" s="1"/>
  <c r="Y21" s="1"/>
  <c r="Z21" s="1"/>
  <c r="W17"/>
  <c r="X17" s="1"/>
  <c r="Y17" s="1"/>
  <c r="Z17" s="1"/>
  <c r="W28"/>
  <c r="X28" s="1"/>
  <c r="Y28" s="1"/>
  <c r="Z28" s="1"/>
  <c r="W26"/>
  <c r="X26" s="1"/>
  <c r="Y26" s="1"/>
  <c r="Z26" s="1"/>
  <c r="W24"/>
  <c r="X24" s="1"/>
  <c r="Y24" s="1"/>
  <c r="Z24" s="1"/>
  <c r="W22"/>
  <c r="X22" s="1"/>
  <c r="Y22" s="1"/>
  <c r="Z22" s="1"/>
  <c r="W20"/>
  <c r="X20" s="1"/>
  <c r="Y20" s="1"/>
  <c r="Z20" s="1"/>
  <c r="W18"/>
  <c r="X18" s="1"/>
  <c r="Y18" s="1"/>
  <c r="Z18" s="1"/>
  <c r="W16"/>
  <c r="X16" s="1"/>
  <c r="Y16" s="1"/>
  <c r="Z16" s="1"/>
  <c r="W14"/>
  <c r="X14" s="1"/>
  <c r="Y14" s="1"/>
  <c r="Z14" s="1"/>
  <c r="W12"/>
  <c r="X12" s="1"/>
  <c r="Y12" s="1"/>
  <c r="Z12" s="1"/>
  <c r="W10"/>
  <c r="X10" s="1"/>
  <c r="Y10" s="1"/>
  <c r="Z10" s="1"/>
  <c r="W8"/>
  <c r="X8" s="1"/>
  <c r="Y8" s="1"/>
  <c r="Z8" s="1"/>
  <c r="W27"/>
  <c r="X27" s="1"/>
  <c r="Y27" s="1"/>
  <c r="Z27" s="1"/>
  <c r="W23"/>
  <c r="X23" s="1"/>
  <c r="Y23" s="1"/>
  <c r="Z23" s="1"/>
  <c r="W19"/>
  <c r="X19" s="1"/>
  <c r="Y19" s="1"/>
  <c r="Z19" s="1"/>
  <c r="W15"/>
  <c r="X15" s="1"/>
  <c r="Y15" s="1"/>
  <c r="Z15" s="1"/>
  <c r="W13"/>
  <c r="X13" s="1"/>
  <c r="Y13" s="1"/>
  <c r="Z13" s="1"/>
  <c r="W11"/>
  <c r="X11" s="1"/>
  <c r="Y11" s="1"/>
  <c r="Z11" s="1"/>
  <c r="W9"/>
  <c r="X9" s="1"/>
  <c r="Y9" s="1"/>
  <c r="Z9" s="1"/>
  <c r="W7"/>
  <c r="X7" s="1"/>
  <c r="Y7" s="1"/>
  <c r="V9" l="1"/>
  <c r="C9"/>
  <c r="V20"/>
  <c r="C20"/>
  <c r="V15"/>
  <c r="C15"/>
  <c r="V14"/>
  <c r="C14"/>
  <c r="V13"/>
  <c r="C13"/>
  <c r="V27"/>
  <c r="C27"/>
  <c r="V10"/>
  <c r="C10"/>
  <c r="V26"/>
  <c r="C26"/>
  <c r="V17"/>
  <c r="C17"/>
  <c r="V8"/>
  <c r="C8"/>
  <c r="V16"/>
  <c r="C16"/>
  <c r="V24"/>
  <c r="C24"/>
  <c r="V7"/>
  <c r="C7"/>
  <c r="V23"/>
  <c r="C23"/>
  <c r="V22"/>
  <c r="C22"/>
  <c r="V21"/>
  <c r="C21"/>
  <c r="AG157"/>
  <c r="G9" s="1"/>
  <c r="G12" s="1"/>
  <c r="V19"/>
  <c r="C19"/>
  <c r="V18"/>
  <c r="C18"/>
  <c r="V25"/>
  <c r="C25"/>
  <c r="V12"/>
  <c r="C12"/>
  <c r="V28"/>
  <c r="C28"/>
  <c r="V11"/>
  <c r="C11"/>
  <c r="Z157"/>
  <c r="AA6"/>
  <c r="AA9"/>
  <c r="AA11"/>
  <c r="AA13"/>
  <c r="AA15"/>
  <c r="AA19"/>
  <c r="AA23"/>
  <c r="AA27"/>
  <c r="AA8"/>
  <c r="AA10"/>
  <c r="AA12"/>
  <c r="AA14"/>
  <c r="AA16"/>
  <c r="AA18"/>
  <c r="AA20"/>
  <c r="AA22"/>
  <c r="AA24"/>
  <c r="AA26"/>
  <c r="AA28"/>
  <c r="AA17"/>
  <c r="AA21"/>
  <c r="AA25"/>
  <c r="V6"/>
  <c r="U157"/>
  <c r="AA157" l="1"/>
  <c r="V157"/>
  <c r="F9" l="1"/>
  <c r="H9" s="1"/>
  <c r="F6"/>
  <c r="H6" s="1"/>
  <c r="H12" l="1"/>
  <c r="F12"/>
</calcChain>
</file>

<file path=xl/sharedStrings.xml><?xml version="1.0" encoding="utf-8"?>
<sst xmlns="http://schemas.openxmlformats.org/spreadsheetml/2006/main" count="556" uniqueCount="94">
  <si>
    <t>Artikelnummer</t>
  </si>
  <si>
    <t>Maila stig-arne.mattsson@swipnet.se om det uppstår problem.</t>
  </si>
  <si>
    <t>Lagerstyrningsakademin</t>
  </si>
  <si>
    <t xml:space="preserve">© Stig-Arne Mattsson  </t>
  </si>
  <si>
    <t>I blad 'Data' kan du registrera de datauppgifter som krävs för att utföra beräkningarna. De uppgifter som finns där redan är endast exempel för att illustrera användningen av Excelmodellen och kan tas bort.</t>
  </si>
  <si>
    <t>Obligatoriska uppgifter</t>
  </si>
  <si>
    <t>Efterfrågan per år</t>
  </si>
  <si>
    <t>Kolumn B:  Efterfrågan per år</t>
  </si>
  <si>
    <t>Pris per styck</t>
  </si>
  <si>
    <t>Antal uttag per år</t>
  </si>
  <si>
    <t>Standardavvikelse per månad</t>
  </si>
  <si>
    <t>Ledtid i dagar</t>
  </si>
  <si>
    <t>Volymvärdeklass</t>
  </si>
  <si>
    <t>Rörlighetsklass</t>
  </si>
  <si>
    <t>Prisklass</t>
  </si>
  <si>
    <t>C</t>
  </si>
  <si>
    <t>B</t>
  </si>
  <si>
    <t>A</t>
  </si>
  <si>
    <t>Differentieringsalternativ</t>
  </si>
  <si>
    <t>Differentierade</t>
  </si>
  <si>
    <t>servicenivåer</t>
  </si>
  <si>
    <t>Klass</t>
  </si>
  <si>
    <t>Nivå</t>
  </si>
  <si>
    <t>Standardavvikelse under ledtid</t>
  </si>
  <si>
    <t>Servicenivå volymvärdeklass</t>
  </si>
  <si>
    <t>Servicenivå rörlighetsklass</t>
  </si>
  <si>
    <t>Volymvärde</t>
  </si>
  <si>
    <t>Servicefunk-tionen</t>
  </si>
  <si>
    <t>Hjälp-funktion</t>
  </si>
  <si>
    <t>Säkerhets-faktor</t>
  </si>
  <si>
    <t>Säkerhetslager i styck</t>
  </si>
  <si>
    <t>Säkerhetslager i kronor</t>
  </si>
  <si>
    <t>S-nivå - Vald klassificering</t>
  </si>
  <si>
    <t>Utan differentiering: Säkerhetslager i styck</t>
  </si>
  <si>
    <t>Med differentiering: Säkerhetslager i styck</t>
  </si>
  <si>
    <t>Utan differentiering:</t>
  </si>
  <si>
    <t>Med differentiering:</t>
  </si>
  <si>
    <t>Skillnad i procent</t>
  </si>
  <si>
    <t>Servicenivå prisklass</t>
  </si>
  <si>
    <t>Använd orderkvantitet</t>
  </si>
  <si>
    <t xml:space="preserve">Kolumn C:  Pris per styck </t>
  </si>
  <si>
    <t>Kolumn F:  Ledtid i dagar</t>
  </si>
  <si>
    <t>Kolumn G:  Använd orderkvantitet (för inleveranser till lager)</t>
  </si>
  <si>
    <t>Kolumn H:  Volymvärdeklass. Behövs endast om volymvärdeklass används för differentiering</t>
  </si>
  <si>
    <t>Kolumn J:  Rörlighetsklass. Behövs endast om antal uttag per år används för differentiering</t>
  </si>
  <si>
    <t>Kolumn I:  Prisklass. Behövs endast om pris per styck används för differentiering</t>
  </si>
  <si>
    <t xml:space="preserve">                                                                     </t>
  </si>
  <si>
    <t>Vägd medel-</t>
  </si>
  <si>
    <t>servicenivå</t>
  </si>
  <si>
    <t>av servicenivå</t>
  </si>
  <si>
    <t>Typ av erhållen servicenivå</t>
  </si>
  <si>
    <t>Värde på viktnings-variabel</t>
  </si>
  <si>
    <t xml:space="preserve">Summa för vald </t>
  </si>
  <si>
    <t>erhållen typ</t>
  </si>
  <si>
    <t>Beräknad medelservicenivå</t>
  </si>
  <si>
    <t>Målsatt medelservicenivå</t>
  </si>
  <si>
    <t>Kolumn D:  Antal uttag per år (antal kundorder eller tillverkningsorder per år). Behövs endast om man använder orderradsservice och differentierar m a p antal uttag per år</t>
  </si>
  <si>
    <t>Cell G5 - G7: Valda värden på fyllnadsgradsservicenivåer för respektive differentieringsklass. Dessa värden varieras tills den erhållna medelservicenivån i cell C8 blir lika med den målsatta servicenivån i cell C5</t>
  </si>
  <si>
    <t>fyllnadsgrads-</t>
  </si>
  <si>
    <t>Beräkningar vid differentierad fyllnadsgradsservice</t>
  </si>
  <si>
    <t>Beräkningar utan differentierad fyllnadsgradsservice</t>
  </si>
  <si>
    <t>Kolumn E:  Standardavvikelse för efterfrågevariationer per månad</t>
  </si>
  <si>
    <t>Cell C5:  Målsatt leveransförmåga, dvs den genomsnittliga servicenivå man vill ha för artikelgruppen. Anges som en procentsats</t>
  </si>
  <si>
    <t xml:space="preserve">I blad 'Resultat'  visas hur stora säkerhetslagerkvantiteterna blir för de olika artiklarna i stickprovet utan (kolumn B) respektive med (kolumn C) differentiering av fyllnadsgradsservice enligt cellerna G5 - G7 i blad 'Data'. </t>
  </si>
  <si>
    <t>Cell C6:  Differentieringsalternativ, dvs med avseende på vad man vill differentiera. 1 = Volymvärde, 2 = Pris per styck, 3 = Antal uttag per år</t>
  </si>
  <si>
    <t xml:space="preserve">                                   servicenivåer - Fyllnadsgradsservice</t>
  </si>
  <si>
    <t>Cell C7:  Typ av erhållen leveransförmåga. 1 = Orderradsservice, 2 = Volymvärdeservice, 3 = Volymservice</t>
  </si>
  <si>
    <t>Säkerhets-lager i styck</t>
  </si>
  <si>
    <t>Cell C8: Beräknad erhållen vägd medelservicenivå för hela stickprovet</t>
  </si>
  <si>
    <t>Bristkvantitet per år</t>
  </si>
  <si>
    <t>Antal bristorder</t>
  </si>
  <si>
    <t xml:space="preserve">Differentieringen kan göras med avseende på vilken typ av erhållen leveransförmåga som eftersträvas dvs på orderradsservice som avser andel orderrader som kunnat levereras direkt från lager, på volymvärdeservice som avser andel omsättning i kronor som kunnat levereras direkt från lager samt på volymservice som avser andel av efterfrågan i styck som kunnat levereras direkt från lager. Erhållen medelservicenivå för samtliga artiklar i stickprovet beräknas teoretiskt som ett vägt medelvärde av de olika artiklarnas individuella orderradsservice genom viktning med hjälp av antalet lageruttag per år, som ett vägt medelvärde av de olika artiklarnas individuella andel direktlevererad omsättning per år genom viktning med hjälp av volymvärden respektive som ett vägt medelvärde av de olika artiklarnas individuella andel direktlevererade efterfrågevolymer per år genom viktning med hjälp av efterfrågade volymer. Motsvarande säkerhetslager beräknas teoretiskt från de valda servicenivåerna. </t>
  </si>
  <si>
    <t>Vägd servicenivå</t>
  </si>
  <si>
    <t xml:space="preserve">                                   Analysera kostnadseffekter av att differentiera</t>
  </si>
  <si>
    <t>Analysera kostnadseffekter av att differentiera servicenivåer-Fyllnadsgradsservice  -  Dataunderlag</t>
  </si>
  <si>
    <t>Analysera kostnadseffekter av att differentiera servicenivåer-Fyllnadsgradsservice  -  Resultat</t>
  </si>
  <si>
    <t>Lagerhållnings-kostnader</t>
  </si>
  <si>
    <t>Summa lagerstyr-ningskostnader</t>
  </si>
  <si>
    <t>Bristkostnad per styck i %  av pris</t>
  </si>
  <si>
    <t>Lagerhållningsfaktor i %</t>
  </si>
  <si>
    <t>Bristkostnad per order</t>
  </si>
  <si>
    <t>Bristkostnad per år - BK per order</t>
  </si>
  <si>
    <t>Bristkostnad per år  -  BK per styck</t>
  </si>
  <si>
    <t>Brist-kostnader</t>
  </si>
  <si>
    <t>artikel-nummer</t>
  </si>
  <si>
    <t>Motsvarande cykelservice</t>
  </si>
  <si>
    <t>Ekvivalent brist-kostnad per år</t>
  </si>
  <si>
    <t>Det säkerhetslager som krävs för att uppnå en viss önskad servicenivå för en grupp artiklar eller ett helt artikelsortiment kan reduceras genom att låta olika artiklar få olika höga servicenivåer, dvs genom att differentiera de servicenivåer som man låter varje artikel få vid bestämning av säkerhetslager. Genom att använda "Analysera kostnadseffekter av att differentiera servicenivåer - Fyllnadsgradsservice" på ett stickprov från artikelsortimentet kan du få en uppfattning om hur mycket lagerhållningskostnader och bristkostnader kan minskas med hjälp av sådan differentiering. Du kan också analysera med avseende på vilken variabel differentieringen bör göras och hur olika servicenivåerna bör vara för att få så stor minskning som möjligt. Differentieringen avser fallet att säkerhetslager dimensioneras med hjälp av fyllnadsgradsservice (Serv2). Den kan alternativt göras med avseende på volymvärde, pris per styck eller antal uttag per år. I samtliga fall kan artiklarna delas in i tre klasser, A, B och C, som vardera ges olika höga servicenivåer. Klass A avser högst värde på volymvärde, pris respektive antal uttag per år och C lägst värde.</t>
  </si>
  <si>
    <t xml:space="preserve">Nedan beskrivs hur du kan använda Excelmodellen på ett stickprov på 150 artiklar. Mer detaljerade anvisningar om vad fyllnadsgradsservice är och hur säkerhetslager beräknas från en given servicenivå finns i Handbok i materialstyrning, avsnitt E27 och E88, som kan laddas ner på den här hemsidan. </t>
  </si>
  <si>
    <t>Cell L6:  Bristkostnad per styck i % av pris</t>
  </si>
  <si>
    <t>Cell L5:  Lagerhållningskostnad i % av pris</t>
  </si>
  <si>
    <t>Cell L7:  Bristkostnad per order i kronor</t>
  </si>
  <si>
    <t>Vill man beräkna totala bristkostnader från bristkostnad per styck anges en procentsats i cell L6. Vill man beräkna totala bristkostnader från bristkostnad per order och antal order med brist sätts cell L6 till 0 och ett belopp anges i cell L7. Vill man beräkna den ekvivalenta bristkostnaden, dvs den bristkostnaden per styck som motsvarar vald servicenivå per artikel gånger bristkvantiteten, sätts cell L6 och L7 till 0.</t>
  </si>
  <si>
    <t>Av blad 'Resultat' framgår också hur stora lagerhållningskostnaderna, bristkosnaderna och summan av dem blir utan respektive med differentiering av fyllnadsgradsservice samt hur stora skillnaderna blir i procent utan differentiering.</t>
  </si>
</sst>
</file>

<file path=xl/styles.xml><?xml version="1.0" encoding="utf-8"?>
<styleSheet xmlns="http://schemas.openxmlformats.org/spreadsheetml/2006/main">
  <numFmts count="4">
    <numFmt numFmtId="164" formatCode="0.0"/>
    <numFmt numFmtId="165" formatCode="0.00000"/>
    <numFmt numFmtId="166" formatCode="0.000"/>
    <numFmt numFmtId="167" formatCode="#,##0.0"/>
  </numFmts>
  <fonts count="8">
    <font>
      <sz val="11"/>
      <color theme="1"/>
      <name val="Calibri"/>
      <family val="2"/>
      <scheme val="minor"/>
    </font>
    <font>
      <sz val="20"/>
      <color theme="1"/>
      <name val="Calibri"/>
      <family val="2"/>
      <scheme val="minor"/>
    </font>
    <font>
      <sz val="10"/>
      <name val="Arial"/>
      <family val="2"/>
    </font>
    <font>
      <i/>
      <sz val="14"/>
      <color theme="1"/>
      <name val="Calibri"/>
      <family val="2"/>
      <scheme val="minor"/>
    </font>
    <font>
      <sz val="11"/>
      <color theme="1"/>
      <name val="Calibri"/>
      <family val="2"/>
    </font>
    <font>
      <sz val="11"/>
      <color rgb="FFFF0000"/>
      <name val="Calibri"/>
      <family val="2"/>
      <scheme val="minor"/>
    </font>
    <font>
      <sz val="11"/>
      <name val="Calibri"/>
      <family val="2"/>
      <scheme val="minor"/>
    </font>
    <font>
      <u/>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2">
    <xf numFmtId="0" fontId="0" fillId="0" borderId="0"/>
    <xf numFmtId="0" fontId="2" fillId="0" borderId="0"/>
  </cellStyleXfs>
  <cellXfs count="70">
    <xf numFmtId="0" fontId="0" fillId="0" borderId="0" xfId="0"/>
    <xf numFmtId="0" fontId="1" fillId="0" borderId="0" xfId="0" applyFont="1"/>
    <xf numFmtId="0" fontId="0" fillId="3" borderId="0" xfId="0" applyFill="1" applyAlignment="1">
      <alignment wrapText="1"/>
    </xf>
    <xf numFmtId="0" fontId="0" fillId="0" borderId="0" xfId="0" applyAlignment="1">
      <alignment wrapText="1"/>
    </xf>
    <xf numFmtId="0" fontId="1" fillId="0" borderId="0" xfId="0" applyFont="1" applyAlignment="1"/>
    <xf numFmtId="0" fontId="2" fillId="0" borderId="0" xfId="1"/>
    <xf numFmtId="0" fontId="3" fillId="0" borderId="0" xfId="0" applyFont="1"/>
    <xf numFmtId="0" fontId="4" fillId="0" borderId="0" xfId="0" applyFont="1"/>
    <xf numFmtId="1" fontId="0" fillId="0" borderId="0" xfId="0" applyNumberFormat="1"/>
    <xf numFmtId="164" fontId="0" fillId="0" borderId="0" xfId="0" applyNumberFormat="1"/>
    <xf numFmtId="0" fontId="0" fillId="0" borderId="0" xfId="0" applyFont="1" applyAlignment="1">
      <alignment wrapText="1"/>
    </xf>
    <xf numFmtId="0" fontId="0" fillId="0" borderId="0" xfId="0" applyFont="1"/>
    <xf numFmtId="0" fontId="0" fillId="0" borderId="0" xfId="0" applyFont="1" applyFill="1"/>
    <xf numFmtId="0" fontId="0" fillId="2" borderId="0" xfId="0" applyFont="1" applyFill="1"/>
    <xf numFmtId="0" fontId="0" fillId="4" borderId="0" xfId="0" applyFont="1" applyFill="1"/>
    <xf numFmtId="1" fontId="0" fillId="0" borderId="0" xfId="0" applyNumberFormat="1" applyFont="1"/>
    <xf numFmtId="1" fontId="0" fillId="0" borderId="0" xfId="0" applyNumberFormat="1" applyFont="1" applyFill="1"/>
    <xf numFmtId="0" fontId="6" fillId="2" borderId="0" xfId="0" applyFont="1" applyFill="1"/>
    <xf numFmtId="0" fontId="6" fillId="0" borderId="0" xfId="1" applyFont="1" applyFill="1"/>
    <xf numFmtId="0" fontId="6" fillId="0" borderId="0" xfId="1" applyFont="1"/>
    <xf numFmtId="0" fontId="0" fillId="0" borderId="0" xfId="0" applyFont="1" applyAlignment="1"/>
    <xf numFmtId="0" fontId="0" fillId="0" borderId="0" xfId="0" applyFont="1" applyFill="1" applyAlignment="1"/>
    <xf numFmtId="1"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xf numFmtId="0" fontId="6" fillId="0" borderId="0" xfId="1" applyFont="1" applyFill="1" applyAlignment="1">
      <alignment horizontal="left"/>
    </xf>
    <xf numFmtId="0" fontId="6" fillId="3" borderId="0" xfId="1" applyFont="1" applyFill="1" applyAlignment="1">
      <alignment horizontal="left" wrapText="1"/>
    </xf>
    <xf numFmtId="0" fontId="6" fillId="0" borderId="0" xfId="0" applyFont="1"/>
    <xf numFmtId="0" fontId="6" fillId="0" borderId="0" xfId="0" applyFont="1" applyFill="1"/>
    <xf numFmtId="1" fontId="6" fillId="0" borderId="0" xfId="0" applyNumberFormat="1" applyFont="1"/>
    <xf numFmtId="0" fontId="0" fillId="0" borderId="0" xfId="0" applyFill="1" applyAlignment="1">
      <alignment wrapText="1"/>
    </xf>
    <xf numFmtId="9" fontId="5" fillId="0" borderId="0" xfId="0" applyNumberFormat="1" applyFont="1"/>
    <xf numFmtId="0" fontId="6" fillId="0" borderId="0" xfId="1" applyFont="1" applyFill="1" applyAlignment="1">
      <alignment horizontal="left" wrapText="1"/>
    </xf>
    <xf numFmtId="2" fontId="0" fillId="0" borderId="0" xfId="0" applyNumberFormat="1"/>
    <xf numFmtId="3" fontId="0" fillId="0" borderId="0" xfId="0" applyNumberFormat="1"/>
    <xf numFmtId="0" fontId="0" fillId="0" borderId="0" xfId="0" applyAlignment="1"/>
    <xf numFmtId="3" fontId="0" fillId="0" borderId="0" xfId="0" applyNumberFormat="1" applyFont="1"/>
    <xf numFmtId="2" fontId="0" fillId="0" borderId="0" xfId="0" applyNumberFormat="1" applyFont="1"/>
    <xf numFmtId="0" fontId="0" fillId="0" borderId="0" xfId="0" applyAlignment="1">
      <alignment horizontal="right"/>
    </xf>
    <xf numFmtId="1" fontId="0" fillId="0" borderId="0" xfId="0" applyNumberFormat="1" applyFill="1"/>
    <xf numFmtId="2" fontId="0" fillId="0" borderId="0" xfId="0" applyNumberFormat="1" applyFill="1" applyAlignment="1">
      <alignment horizontal="right"/>
    </xf>
    <xf numFmtId="1" fontId="0" fillId="0" borderId="0" xfId="0" applyNumberFormat="1" applyFill="1" applyAlignment="1">
      <alignment horizontal="right"/>
    </xf>
    <xf numFmtId="0" fontId="0" fillId="0" borderId="0" xfId="0" applyFill="1" applyAlignment="1"/>
    <xf numFmtId="0" fontId="0" fillId="0" borderId="0" xfId="0" applyFill="1" applyAlignment="1">
      <alignment horizontal="right"/>
    </xf>
    <xf numFmtId="1" fontId="0" fillId="0" borderId="0" xfId="0" applyNumberFormat="1" applyAlignment="1">
      <alignment horizontal="right"/>
    </xf>
    <xf numFmtId="2" fontId="0" fillId="0" borderId="0" xfId="0" applyNumberFormat="1" applyAlignment="1">
      <alignment horizontal="right"/>
    </xf>
    <xf numFmtId="2" fontId="6" fillId="0" borderId="0" xfId="1" applyNumberFormat="1" applyFont="1"/>
    <xf numFmtId="2" fontId="0" fillId="0" borderId="0" xfId="0" applyNumberFormat="1" applyFill="1" applyAlignment="1">
      <alignment wrapText="1"/>
    </xf>
    <xf numFmtId="165" fontId="2" fillId="0" borderId="0" xfId="1" applyNumberFormat="1"/>
    <xf numFmtId="2" fontId="2" fillId="0" borderId="0" xfId="1" applyNumberFormat="1"/>
    <xf numFmtId="2" fontId="0" fillId="4" borderId="0" xfId="0" applyNumberFormat="1" applyFont="1" applyFill="1"/>
    <xf numFmtId="2" fontId="0" fillId="0" borderId="0" xfId="0" applyNumberFormat="1" applyFont="1" applyFill="1"/>
    <xf numFmtId="3" fontId="0" fillId="0" borderId="0" xfId="0" applyNumberFormat="1" applyFont="1" applyFill="1"/>
    <xf numFmtId="164" fontId="0" fillId="0" borderId="0" xfId="0" applyNumberFormat="1" applyFont="1" applyFill="1"/>
    <xf numFmtId="1" fontId="0" fillId="3" borderId="0" xfId="0" applyNumberFormat="1" applyFill="1"/>
    <xf numFmtId="0" fontId="0" fillId="4" borderId="0" xfId="0" applyFill="1" applyAlignment="1">
      <alignment horizontal="left" wrapText="1"/>
    </xf>
    <xf numFmtId="0" fontId="2" fillId="4" borderId="0" xfId="0" applyFont="1" applyFill="1" applyAlignment="1">
      <alignment horizontal="left" wrapText="1"/>
    </xf>
    <xf numFmtId="1" fontId="0" fillId="4" borderId="0" xfId="0" applyNumberFormat="1" applyFill="1" applyAlignment="1">
      <alignment horizontal="left" wrapText="1"/>
    </xf>
    <xf numFmtId="0" fontId="0" fillId="0" borderId="0" xfId="0" applyFont="1" applyFill="1" applyAlignment="1">
      <alignment horizontal="left" wrapText="1"/>
    </xf>
    <xf numFmtId="0" fontId="0" fillId="0" borderId="0" xfId="0" applyFont="1" applyAlignment="1">
      <alignment horizontal="left" wrapText="1"/>
    </xf>
    <xf numFmtId="2" fontId="6" fillId="4" borderId="0" xfId="0" applyNumberFormat="1" applyFont="1" applyFill="1" applyAlignment="1">
      <alignment horizontal="right"/>
    </xf>
    <xf numFmtId="2" fontId="0" fillId="3" borderId="0" xfId="0" applyNumberFormat="1" applyFont="1" applyFill="1"/>
    <xf numFmtId="2" fontId="6" fillId="0" borderId="0" xfId="0" applyNumberFormat="1" applyFont="1" applyFill="1" applyAlignment="1">
      <alignment horizontal="right"/>
    </xf>
    <xf numFmtId="0" fontId="0" fillId="0" borderId="0" xfId="0" applyFill="1"/>
    <xf numFmtId="2" fontId="6" fillId="0" borderId="0" xfId="1" applyNumberFormat="1" applyFont="1" applyFill="1"/>
    <xf numFmtId="0" fontId="7" fillId="0" borderId="0" xfId="0" applyFont="1"/>
    <xf numFmtId="1" fontId="0" fillId="4" borderId="0" xfId="0" applyNumberFormat="1" applyFont="1" applyFill="1"/>
    <xf numFmtId="3" fontId="6" fillId="0" borderId="0" xfId="0" applyNumberFormat="1" applyFont="1"/>
    <xf numFmtId="166" fontId="0" fillId="0" borderId="0" xfId="0" applyNumberFormat="1"/>
    <xf numFmtId="167" fontId="0" fillId="0" borderId="0" xfId="0" applyNumberFormat="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40" name="Grupp 39"/>
        <xdr:cNvGrpSpPr/>
      </xdr:nvGrpSpPr>
      <xdr:grpSpPr>
        <a:xfrm>
          <a:off x="304800" y="190500"/>
          <a:ext cx="1885950" cy="887226"/>
          <a:chOff x="1907704" y="1352104"/>
          <a:chExt cx="5040560" cy="2220912"/>
        </a:xfrm>
      </xdr:grpSpPr>
      <xdr:sp macro="" textlink="">
        <xdr:nvSpPr>
          <xdr:cNvPr id="41"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2"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43" name="Group 67"/>
          <xdr:cNvGrpSpPr>
            <a:grpSpLocks/>
          </xdr:cNvGrpSpPr>
        </xdr:nvGrpSpPr>
        <xdr:grpSpPr bwMode="auto">
          <a:xfrm>
            <a:off x="2268538" y="1773224"/>
            <a:ext cx="4148138" cy="1430333"/>
            <a:chOff x="1480" y="1960"/>
            <a:chExt cx="2928" cy="1010"/>
          </a:xfrm>
        </xdr:grpSpPr>
        <xdr:grpSp>
          <xdr:nvGrpSpPr>
            <xdr:cNvPr id="45" name="Group 68"/>
            <xdr:cNvGrpSpPr>
              <a:grpSpLocks/>
            </xdr:cNvGrpSpPr>
          </xdr:nvGrpSpPr>
          <xdr:grpSpPr bwMode="auto">
            <a:xfrm>
              <a:off x="1519" y="2056"/>
              <a:ext cx="2889" cy="832"/>
              <a:chOff x="1972" y="955"/>
              <a:chExt cx="1970" cy="1147"/>
            </a:xfrm>
          </xdr:grpSpPr>
          <xdr:sp macro="" textlink="">
            <xdr:nvSpPr>
              <xdr:cNvPr id="57"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58"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46"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7"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8"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9"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0"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1"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2"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3"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4"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5"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6"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44"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B44"/>
  <sheetViews>
    <sheetView showGridLines="0" tabSelected="1" zoomScaleNormal="100" workbookViewId="0">
      <selection activeCell="D8" sqref="D8"/>
    </sheetView>
  </sheetViews>
  <sheetFormatPr defaultRowHeight="15"/>
  <cols>
    <col min="1" max="1" width="4.5703125" customWidth="1"/>
    <col min="2" max="2" width="98" customWidth="1"/>
  </cols>
  <sheetData>
    <row r="1" spans="2:2">
      <c r="B1" s="65"/>
    </row>
    <row r="2" spans="2:2">
      <c r="B2" t="s">
        <v>46</v>
      </c>
    </row>
    <row r="3" spans="2:2" ht="26.25">
      <c r="B3" s="4" t="s">
        <v>73</v>
      </c>
    </row>
    <row r="4" spans="2:2" s="1" customFormat="1" ht="26.25">
      <c r="B4" s="1" t="s">
        <v>65</v>
      </c>
    </row>
    <row r="5" spans="2:2" ht="18.75">
      <c r="B5" s="6" t="s">
        <v>2</v>
      </c>
    </row>
    <row r="6" spans="2:2" ht="18.75">
      <c r="B6" s="6"/>
    </row>
    <row r="8" spans="2:2" ht="165">
      <c r="B8" s="3" t="s">
        <v>87</v>
      </c>
    </row>
    <row r="9" spans="2:2">
      <c r="B9" s="3"/>
    </row>
    <row r="10" spans="2:2" ht="150">
      <c r="B10" s="3" t="s">
        <v>71</v>
      </c>
    </row>
    <row r="12" spans="2:2" ht="45">
      <c r="B12" s="3" t="s">
        <v>88</v>
      </c>
    </row>
    <row r="13" spans="2:2">
      <c r="B13" s="3"/>
    </row>
    <row r="14" spans="2:2" ht="30">
      <c r="B14" s="3" t="s">
        <v>4</v>
      </c>
    </row>
    <row r="15" spans="2:2">
      <c r="B15" s="3"/>
    </row>
    <row r="16" spans="2:2" ht="30">
      <c r="B16" s="3" t="s">
        <v>62</v>
      </c>
    </row>
    <row r="17" spans="2:2" ht="30">
      <c r="B17" s="3" t="s">
        <v>64</v>
      </c>
    </row>
    <row r="18" spans="2:2">
      <c r="B18" s="35" t="s">
        <v>66</v>
      </c>
    </row>
    <row r="19" spans="2:2">
      <c r="B19" s="3" t="s">
        <v>68</v>
      </c>
    </row>
    <row r="20" spans="2:2" ht="30">
      <c r="B20" s="3" t="s">
        <v>57</v>
      </c>
    </row>
    <row r="21" spans="2:2">
      <c r="B21" s="3"/>
    </row>
    <row r="22" spans="2:2">
      <c r="B22" s="3" t="s">
        <v>90</v>
      </c>
    </row>
    <row r="23" spans="2:2">
      <c r="B23" s="3" t="s">
        <v>89</v>
      </c>
    </row>
    <row r="24" spans="2:2">
      <c r="B24" s="3" t="s">
        <v>91</v>
      </c>
    </row>
    <row r="25" spans="2:2">
      <c r="B25" s="3"/>
    </row>
    <row r="26" spans="2:2" ht="60">
      <c r="B26" s="3" t="s">
        <v>92</v>
      </c>
    </row>
    <row r="27" spans="2:2">
      <c r="B27" s="3"/>
    </row>
    <row r="28" spans="2:2">
      <c r="B28" s="3" t="s">
        <v>7</v>
      </c>
    </row>
    <row r="29" spans="2:2">
      <c r="B29" s="3" t="s">
        <v>40</v>
      </c>
    </row>
    <row r="30" spans="2:2" ht="30">
      <c r="B30" s="3" t="s">
        <v>56</v>
      </c>
    </row>
    <row r="31" spans="2:2">
      <c r="B31" s="3" t="s">
        <v>61</v>
      </c>
    </row>
    <row r="32" spans="2:2">
      <c r="B32" s="3" t="s">
        <v>41</v>
      </c>
    </row>
    <row r="33" spans="2:2">
      <c r="B33" s="3" t="s">
        <v>42</v>
      </c>
    </row>
    <row r="34" spans="2:2">
      <c r="B34" s="3" t="s">
        <v>43</v>
      </c>
    </row>
    <row r="35" spans="2:2">
      <c r="B35" s="3" t="s">
        <v>45</v>
      </c>
    </row>
    <row r="36" spans="2:2">
      <c r="B36" s="3" t="s">
        <v>44</v>
      </c>
    </row>
    <row r="37" spans="2:2">
      <c r="B37" s="3"/>
    </row>
    <row r="38" spans="2:2" ht="45">
      <c r="B38" s="3" t="s">
        <v>63</v>
      </c>
    </row>
    <row r="39" spans="2:2">
      <c r="B39" s="3"/>
    </row>
    <row r="40" spans="2:2" ht="45">
      <c r="B40" s="3" t="s">
        <v>93</v>
      </c>
    </row>
    <row r="41" spans="2:2">
      <c r="B41" s="3"/>
    </row>
    <row r="42" spans="2:2">
      <c r="B42" s="3" t="s">
        <v>1</v>
      </c>
    </row>
    <row r="44" spans="2:2">
      <c r="B44" s="7" t="s">
        <v>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Q211"/>
  <sheetViews>
    <sheetView workbookViewId="0">
      <selection activeCell="L8" sqref="L8"/>
    </sheetView>
  </sheetViews>
  <sheetFormatPr defaultRowHeight="15"/>
  <cols>
    <col min="1" max="1" width="15.140625" customWidth="1"/>
    <col min="2" max="2" width="11.28515625" customWidth="1"/>
    <col min="3" max="3" width="8.28515625" customWidth="1"/>
    <col min="4" max="4" width="11.140625" customWidth="1"/>
    <col min="5" max="5" width="15.5703125" customWidth="1"/>
    <col min="6" max="6" width="8.5703125" customWidth="1"/>
    <col min="7" max="7" width="14" style="27" customWidth="1"/>
    <col min="8" max="8" width="11.5703125" style="27" customWidth="1"/>
    <col min="9" max="9" width="8.85546875" customWidth="1"/>
    <col min="10" max="10" width="9.7109375" customWidth="1"/>
    <col min="11" max="11" width="11.5703125" customWidth="1"/>
    <col min="12" max="12" width="13.42578125" customWidth="1"/>
    <col min="13" max="13" width="21.42578125" customWidth="1"/>
    <col min="14" max="14" width="7.5703125" customWidth="1"/>
  </cols>
  <sheetData>
    <row r="1" spans="1:17" s="11" customFormat="1">
      <c r="E1" s="12"/>
      <c r="F1" s="12"/>
      <c r="G1" s="27"/>
      <c r="H1" s="27"/>
    </row>
    <row r="2" spans="1:17" s="11" customFormat="1">
      <c r="A2" s="17" t="s">
        <v>74</v>
      </c>
      <c r="B2" s="13"/>
      <c r="C2" s="13"/>
      <c r="D2" s="13"/>
      <c r="E2" s="13"/>
      <c r="F2" s="13"/>
      <c r="G2" s="17"/>
      <c r="H2" s="17"/>
      <c r="O2" s="10"/>
    </row>
    <row r="3" spans="1:17" s="11" customFormat="1">
      <c r="E3" s="12"/>
      <c r="H3" s="27"/>
      <c r="I3" s="14" t="s">
        <v>5</v>
      </c>
      <c r="J3" s="14"/>
      <c r="K3" s="14"/>
    </row>
    <row r="4" spans="1:17" s="11" customFormat="1">
      <c r="F4" t="s">
        <v>21</v>
      </c>
      <c r="G4" t="s">
        <v>22</v>
      </c>
      <c r="H4" s="27"/>
    </row>
    <row r="5" spans="1:17" s="11" customFormat="1">
      <c r="A5" t="s">
        <v>55</v>
      </c>
      <c r="C5" s="50">
        <v>97</v>
      </c>
      <c r="E5" t="s">
        <v>19</v>
      </c>
      <c r="F5" s="43" t="s">
        <v>17</v>
      </c>
      <c r="G5" s="60">
        <v>98</v>
      </c>
      <c r="H5" s="27"/>
      <c r="I5" t="s">
        <v>79</v>
      </c>
      <c r="L5" s="66">
        <v>25</v>
      </c>
    </row>
    <row r="6" spans="1:17" s="11" customFormat="1">
      <c r="A6" t="s">
        <v>18</v>
      </c>
      <c r="C6" s="14">
        <v>1</v>
      </c>
      <c r="E6" t="s">
        <v>58</v>
      </c>
      <c r="F6" s="38" t="s">
        <v>16</v>
      </c>
      <c r="G6" s="60">
        <v>97</v>
      </c>
      <c r="H6" s="27"/>
      <c r="I6" t="s">
        <v>78</v>
      </c>
      <c r="L6" s="66">
        <v>20</v>
      </c>
    </row>
    <row r="7" spans="1:17" s="11" customFormat="1">
      <c r="A7" t="s">
        <v>50</v>
      </c>
      <c r="C7" s="14">
        <v>1</v>
      </c>
      <c r="E7" t="s">
        <v>20</v>
      </c>
      <c r="F7" s="38" t="s">
        <v>15</v>
      </c>
      <c r="G7" s="60">
        <v>95.7</v>
      </c>
      <c r="H7" s="27"/>
      <c r="I7" t="s">
        <v>80</v>
      </c>
      <c r="L7" s="66">
        <v>300</v>
      </c>
    </row>
    <row r="8" spans="1:17" s="11" customFormat="1">
      <c r="A8" t="s">
        <v>54</v>
      </c>
      <c r="C8" s="61">
        <f>Resultat!Q157</f>
        <v>97.000803858520925</v>
      </c>
      <c r="E8"/>
      <c r="F8" s="38"/>
      <c r="G8" s="62"/>
      <c r="H8" s="27"/>
    </row>
    <row r="9" spans="1:17" s="12" customFormat="1">
      <c r="A9" s="25"/>
      <c r="B9" s="25"/>
      <c r="C9" s="25"/>
      <c r="D9" s="25"/>
      <c r="E9" s="25"/>
      <c r="F9" s="25"/>
      <c r="G9" s="18"/>
      <c r="H9" s="18"/>
      <c r="I9" s="18"/>
      <c r="J9" s="18"/>
      <c r="K9" s="18"/>
      <c r="L9" s="18"/>
      <c r="M9" s="18"/>
    </row>
    <row r="10" spans="1:17" s="59" customFormat="1" ht="30">
      <c r="A10" s="26" t="s">
        <v>0</v>
      </c>
      <c r="B10" s="55" t="s">
        <v>6</v>
      </c>
      <c r="C10" s="55" t="s">
        <v>8</v>
      </c>
      <c r="D10" s="55" t="s">
        <v>9</v>
      </c>
      <c r="E10" s="56" t="s">
        <v>10</v>
      </c>
      <c r="F10" s="55" t="s">
        <v>11</v>
      </c>
      <c r="G10" s="55" t="s">
        <v>39</v>
      </c>
      <c r="H10" s="57" t="s">
        <v>12</v>
      </c>
      <c r="I10" s="55" t="s">
        <v>14</v>
      </c>
      <c r="J10" s="55" t="s">
        <v>13</v>
      </c>
      <c r="K10" s="32"/>
      <c r="L10" s="32"/>
      <c r="M10" s="32"/>
      <c r="N10" s="32"/>
      <c r="O10" s="58"/>
      <c r="P10" s="58"/>
      <c r="Q10" s="58"/>
    </row>
    <row r="11" spans="1:17" s="11" customFormat="1">
      <c r="F11" s="12"/>
      <c r="G11" s="28"/>
      <c r="H11" s="28"/>
      <c r="I11" s="12"/>
      <c r="J11" s="12"/>
      <c r="K11" s="12"/>
      <c r="L11" s="12"/>
      <c r="M11" s="12"/>
      <c r="N11" s="12"/>
      <c r="O11" s="12"/>
      <c r="P11" s="12"/>
      <c r="Q11" s="12"/>
    </row>
    <row r="12" spans="1:17" s="11" customFormat="1">
      <c r="A12" s="19">
        <v>1</v>
      </c>
      <c r="B12" s="39">
        <v>699</v>
      </c>
      <c r="C12" s="39">
        <v>7</v>
      </c>
      <c r="D12" s="39">
        <v>12</v>
      </c>
      <c r="E12" s="40">
        <v>78.892545803823225</v>
      </c>
      <c r="F12" s="41">
        <v>18</v>
      </c>
      <c r="G12" s="42">
        <v>447</v>
      </c>
      <c r="H12" s="41" t="s">
        <v>15</v>
      </c>
      <c r="I12" s="43" t="s">
        <v>15</v>
      </c>
      <c r="J12" s="41" t="s">
        <v>15</v>
      </c>
      <c r="K12" s="18"/>
      <c r="L12" s="18"/>
      <c r="M12" s="18"/>
      <c r="N12" s="18"/>
      <c r="O12" s="12"/>
      <c r="P12" s="12"/>
      <c r="Q12" s="12"/>
    </row>
    <row r="13" spans="1:17" s="11" customFormat="1">
      <c r="A13" s="11">
        <v>2</v>
      </c>
      <c r="B13" s="8">
        <v>69</v>
      </c>
      <c r="C13" s="8">
        <v>18</v>
      </c>
      <c r="D13" s="8">
        <v>10</v>
      </c>
      <c r="E13" s="40">
        <v>9.0882571952814857</v>
      </c>
      <c r="F13" s="44">
        <v>9</v>
      </c>
      <c r="G13" s="35">
        <v>69</v>
      </c>
      <c r="H13" s="41" t="s">
        <v>15</v>
      </c>
      <c r="I13" s="38" t="s">
        <v>15</v>
      </c>
      <c r="J13" s="44" t="s">
        <v>15</v>
      </c>
      <c r="K13" s="18"/>
      <c r="L13" s="18"/>
      <c r="M13" s="18"/>
      <c r="N13" s="18"/>
      <c r="O13" s="12"/>
      <c r="P13" s="12"/>
      <c r="Q13" s="12"/>
    </row>
    <row r="14" spans="1:17" s="11" customFormat="1">
      <c r="A14" s="19">
        <v>3</v>
      </c>
      <c r="B14" s="8">
        <v>22</v>
      </c>
      <c r="C14" s="8">
        <v>51</v>
      </c>
      <c r="D14" s="8">
        <v>11</v>
      </c>
      <c r="E14" s="40">
        <v>1.9839158495580063</v>
      </c>
      <c r="F14" s="44">
        <v>17</v>
      </c>
      <c r="G14" s="35">
        <v>22</v>
      </c>
      <c r="H14" s="41" t="s">
        <v>15</v>
      </c>
      <c r="I14" s="38" t="s">
        <v>15</v>
      </c>
      <c r="J14" s="44" t="s">
        <v>15</v>
      </c>
      <c r="K14" s="12"/>
      <c r="L14" s="12"/>
      <c r="M14" s="18"/>
      <c r="N14" s="12"/>
      <c r="O14" s="12"/>
      <c r="P14" s="12"/>
      <c r="Q14" s="12"/>
    </row>
    <row r="15" spans="1:17" s="11" customFormat="1">
      <c r="A15" s="11">
        <v>4</v>
      </c>
      <c r="B15" s="8">
        <v>11</v>
      </c>
      <c r="C15" s="8">
        <v>40</v>
      </c>
      <c r="D15" s="8">
        <v>7</v>
      </c>
      <c r="E15" s="40">
        <v>1.4792754376432111</v>
      </c>
      <c r="F15" s="44">
        <v>29</v>
      </c>
      <c r="G15" s="35">
        <v>11</v>
      </c>
      <c r="H15" s="41" t="s">
        <v>15</v>
      </c>
      <c r="I15" s="38" t="s">
        <v>15</v>
      </c>
      <c r="J15" s="44" t="s">
        <v>15</v>
      </c>
      <c r="K15" s="12"/>
      <c r="L15" s="12"/>
      <c r="M15" s="18"/>
      <c r="N15" s="12"/>
      <c r="O15" s="12"/>
      <c r="P15" s="12"/>
      <c r="Q15" s="12"/>
    </row>
    <row r="16" spans="1:17" s="11" customFormat="1">
      <c r="A16" s="19">
        <v>5</v>
      </c>
      <c r="B16" s="8">
        <v>21</v>
      </c>
      <c r="C16" s="8">
        <v>50</v>
      </c>
      <c r="D16" s="8">
        <v>7</v>
      </c>
      <c r="E16" s="40">
        <v>2.5343685283135557</v>
      </c>
      <c r="F16" s="44">
        <v>9</v>
      </c>
      <c r="G16" s="35">
        <v>21</v>
      </c>
      <c r="H16" s="41" t="s">
        <v>15</v>
      </c>
      <c r="I16" s="38" t="s">
        <v>15</v>
      </c>
      <c r="J16" s="44" t="s">
        <v>15</v>
      </c>
      <c r="K16" s="12"/>
      <c r="L16" s="12"/>
      <c r="M16" s="18"/>
      <c r="N16" s="12"/>
      <c r="O16" s="12"/>
      <c r="P16" s="12"/>
      <c r="Q16" s="12"/>
    </row>
    <row r="17" spans="1:17" s="11" customFormat="1">
      <c r="A17" s="11">
        <v>6</v>
      </c>
      <c r="B17" s="8">
        <v>40</v>
      </c>
      <c r="C17" s="8">
        <v>21</v>
      </c>
      <c r="D17" s="8">
        <v>10</v>
      </c>
      <c r="E17" s="40">
        <v>3.5748996856422202</v>
      </c>
      <c r="F17" s="44">
        <v>7</v>
      </c>
      <c r="G17" s="35">
        <v>40</v>
      </c>
      <c r="H17" s="41" t="s">
        <v>15</v>
      </c>
      <c r="I17" s="38" t="s">
        <v>15</v>
      </c>
      <c r="J17" s="44" t="s">
        <v>15</v>
      </c>
      <c r="K17" s="16"/>
      <c r="L17" s="16"/>
      <c r="M17" s="18"/>
      <c r="N17" s="16"/>
      <c r="O17" s="16"/>
      <c r="P17" s="16"/>
      <c r="Q17" s="12"/>
    </row>
    <row r="18" spans="1:17" s="11" customFormat="1">
      <c r="A18" s="19">
        <v>7</v>
      </c>
      <c r="B18" s="8">
        <v>45</v>
      </c>
      <c r="C18" s="8">
        <v>83</v>
      </c>
      <c r="D18" s="8">
        <v>14</v>
      </c>
      <c r="E18" s="40">
        <v>4.3082732017334484</v>
      </c>
      <c r="F18" s="44">
        <v>4</v>
      </c>
      <c r="G18" s="35">
        <v>33</v>
      </c>
      <c r="H18" s="41" t="s">
        <v>15</v>
      </c>
      <c r="I18" s="38" t="s">
        <v>16</v>
      </c>
      <c r="J18" s="44" t="s">
        <v>15</v>
      </c>
      <c r="K18" s="15"/>
      <c r="L18" s="15"/>
      <c r="M18" s="18"/>
      <c r="N18" s="15"/>
      <c r="O18" s="15"/>
      <c r="P18" s="15"/>
    </row>
    <row r="19" spans="1:17" s="11" customFormat="1">
      <c r="A19" s="11">
        <v>8</v>
      </c>
      <c r="B19" s="8">
        <v>23</v>
      </c>
      <c r="C19" s="8">
        <v>30</v>
      </c>
      <c r="D19" s="8">
        <v>7</v>
      </c>
      <c r="E19" s="40">
        <v>3.2147987218181537</v>
      </c>
      <c r="F19" s="44">
        <v>9</v>
      </c>
      <c r="G19" s="35">
        <v>23</v>
      </c>
      <c r="H19" s="41" t="s">
        <v>15</v>
      </c>
      <c r="I19" s="38" t="s">
        <v>15</v>
      </c>
      <c r="J19" s="44" t="s">
        <v>15</v>
      </c>
      <c r="K19" s="15"/>
      <c r="L19" s="15"/>
      <c r="M19" s="18"/>
      <c r="N19" s="15"/>
      <c r="O19" s="15"/>
      <c r="P19" s="15"/>
    </row>
    <row r="20" spans="1:17" s="11" customFormat="1">
      <c r="A20" s="19">
        <v>9</v>
      </c>
      <c r="B20" s="8">
        <v>125</v>
      </c>
      <c r="C20" s="8">
        <v>22</v>
      </c>
      <c r="D20" s="8">
        <v>10</v>
      </c>
      <c r="E20" s="40">
        <v>14.475662303783855</v>
      </c>
      <c r="F20" s="44">
        <v>19</v>
      </c>
      <c r="G20" s="35">
        <v>107</v>
      </c>
      <c r="H20" s="41" t="s">
        <v>15</v>
      </c>
      <c r="I20" s="38" t="s">
        <v>15</v>
      </c>
      <c r="J20" s="44" t="s">
        <v>15</v>
      </c>
      <c r="K20" s="15"/>
      <c r="L20" s="15"/>
      <c r="M20" s="18"/>
      <c r="N20" s="15"/>
      <c r="O20" s="15"/>
      <c r="P20" s="15"/>
    </row>
    <row r="21" spans="1:17" s="11" customFormat="1">
      <c r="A21" s="11">
        <v>10</v>
      </c>
      <c r="B21" s="8">
        <v>50</v>
      </c>
      <c r="C21" s="8">
        <v>20</v>
      </c>
      <c r="D21" s="8">
        <v>5</v>
      </c>
      <c r="E21" s="40">
        <v>6.9783436901522293</v>
      </c>
      <c r="F21" s="44">
        <v>9</v>
      </c>
      <c r="G21" s="35">
        <v>50</v>
      </c>
      <c r="H21" s="41" t="s">
        <v>15</v>
      </c>
      <c r="I21" s="38" t="s">
        <v>15</v>
      </c>
      <c r="J21" s="44" t="s">
        <v>15</v>
      </c>
      <c r="K21" s="18"/>
      <c r="L21" s="18"/>
      <c r="M21" s="18"/>
      <c r="N21" s="18"/>
      <c r="O21" s="15"/>
      <c r="P21" s="15"/>
    </row>
    <row r="22" spans="1:17" s="11" customFormat="1">
      <c r="A22" s="19">
        <v>11</v>
      </c>
      <c r="B22" s="8">
        <v>22</v>
      </c>
      <c r="C22" s="8">
        <v>37</v>
      </c>
      <c r="D22" s="8">
        <v>5</v>
      </c>
      <c r="E22" s="40">
        <v>3.4731460140603949</v>
      </c>
      <c r="F22" s="44">
        <v>4</v>
      </c>
      <c r="G22" s="35">
        <v>22</v>
      </c>
      <c r="H22" s="41" t="s">
        <v>15</v>
      </c>
      <c r="I22" s="38" t="s">
        <v>15</v>
      </c>
      <c r="J22" s="44" t="s">
        <v>15</v>
      </c>
      <c r="M22" s="18"/>
      <c r="O22" s="15"/>
      <c r="P22" s="15"/>
    </row>
    <row r="23" spans="1:17" s="11" customFormat="1">
      <c r="A23" s="11">
        <v>12</v>
      </c>
      <c r="B23" s="8">
        <v>4</v>
      </c>
      <c r="C23" s="8">
        <v>35</v>
      </c>
      <c r="D23" s="8">
        <v>4</v>
      </c>
      <c r="E23" s="40">
        <v>0.58919349052128589</v>
      </c>
      <c r="F23" s="44">
        <v>30</v>
      </c>
      <c r="G23" s="35">
        <v>4</v>
      </c>
      <c r="H23" s="41" t="s">
        <v>15</v>
      </c>
      <c r="I23" s="38" t="s">
        <v>15</v>
      </c>
      <c r="J23" s="44" t="s">
        <v>15</v>
      </c>
      <c r="K23" s="15"/>
      <c r="L23" s="15"/>
      <c r="M23" s="18"/>
      <c r="N23" s="15"/>
      <c r="O23" s="15"/>
      <c r="P23" s="15"/>
    </row>
    <row r="24" spans="1:17" s="11" customFormat="1">
      <c r="A24" s="19">
        <v>13</v>
      </c>
      <c r="B24" s="8">
        <v>20</v>
      </c>
      <c r="C24" s="8">
        <v>11</v>
      </c>
      <c r="D24" s="8">
        <v>7</v>
      </c>
      <c r="E24" s="40">
        <v>2.4718114090561856</v>
      </c>
      <c r="F24" s="44">
        <v>15</v>
      </c>
      <c r="G24" s="35">
        <v>20</v>
      </c>
      <c r="H24" s="41" t="s">
        <v>15</v>
      </c>
      <c r="I24" s="38" t="s">
        <v>15</v>
      </c>
      <c r="J24" s="44" t="s">
        <v>15</v>
      </c>
      <c r="K24" s="15"/>
      <c r="L24" s="15"/>
      <c r="M24" s="18"/>
      <c r="N24" s="15"/>
      <c r="O24" s="15"/>
      <c r="P24" s="15"/>
    </row>
    <row r="25" spans="1:17" s="11" customFormat="1">
      <c r="A25" s="11">
        <v>14</v>
      </c>
      <c r="B25" s="8">
        <v>59</v>
      </c>
      <c r="C25" s="8">
        <v>33</v>
      </c>
      <c r="D25" s="8">
        <v>4</v>
      </c>
      <c r="E25" s="40">
        <v>8.5036199306719311</v>
      </c>
      <c r="F25" s="44">
        <v>11</v>
      </c>
      <c r="G25" s="35">
        <v>59</v>
      </c>
      <c r="H25" s="41" t="s">
        <v>15</v>
      </c>
      <c r="I25" s="38" t="s">
        <v>15</v>
      </c>
      <c r="J25" s="44" t="s">
        <v>15</v>
      </c>
      <c r="K25" s="15"/>
      <c r="L25" s="15"/>
      <c r="M25" s="18"/>
      <c r="N25" s="15"/>
      <c r="O25" s="15"/>
      <c r="P25" s="15"/>
    </row>
    <row r="26" spans="1:17" s="11" customFormat="1">
      <c r="A26" s="19">
        <v>15</v>
      </c>
      <c r="B26" s="8">
        <v>19</v>
      </c>
      <c r="C26" s="8">
        <v>49</v>
      </c>
      <c r="D26" s="8">
        <v>4</v>
      </c>
      <c r="E26" s="40">
        <v>3.1275739191536247</v>
      </c>
      <c r="F26" s="44">
        <v>30</v>
      </c>
      <c r="G26" s="35">
        <v>19</v>
      </c>
      <c r="H26" s="41" t="s">
        <v>15</v>
      </c>
      <c r="I26" s="38" t="s">
        <v>15</v>
      </c>
      <c r="J26" s="44" t="s">
        <v>15</v>
      </c>
      <c r="K26" s="15"/>
      <c r="L26" s="15"/>
      <c r="M26" s="18"/>
      <c r="N26" s="15"/>
      <c r="O26" s="15"/>
      <c r="P26" s="15"/>
    </row>
    <row r="27" spans="1:17" s="11" customFormat="1">
      <c r="A27" s="11">
        <v>16</v>
      </c>
      <c r="B27" s="8">
        <v>40</v>
      </c>
      <c r="C27" s="8">
        <v>83</v>
      </c>
      <c r="D27" s="8">
        <v>11</v>
      </c>
      <c r="E27" s="40">
        <v>3.9688166058505581</v>
      </c>
      <c r="F27" s="44">
        <v>4</v>
      </c>
      <c r="G27" s="35">
        <v>31</v>
      </c>
      <c r="H27" s="41" t="s">
        <v>15</v>
      </c>
      <c r="I27" s="38" t="s">
        <v>16</v>
      </c>
      <c r="J27" s="44" t="s">
        <v>15</v>
      </c>
      <c r="K27" s="15"/>
      <c r="L27" s="15"/>
      <c r="M27" s="18"/>
      <c r="N27" s="15"/>
      <c r="O27" s="15"/>
      <c r="P27" s="15"/>
    </row>
    <row r="28" spans="1:17" s="11" customFormat="1">
      <c r="A28" s="19">
        <v>17</v>
      </c>
      <c r="B28" s="8">
        <v>200</v>
      </c>
      <c r="C28" s="8">
        <v>26</v>
      </c>
      <c r="D28" s="8">
        <v>8</v>
      </c>
      <c r="E28" s="40">
        <v>18.75268007368819</v>
      </c>
      <c r="F28" s="44">
        <v>28</v>
      </c>
      <c r="G28" s="35">
        <v>124</v>
      </c>
      <c r="H28" s="41" t="s">
        <v>15</v>
      </c>
      <c r="I28" s="38" t="s">
        <v>15</v>
      </c>
      <c r="J28" s="44" t="s">
        <v>15</v>
      </c>
      <c r="K28" s="15"/>
      <c r="L28" s="15"/>
      <c r="M28" s="18"/>
      <c r="N28" s="15"/>
      <c r="O28" s="15"/>
      <c r="P28" s="15"/>
    </row>
    <row r="29" spans="1:17" s="11" customFormat="1">
      <c r="A29" s="11">
        <v>18</v>
      </c>
      <c r="B29" s="8">
        <v>56</v>
      </c>
      <c r="C29" s="8">
        <v>72</v>
      </c>
      <c r="D29" s="8">
        <v>15</v>
      </c>
      <c r="E29" s="40">
        <v>6.7300936202849915</v>
      </c>
      <c r="F29" s="44">
        <v>30</v>
      </c>
      <c r="G29" s="35">
        <v>39</v>
      </c>
      <c r="H29" s="41" t="s">
        <v>15</v>
      </c>
      <c r="I29" s="38" t="s">
        <v>16</v>
      </c>
      <c r="J29" s="44" t="s">
        <v>15</v>
      </c>
      <c r="K29" s="15"/>
      <c r="L29" s="15"/>
      <c r="M29" s="18"/>
      <c r="N29" s="15"/>
      <c r="O29" s="15"/>
      <c r="P29" s="15"/>
    </row>
    <row r="30" spans="1:17" s="11" customFormat="1">
      <c r="A30" s="19">
        <v>19</v>
      </c>
      <c r="B30" s="8">
        <v>218</v>
      </c>
      <c r="C30" s="8">
        <v>30</v>
      </c>
      <c r="D30" s="8">
        <v>13</v>
      </c>
      <c r="E30" s="40">
        <v>21.210451157801838</v>
      </c>
      <c r="F30" s="44">
        <v>15</v>
      </c>
      <c r="G30" s="35">
        <v>120</v>
      </c>
      <c r="H30" s="41" t="s">
        <v>15</v>
      </c>
      <c r="I30" s="38" t="s">
        <v>15</v>
      </c>
      <c r="J30" s="44" t="s">
        <v>15</v>
      </c>
      <c r="K30" s="15"/>
      <c r="L30" s="15"/>
      <c r="M30" s="18"/>
      <c r="N30" s="15"/>
      <c r="O30" s="15"/>
      <c r="P30" s="15"/>
    </row>
    <row r="31" spans="1:17" s="11" customFormat="1">
      <c r="A31" s="11">
        <v>20</v>
      </c>
      <c r="B31" s="8">
        <v>273</v>
      </c>
      <c r="C31" s="8">
        <v>29</v>
      </c>
      <c r="D31" s="8">
        <v>14</v>
      </c>
      <c r="E31" s="40">
        <v>22.323063804969021</v>
      </c>
      <c r="F31" s="44">
        <v>20</v>
      </c>
      <c r="G31" s="35">
        <v>137</v>
      </c>
      <c r="H31" s="41" t="s">
        <v>15</v>
      </c>
      <c r="I31" s="38" t="s">
        <v>15</v>
      </c>
      <c r="J31" s="44" t="s">
        <v>15</v>
      </c>
      <c r="K31" s="15"/>
      <c r="L31" s="15"/>
      <c r="M31" s="18"/>
      <c r="N31" s="15"/>
      <c r="O31" s="15"/>
      <c r="P31" s="15"/>
    </row>
    <row r="32" spans="1:17" s="11" customFormat="1">
      <c r="A32" s="19">
        <v>21</v>
      </c>
      <c r="B32" s="8">
        <v>31</v>
      </c>
      <c r="C32" s="8">
        <v>247</v>
      </c>
      <c r="D32" s="8">
        <v>12</v>
      </c>
      <c r="E32" s="40">
        <v>3.0703032811354003</v>
      </c>
      <c r="F32" s="44">
        <v>9</v>
      </c>
      <c r="G32" s="35">
        <v>16</v>
      </c>
      <c r="H32" s="41" t="s">
        <v>15</v>
      </c>
      <c r="I32" s="38" t="s">
        <v>17</v>
      </c>
      <c r="J32" s="44" t="s">
        <v>15</v>
      </c>
      <c r="K32" s="15"/>
      <c r="L32" s="15"/>
      <c r="M32" s="18"/>
      <c r="N32" s="15"/>
      <c r="O32" s="15"/>
      <c r="P32" s="15"/>
    </row>
    <row r="33" spans="1:16" s="11" customFormat="1">
      <c r="A33" s="11">
        <v>22</v>
      </c>
      <c r="B33" s="8">
        <v>218</v>
      </c>
      <c r="C33" s="8">
        <v>244</v>
      </c>
      <c r="D33" s="8">
        <v>11</v>
      </c>
      <c r="E33" s="40">
        <v>19.123256778722887</v>
      </c>
      <c r="F33" s="44">
        <v>10</v>
      </c>
      <c r="G33" s="35">
        <v>42</v>
      </c>
      <c r="H33" s="41" t="s">
        <v>16</v>
      </c>
      <c r="I33" s="38" t="s">
        <v>17</v>
      </c>
      <c r="J33" s="44" t="s">
        <v>15</v>
      </c>
      <c r="K33" s="15"/>
      <c r="L33" s="15"/>
      <c r="M33" s="18"/>
      <c r="N33" s="15"/>
      <c r="O33" s="15"/>
      <c r="P33" s="15"/>
    </row>
    <row r="34" spans="1:16" s="11" customFormat="1">
      <c r="A34" s="19">
        <v>23</v>
      </c>
      <c r="B34" s="8">
        <v>11</v>
      </c>
      <c r="C34" s="8">
        <v>632</v>
      </c>
      <c r="D34" s="8">
        <v>8</v>
      </c>
      <c r="E34" s="40">
        <v>1.1532654137839289</v>
      </c>
      <c r="F34" s="44">
        <v>22</v>
      </c>
      <c r="G34" s="35">
        <v>6</v>
      </c>
      <c r="H34" s="41" t="s">
        <v>15</v>
      </c>
      <c r="I34" s="38" t="s">
        <v>17</v>
      </c>
      <c r="J34" s="44" t="s">
        <v>15</v>
      </c>
      <c r="K34" s="15"/>
      <c r="L34" s="15"/>
      <c r="M34" s="18"/>
      <c r="N34" s="15"/>
      <c r="O34" s="15"/>
      <c r="P34" s="15"/>
    </row>
    <row r="35" spans="1:16">
      <c r="A35" s="11">
        <v>24</v>
      </c>
      <c r="B35" s="8">
        <v>19</v>
      </c>
      <c r="C35" s="8">
        <v>144</v>
      </c>
      <c r="D35" s="8">
        <v>8</v>
      </c>
      <c r="E35" s="40">
        <v>2.5726787382854828</v>
      </c>
      <c r="F35" s="44">
        <v>5</v>
      </c>
      <c r="G35" s="35">
        <v>16</v>
      </c>
      <c r="H35" s="41" t="s">
        <v>15</v>
      </c>
      <c r="I35" s="38" t="s">
        <v>16</v>
      </c>
      <c r="J35" s="44" t="s">
        <v>15</v>
      </c>
      <c r="K35" s="8"/>
      <c r="L35" s="8"/>
      <c r="M35" s="18"/>
      <c r="N35" s="8"/>
      <c r="O35" s="8"/>
      <c r="P35" s="8"/>
    </row>
    <row r="36" spans="1:16">
      <c r="A36" s="19">
        <v>25</v>
      </c>
      <c r="B36" s="8">
        <v>26</v>
      </c>
      <c r="C36" s="8">
        <v>519</v>
      </c>
      <c r="D36" s="8">
        <v>12</v>
      </c>
      <c r="E36" s="40">
        <v>2.1722767927708326</v>
      </c>
      <c r="F36" s="44">
        <v>17</v>
      </c>
      <c r="G36" s="35">
        <v>10</v>
      </c>
      <c r="H36" s="41" t="s">
        <v>15</v>
      </c>
      <c r="I36" s="38" t="s">
        <v>17</v>
      </c>
      <c r="J36" s="44" t="s">
        <v>15</v>
      </c>
      <c r="K36" s="8"/>
      <c r="L36" s="8"/>
      <c r="M36" s="18"/>
      <c r="N36" s="8"/>
      <c r="O36" s="8"/>
      <c r="P36" s="8"/>
    </row>
    <row r="37" spans="1:16">
      <c r="A37" s="11">
        <v>26</v>
      </c>
      <c r="B37" s="8">
        <v>9</v>
      </c>
      <c r="C37" s="8">
        <v>113</v>
      </c>
      <c r="D37" s="8">
        <v>6</v>
      </c>
      <c r="E37" s="40">
        <v>1.0332430813757567</v>
      </c>
      <c r="F37" s="44">
        <v>11</v>
      </c>
      <c r="G37" s="35">
        <v>9</v>
      </c>
      <c r="H37" s="41" t="s">
        <v>15</v>
      </c>
      <c r="I37" s="38" t="s">
        <v>16</v>
      </c>
      <c r="J37" s="44" t="s">
        <v>15</v>
      </c>
      <c r="K37" s="8"/>
      <c r="L37" s="8"/>
      <c r="M37" s="18"/>
      <c r="N37" s="8"/>
      <c r="O37" s="8"/>
      <c r="P37" s="8"/>
    </row>
    <row r="38" spans="1:16">
      <c r="A38" s="19">
        <v>27</v>
      </c>
      <c r="B38" s="8">
        <v>11</v>
      </c>
      <c r="C38" s="8">
        <v>208</v>
      </c>
      <c r="D38" s="8">
        <v>6</v>
      </c>
      <c r="E38" s="40">
        <v>1.3167044537163253</v>
      </c>
      <c r="F38" s="44">
        <v>30</v>
      </c>
      <c r="G38" s="35">
        <v>10</v>
      </c>
      <c r="H38" s="41" t="s">
        <v>15</v>
      </c>
      <c r="I38" s="38" t="s">
        <v>16</v>
      </c>
      <c r="J38" s="44" t="s">
        <v>15</v>
      </c>
      <c r="K38" s="8"/>
      <c r="L38" s="8"/>
      <c r="M38" s="18"/>
      <c r="N38" s="8"/>
      <c r="O38" s="8"/>
      <c r="P38" s="8"/>
    </row>
    <row r="39" spans="1:16">
      <c r="A39" s="11">
        <v>28</v>
      </c>
      <c r="B39" s="8">
        <v>18</v>
      </c>
      <c r="C39" s="8">
        <v>347</v>
      </c>
      <c r="D39" s="8">
        <v>8</v>
      </c>
      <c r="E39" s="40">
        <v>2.0421033622553981</v>
      </c>
      <c r="F39" s="44">
        <v>35</v>
      </c>
      <c r="G39" s="35">
        <v>10</v>
      </c>
      <c r="H39" s="41" t="s">
        <v>15</v>
      </c>
      <c r="I39" s="38" t="s">
        <v>17</v>
      </c>
      <c r="J39" s="44" t="s">
        <v>15</v>
      </c>
      <c r="K39" s="8"/>
      <c r="L39" s="8"/>
      <c r="M39" s="18"/>
      <c r="N39" s="8"/>
      <c r="O39" s="8"/>
      <c r="P39" s="8"/>
    </row>
    <row r="40" spans="1:16">
      <c r="A40" s="19">
        <v>29</v>
      </c>
      <c r="B40" s="8">
        <v>12</v>
      </c>
      <c r="C40" s="8">
        <v>996</v>
      </c>
      <c r="D40" s="8">
        <v>11</v>
      </c>
      <c r="E40" s="40">
        <v>1.3980894495768752</v>
      </c>
      <c r="F40" s="44">
        <v>15</v>
      </c>
      <c r="G40" s="35">
        <v>5</v>
      </c>
      <c r="H40" s="41" t="s">
        <v>15</v>
      </c>
      <c r="I40" s="38" t="s">
        <v>17</v>
      </c>
      <c r="J40" s="44" t="s">
        <v>15</v>
      </c>
      <c r="K40" s="8"/>
      <c r="L40" s="8"/>
      <c r="M40" s="18"/>
      <c r="N40" s="8"/>
      <c r="O40" s="8"/>
      <c r="P40" s="8"/>
    </row>
    <row r="41" spans="1:16">
      <c r="A41" s="11">
        <v>30</v>
      </c>
      <c r="B41" s="8">
        <v>185</v>
      </c>
      <c r="C41" s="8">
        <v>75</v>
      </c>
      <c r="D41" s="8">
        <v>22</v>
      </c>
      <c r="E41" s="40">
        <v>14.115139058337936</v>
      </c>
      <c r="F41" s="44">
        <v>4</v>
      </c>
      <c r="G41" s="35">
        <v>70</v>
      </c>
      <c r="H41" s="41" t="s">
        <v>15</v>
      </c>
      <c r="I41" s="38" t="s">
        <v>16</v>
      </c>
      <c r="J41" s="44" t="s">
        <v>15</v>
      </c>
      <c r="K41" s="8"/>
      <c r="L41" s="8"/>
      <c r="M41" s="18"/>
      <c r="N41" s="8"/>
      <c r="O41" s="8"/>
      <c r="P41" s="8"/>
    </row>
    <row r="42" spans="1:16">
      <c r="A42" s="19">
        <v>31</v>
      </c>
      <c r="B42" s="8">
        <v>914</v>
      </c>
      <c r="C42" s="8">
        <v>26</v>
      </c>
      <c r="D42" s="8">
        <v>21</v>
      </c>
      <c r="E42" s="40">
        <v>74.942471685578425</v>
      </c>
      <c r="F42" s="44">
        <v>7</v>
      </c>
      <c r="G42" s="35">
        <v>265</v>
      </c>
      <c r="H42" s="41" t="s">
        <v>16</v>
      </c>
      <c r="I42" s="38" t="s">
        <v>15</v>
      </c>
      <c r="J42" s="44" t="s">
        <v>15</v>
      </c>
      <c r="K42" s="8"/>
      <c r="L42" s="8"/>
      <c r="M42" s="18"/>
      <c r="N42" s="8"/>
      <c r="O42" s="8"/>
      <c r="P42" s="8"/>
    </row>
    <row r="43" spans="1:16">
      <c r="A43" s="11">
        <v>32</v>
      </c>
      <c r="B43" s="8">
        <v>32</v>
      </c>
      <c r="C43" s="8">
        <v>83</v>
      </c>
      <c r="D43" s="8">
        <v>25</v>
      </c>
      <c r="E43" s="40">
        <v>2.4836615635912249</v>
      </c>
      <c r="F43" s="44">
        <v>14</v>
      </c>
      <c r="G43" s="35">
        <v>28</v>
      </c>
      <c r="H43" s="41" t="s">
        <v>15</v>
      </c>
      <c r="I43" s="38" t="s">
        <v>16</v>
      </c>
      <c r="J43" s="44" t="s">
        <v>15</v>
      </c>
      <c r="K43" s="8"/>
      <c r="L43" s="8"/>
      <c r="M43" s="18"/>
      <c r="N43" s="8"/>
      <c r="O43" s="8"/>
      <c r="P43" s="8"/>
    </row>
    <row r="44" spans="1:16">
      <c r="A44" s="19">
        <v>33</v>
      </c>
      <c r="B44" s="8">
        <v>87</v>
      </c>
      <c r="C44" s="8">
        <v>98</v>
      </c>
      <c r="D44" s="8">
        <v>20</v>
      </c>
      <c r="E44" s="40">
        <v>6.9153641616350026</v>
      </c>
      <c r="F44" s="44">
        <v>15</v>
      </c>
      <c r="G44" s="35">
        <v>42</v>
      </c>
      <c r="H44" s="41" t="s">
        <v>15</v>
      </c>
      <c r="I44" s="38" t="s">
        <v>16</v>
      </c>
      <c r="J44" s="44" t="s">
        <v>15</v>
      </c>
      <c r="K44" s="8"/>
      <c r="L44" s="8"/>
      <c r="M44" s="18"/>
      <c r="N44" s="8"/>
      <c r="O44" s="8"/>
      <c r="P44" s="8"/>
    </row>
    <row r="45" spans="1:16">
      <c r="A45" s="11">
        <v>34</v>
      </c>
      <c r="B45" s="8">
        <v>708</v>
      </c>
      <c r="C45" s="8">
        <v>30</v>
      </c>
      <c r="D45" s="8">
        <v>15</v>
      </c>
      <c r="E45" s="40">
        <v>66.615037458038884</v>
      </c>
      <c r="F45" s="44">
        <v>24</v>
      </c>
      <c r="G45" s="35">
        <v>217</v>
      </c>
      <c r="H45" s="41" t="s">
        <v>15</v>
      </c>
      <c r="I45" s="38" t="s">
        <v>15</v>
      </c>
      <c r="J45" s="44" t="s">
        <v>15</v>
      </c>
      <c r="K45" s="8"/>
      <c r="L45" s="8"/>
      <c r="M45" s="18"/>
      <c r="N45" s="8"/>
      <c r="O45" s="8"/>
      <c r="P45" s="8"/>
    </row>
    <row r="46" spans="1:16">
      <c r="A46" s="19">
        <v>35</v>
      </c>
      <c r="B46" s="8">
        <v>208</v>
      </c>
      <c r="C46" s="8">
        <v>86</v>
      </c>
      <c r="D46" s="8">
        <v>23</v>
      </c>
      <c r="E46" s="40">
        <v>22.298548614715521</v>
      </c>
      <c r="F46" s="44">
        <v>16</v>
      </c>
      <c r="G46" s="35">
        <v>70</v>
      </c>
      <c r="H46" s="41" t="s">
        <v>15</v>
      </c>
      <c r="I46" s="38" t="s">
        <v>16</v>
      </c>
      <c r="J46" s="44" t="s">
        <v>15</v>
      </c>
      <c r="K46" s="8"/>
      <c r="L46" s="8"/>
      <c r="M46" s="18"/>
      <c r="N46" s="8"/>
      <c r="O46" s="8"/>
      <c r="P46" s="8"/>
    </row>
    <row r="47" spans="1:16">
      <c r="A47" s="11">
        <v>36</v>
      </c>
      <c r="B47" s="8">
        <v>184</v>
      </c>
      <c r="C47" s="8">
        <v>36</v>
      </c>
      <c r="D47" s="8">
        <v>15</v>
      </c>
      <c r="E47" s="40">
        <v>18.398005583076277</v>
      </c>
      <c r="F47" s="44">
        <v>9</v>
      </c>
      <c r="G47" s="35">
        <v>101</v>
      </c>
      <c r="H47" s="41" t="s">
        <v>15</v>
      </c>
      <c r="I47" s="38" t="s">
        <v>15</v>
      </c>
      <c r="J47" s="44" t="s">
        <v>15</v>
      </c>
      <c r="K47" s="8"/>
      <c r="L47" s="8"/>
      <c r="M47" s="18"/>
      <c r="N47" s="8"/>
      <c r="O47" s="8"/>
      <c r="P47" s="8"/>
    </row>
    <row r="48" spans="1:16">
      <c r="A48" s="19">
        <v>37</v>
      </c>
      <c r="B48" s="8">
        <v>71</v>
      </c>
      <c r="C48" s="8">
        <v>77</v>
      </c>
      <c r="D48" s="8">
        <v>21</v>
      </c>
      <c r="E48" s="40">
        <v>5.6481167641620207</v>
      </c>
      <c r="F48" s="44">
        <v>9</v>
      </c>
      <c r="G48" s="35">
        <v>43</v>
      </c>
      <c r="H48" s="41" t="s">
        <v>15</v>
      </c>
      <c r="I48" s="38" t="s">
        <v>16</v>
      </c>
      <c r="J48" s="44" t="s">
        <v>15</v>
      </c>
      <c r="K48" s="8"/>
      <c r="L48" s="8"/>
      <c r="M48" s="18"/>
      <c r="N48" s="8"/>
      <c r="O48" s="8"/>
      <c r="P48" s="8"/>
    </row>
    <row r="49" spans="1:16">
      <c r="A49" s="11">
        <v>38</v>
      </c>
      <c r="B49" s="8">
        <v>281</v>
      </c>
      <c r="C49" s="8">
        <v>28</v>
      </c>
      <c r="D49" s="8">
        <v>27</v>
      </c>
      <c r="E49" s="40">
        <v>17.763103603864021</v>
      </c>
      <c r="F49" s="44">
        <v>16</v>
      </c>
      <c r="G49" s="35">
        <v>142</v>
      </c>
      <c r="H49" s="41" t="s">
        <v>15</v>
      </c>
      <c r="I49" s="38" t="s">
        <v>15</v>
      </c>
      <c r="J49" s="44" t="s">
        <v>15</v>
      </c>
      <c r="K49" s="8"/>
      <c r="L49" s="8"/>
      <c r="M49" s="18"/>
      <c r="N49" s="8"/>
      <c r="O49" s="8"/>
      <c r="P49" s="8"/>
    </row>
    <row r="50" spans="1:16">
      <c r="A50" s="19">
        <v>39</v>
      </c>
      <c r="B50" s="8">
        <v>319</v>
      </c>
      <c r="C50" s="8">
        <v>15</v>
      </c>
      <c r="D50" s="8">
        <v>17</v>
      </c>
      <c r="E50" s="40">
        <v>26.657940913482715</v>
      </c>
      <c r="F50" s="44">
        <v>10</v>
      </c>
      <c r="G50" s="35">
        <v>206</v>
      </c>
      <c r="H50" s="41" t="s">
        <v>15</v>
      </c>
      <c r="I50" s="38" t="s">
        <v>15</v>
      </c>
      <c r="J50" s="44" t="s">
        <v>15</v>
      </c>
      <c r="K50" s="8"/>
      <c r="L50" s="8"/>
      <c r="M50" s="18"/>
      <c r="N50" s="8"/>
      <c r="O50" s="8"/>
      <c r="P50" s="8"/>
    </row>
    <row r="51" spans="1:16">
      <c r="A51" s="11">
        <v>40</v>
      </c>
      <c r="B51" s="8">
        <v>43</v>
      </c>
      <c r="C51" s="8">
        <v>24</v>
      </c>
      <c r="D51" s="8">
        <v>18</v>
      </c>
      <c r="E51" s="40">
        <v>5.3128621158237053</v>
      </c>
      <c r="F51" s="44">
        <v>21</v>
      </c>
      <c r="G51" s="35">
        <v>43</v>
      </c>
      <c r="H51" s="41" t="s">
        <v>15</v>
      </c>
      <c r="I51" s="38" t="s">
        <v>15</v>
      </c>
      <c r="J51" s="44" t="s">
        <v>15</v>
      </c>
      <c r="K51" s="8"/>
      <c r="L51" s="8"/>
      <c r="M51" s="18"/>
      <c r="N51" s="8"/>
      <c r="O51" s="8"/>
      <c r="P51" s="8"/>
    </row>
    <row r="52" spans="1:16">
      <c r="A52" s="19">
        <v>41</v>
      </c>
      <c r="B52" s="8">
        <v>21</v>
      </c>
      <c r="C52" s="8">
        <v>21</v>
      </c>
      <c r="D52" s="8">
        <v>16</v>
      </c>
      <c r="E52" s="40">
        <v>1.907218195926853</v>
      </c>
      <c r="F52" s="44">
        <v>31</v>
      </c>
      <c r="G52" s="35">
        <v>21</v>
      </c>
      <c r="H52" s="41" t="s">
        <v>15</v>
      </c>
      <c r="I52" s="38" t="s">
        <v>15</v>
      </c>
      <c r="J52" s="44" t="s">
        <v>15</v>
      </c>
      <c r="K52" s="8"/>
      <c r="L52" s="8"/>
      <c r="M52" s="18"/>
      <c r="N52" s="8"/>
      <c r="O52" s="8"/>
      <c r="P52" s="8"/>
    </row>
    <row r="53" spans="1:16">
      <c r="A53" s="11">
        <v>42</v>
      </c>
      <c r="B53" s="8">
        <v>24</v>
      </c>
      <c r="C53" s="8">
        <v>30</v>
      </c>
      <c r="D53" s="8">
        <v>17</v>
      </c>
      <c r="E53" s="40">
        <v>1.9918117372827286</v>
      </c>
      <c r="F53" s="44">
        <v>17</v>
      </c>
      <c r="G53" s="35">
        <v>24</v>
      </c>
      <c r="H53" s="41" t="s">
        <v>15</v>
      </c>
      <c r="I53" s="38" t="s">
        <v>15</v>
      </c>
      <c r="J53" s="44" t="s">
        <v>15</v>
      </c>
      <c r="K53" s="8"/>
      <c r="L53" s="8"/>
      <c r="M53" s="18"/>
      <c r="N53" s="8"/>
      <c r="O53" s="8"/>
      <c r="P53" s="8"/>
    </row>
    <row r="54" spans="1:16">
      <c r="A54" s="19">
        <v>43</v>
      </c>
      <c r="B54" s="8">
        <v>546</v>
      </c>
      <c r="C54" s="8">
        <v>14</v>
      </c>
      <c r="D54" s="8">
        <v>20</v>
      </c>
      <c r="E54" s="40">
        <v>36.23473598808836</v>
      </c>
      <c r="F54" s="44">
        <v>10</v>
      </c>
      <c r="G54" s="35">
        <v>279</v>
      </c>
      <c r="H54" s="41" t="s">
        <v>15</v>
      </c>
      <c r="I54" s="38" t="s">
        <v>15</v>
      </c>
      <c r="J54" s="44" t="s">
        <v>15</v>
      </c>
      <c r="K54" s="8"/>
      <c r="L54" s="8"/>
      <c r="M54" s="18"/>
      <c r="N54" s="8"/>
      <c r="O54" s="8"/>
      <c r="P54" s="8"/>
    </row>
    <row r="55" spans="1:16">
      <c r="A55" s="11">
        <v>44</v>
      </c>
      <c r="B55" s="8">
        <v>45</v>
      </c>
      <c r="C55" s="8">
        <v>234</v>
      </c>
      <c r="D55" s="8">
        <v>27</v>
      </c>
      <c r="E55" s="40">
        <v>2.6759201080632913</v>
      </c>
      <c r="F55" s="44">
        <v>7</v>
      </c>
      <c r="G55" s="35">
        <v>20</v>
      </c>
      <c r="H55" s="41" t="s">
        <v>15</v>
      </c>
      <c r="I55" s="38" t="s">
        <v>16</v>
      </c>
      <c r="J55" s="44" t="s">
        <v>15</v>
      </c>
      <c r="K55" s="8"/>
      <c r="L55" s="8"/>
      <c r="M55" s="18"/>
      <c r="N55" s="8"/>
      <c r="O55" s="8"/>
      <c r="P55" s="8"/>
    </row>
    <row r="56" spans="1:16">
      <c r="A56" s="19">
        <v>45</v>
      </c>
      <c r="B56" s="8">
        <v>20</v>
      </c>
      <c r="C56" s="8">
        <v>120</v>
      </c>
      <c r="D56" s="8">
        <v>17</v>
      </c>
      <c r="E56" s="40">
        <v>1.5557638567514374</v>
      </c>
      <c r="F56" s="44">
        <v>15</v>
      </c>
      <c r="G56" s="35">
        <v>18</v>
      </c>
      <c r="H56" s="41" t="s">
        <v>15</v>
      </c>
      <c r="I56" s="38" t="s">
        <v>16</v>
      </c>
      <c r="J56" s="44" t="s">
        <v>15</v>
      </c>
      <c r="K56" s="8"/>
      <c r="L56" s="8"/>
      <c r="M56" s="18"/>
      <c r="N56" s="8"/>
      <c r="O56" s="8"/>
      <c r="P56" s="8"/>
    </row>
    <row r="57" spans="1:16">
      <c r="A57" s="11">
        <v>46</v>
      </c>
      <c r="B57" s="8">
        <v>102</v>
      </c>
      <c r="C57" s="8">
        <v>234</v>
      </c>
      <c r="D57" s="8">
        <v>22</v>
      </c>
      <c r="E57" s="40">
        <v>7.5281749679123671</v>
      </c>
      <c r="F57" s="44">
        <v>10</v>
      </c>
      <c r="G57" s="35">
        <v>29</v>
      </c>
      <c r="H57" s="41" t="s">
        <v>16</v>
      </c>
      <c r="I57" s="38" t="s">
        <v>16</v>
      </c>
      <c r="J57" s="44" t="s">
        <v>15</v>
      </c>
      <c r="K57" s="8"/>
      <c r="L57" s="8"/>
      <c r="M57" s="18"/>
      <c r="N57" s="8"/>
      <c r="O57" s="8"/>
      <c r="P57" s="8"/>
    </row>
    <row r="58" spans="1:16">
      <c r="A58" s="19">
        <v>47</v>
      </c>
      <c r="B58" s="8">
        <v>235</v>
      </c>
      <c r="C58" s="8">
        <v>148</v>
      </c>
      <c r="D58" s="8">
        <v>29</v>
      </c>
      <c r="E58" s="40">
        <v>16.015153527948272</v>
      </c>
      <c r="F58" s="44">
        <v>14</v>
      </c>
      <c r="G58" s="35">
        <v>56</v>
      </c>
      <c r="H58" s="41" t="s">
        <v>16</v>
      </c>
      <c r="I58" s="38" t="s">
        <v>16</v>
      </c>
      <c r="J58" s="44" t="s">
        <v>15</v>
      </c>
      <c r="K58" s="8"/>
      <c r="L58" s="8"/>
      <c r="M58" s="18"/>
      <c r="N58" s="8"/>
      <c r="O58" s="8"/>
      <c r="P58" s="8"/>
    </row>
    <row r="59" spans="1:16">
      <c r="A59" s="11">
        <v>48</v>
      </c>
      <c r="B59" s="8">
        <v>157</v>
      </c>
      <c r="C59" s="8">
        <v>234</v>
      </c>
      <c r="D59" s="8">
        <v>16</v>
      </c>
      <c r="E59" s="40">
        <v>11.377035228896164</v>
      </c>
      <c r="F59" s="44">
        <v>7</v>
      </c>
      <c r="G59" s="35">
        <v>37</v>
      </c>
      <c r="H59" s="41" t="s">
        <v>16</v>
      </c>
      <c r="I59" s="38" t="s">
        <v>16</v>
      </c>
      <c r="J59" s="44" t="s">
        <v>15</v>
      </c>
      <c r="K59" s="8"/>
      <c r="L59" s="8"/>
      <c r="M59" s="18"/>
      <c r="N59" s="8"/>
      <c r="O59" s="8"/>
      <c r="P59" s="8"/>
    </row>
    <row r="60" spans="1:16">
      <c r="A60" s="19">
        <v>49</v>
      </c>
      <c r="B60" s="8">
        <v>146</v>
      </c>
      <c r="C60" s="8">
        <v>328</v>
      </c>
      <c r="D60" s="8">
        <v>27</v>
      </c>
      <c r="E60" s="40">
        <v>11.223533963021772</v>
      </c>
      <c r="F60" s="44">
        <v>9</v>
      </c>
      <c r="G60" s="35">
        <v>30</v>
      </c>
      <c r="H60" s="41" t="s">
        <v>16</v>
      </c>
      <c r="I60" s="38" t="s">
        <v>17</v>
      </c>
      <c r="J60" s="44" t="s">
        <v>15</v>
      </c>
      <c r="K60" s="8"/>
      <c r="L60" s="8"/>
      <c r="M60" s="18"/>
      <c r="N60" s="8"/>
      <c r="O60" s="8"/>
      <c r="P60" s="8"/>
    </row>
    <row r="61" spans="1:16">
      <c r="A61" s="11">
        <v>50</v>
      </c>
      <c r="B61" s="8">
        <v>69</v>
      </c>
      <c r="C61" s="8">
        <v>206</v>
      </c>
      <c r="D61" s="8">
        <v>15</v>
      </c>
      <c r="E61" s="40">
        <v>5.2058997203797333</v>
      </c>
      <c r="F61" s="44">
        <v>7</v>
      </c>
      <c r="G61" s="35">
        <v>26</v>
      </c>
      <c r="H61" s="41" t="s">
        <v>15</v>
      </c>
      <c r="I61" s="38" t="s">
        <v>16</v>
      </c>
      <c r="J61" s="44" t="s">
        <v>15</v>
      </c>
      <c r="K61" s="8"/>
      <c r="L61" s="8"/>
      <c r="M61" s="18"/>
      <c r="N61" s="8"/>
      <c r="O61" s="8"/>
      <c r="P61" s="8"/>
    </row>
    <row r="62" spans="1:16">
      <c r="A62" s="19">
        <v>51</v>
      </c>
      <c r="B62" s="8">
        <v>49</v>
      </c>
      <c r="C62" s="8">
        <v>156</v>
      </c>
      <c r="D62" s="8">
        <v>16</v>
      </c>
      <c r="E62" s="40">
        <v>4.1920193958934675</v>
      </c>
      <c r="F62" s="44">
        <v>23</v>
      </c>
      <c r="G62" s="35">
        <v>25</v>
      </c>
      <c r="H62" s="41" t="s">
        <v>15</v>
      </c>
      <c r="I62" s="38" t="s">
        <v>16</v>
      </c>
      <c r="J62" s="44" t="s">
        <v>15</v>
      </c>
      <c r="K62" s="8"/>
      <c r="L62" s="8"/>
      <c r="M62" s="18"/>
      <c r="N62" s="8"/>
      <c r="O62" s="8"/>
      <c r="P62" s="8"/>
    </row>
    <row r="63" spans="1:16">
      <c r="A63" s="11">
        <v>52</v>
      </c>
      <c r="B63" s="8">
        <v>83</v>
      </c>
      <c r="C63" s="8">
        <v>508</v>
      </c>
      <c r="D63" s="8">
        <v>20</v>
      </c>
      <c r="E63" s="40">
        <v>5.7296232460376224</v>
      </c>
      <c r="F63" s="44">
        <v>24</v>
      </c>
      <c r="G63" s="35">
        <v>18</v>
      </c>
      <c r="H63" s="41" t="s">
        <v>16</v>
      </c>
      <c r="I63" s="38" t="s">
        <v>17</v>
      </c>
      <c r="J63" s="44" t="s">
        <v>15</v>
      </c>
      <c r="K63" s="8"/>
      <c r="L63" s="8"/>
      <c r="M63" s="18"/>
      <c r="N63" s="8"/>
      <c r="O63" s="8"/>
      <c r="P63" s="8"/>
    </row>
    <row r="64" spans="1:16">
      <c r="A64" s="19">
        <v>53</v>
      </c>
      <c r="B64" s="8">
        <v>24</v>
      </c>
      <c r="C64" s="8">
        <v>1670</v>
      </c>
      <c r="D64" s="8">
        <v>20</v>
      </c>
      <c r="E64" s="40">
        <v>2.0081501714725416</v>
      </c>
      <c r="F64" s="44">
        <v>45</v>
      </c>
      <c r="G64" s="35">
        <v>5</v>
      </c>
      <c r="H64" s="41" t="s">
        <v>16</v>
      </c>
      <c r="I64" s="38" t="s">
        <v>17</v>
      </c>
      <c r="J64" s="44" t="s">
        <v>15</v>
      </c>
      <c r="K64" s="8"/>
      <c r="L64" s="8"/>
      <c r="M64" s="18"/>
      <c r="N64" s="8"/>
      <c r="O64" s="8"/>
      <c r="P64" s="8"/>
    </row>
    <row r="65" spans="1:16">
      <c r="A65" s="11">
        <v>54</v>
      </c>
      <c r="B65" s="8">
        <v>42</v>
      </c>
      <c r="C65" s="8">
        <v>240</v>
      </c>
      <c r="D65" s="8">
        <v>24</v>
      </c>
      <c r="E65" s="40">
        <v>2.6911621514916071</v>
      </c>
      <c r="F65" s="44">
        <v>24</v>
      </c>
      <c r="G65" s="35">
        <v>19</v>
      </c>
      <c r="H65" s="41" t="s">
        <v>15</v>
      </c>
      <c r="I65" s="38" t="s">
        <v>17</v>
      </c>
      <c r="J65" s="44" t="s">
        <v>15</v>
      </c>
      <c r="K65" s="8"/>
      <c r="L65" s="8"/>
      <c r="M65" s="18"/>
      <c r="N65" s="8"/>
      <c r="O65" s="8"/>
      <c r="P65" s="8"/>
    </row>
    <row r="66" spans="1:16">
      <c r="A66" s="19">
        <v>55</v>
      </c>
      <c r="B66" s="8">
        <v>99</v>
      </c>
      <c r="C66" s="8">
        <v>20</v>
      </c>
      <c r="D66" s="8">
        <v>39</v>
      </c>
      <c r="E66" s="40">
        <v>5.6016920899096316</v>
      </c>
      <c r="F66" s="44">
        <v>9</v>
      </c>
      <c r="G66" s="35">
        <v>99</v>
      </c>
      <c r="H66" s="41" t="s">
        <v>15</v>
      </c>
      <c r="I66" s="38" t="s">
        <v>15</v>
      </c>
      <c r="J66" s="44" t="s">
        <v>15</v>
      </c>
      <c r="K66" s="8"/>
      <c r="L66" s="8"/>
      <c r="M66" s="18"/>
      <c r="N66" s="8"/>
      <c r="O66" s="8"/>
      <c r="P66" s="8"/>
    </row>
    <row r="67" spans="1:16">
      <c r="A67" s="11">
        <v>56</v>
      </c>
      <c r="B67" s="8">
        <v>88</v>
      </c>
      <c r="C67" s="8">
        <v>8</v>
      </c>
      <c r="D67" s="8">
        <v>65</v>
      </c>
      <c r="E67" s="40">
        <v>3.7128646180170732</v>
      </c>
      <c r="F67" s="44">
        <v>21</v>
      </c>
      <c r="G67" s="35">
        <v>88</v>
      </c>
      <c r="H67" s="41" t="s">
        <v>15</v>
      </c>
      <c r="I67" s="38" t="s">
        <v>15</v>
      </c>
      <c r="J67" s="44" t="s">
        <v>16</v>
      </c>
      <c r="K67" s="8"/>
      <c r="L67" s="8"/>
      <c r="M67" s="18"/>
      <c r="N67" s="8"/>
      <c r="O67" s="8"/>
      <c r="P67" s="8"/>
    </row>
    <row r="68" spans="1:16">
      <c r="A68" s="19">
        <v>57</v>
      </c>
      <c r="B68" s="8">
        <v>221</v>
      </c>
      <c r="C68" s="8">
        <v>7</v>
      </c>
      <c r="D68" s="8">
        <v>30</v>
      </c>
      <c r="E68" s="40">
        <v>13.467247388998388</v>
      </c>
      <c r="F68" s="44">
        <v>26</v>
      </c>
      <c r="G68" s="35">
        <v>221</v>
      </c>
      <c r="H68" s="41" t="s">
        <v>15</v>
      </c>
      <c r="I68" s="38" t="s">
        <v>15</v>
      </c>
      <c r="J68" s="44" t="s">
        <v>15</v>
      </c>
      <c r="K68" s="8"/>
      <c r="L68" s="8"/>
      <c r="M68" s="18"/>
      <c r="N68" s="8"/>
      <c r="O68" s="8"/>
      <c r="P68" s="8"/>
    </row>
    <row r="69" spans="1:16">
      <c r="A69" s="11">
        <v>58</v>
      </c>
      <c r="B69" s="8">
        <v>960</v>
      </c>
      <c r="C69" s="8">
        <v>5</v>
      </c>
      <c r="D69" s="8">
        <v>71</v>
      </c>
      <c r="E69" s="40">
        <v>59.897144150819202</v>
      </c>
      <c r="F69" s="44">
        <v>29</v>
      </c>
      <c r="G69" s="35">
        <v>620</v>
      </c>
      <c r="H69" s="41" t="s">
        <v>15</v>
      </c>
      <c r="I69" s="38" t="s">
        <v>15</v>
      </c>
      <c r="J69" s="44" t="s">
        <v>16</v>
      </c>
      <c r="K69" s="8"/>
      <c r="L69" s="8"/>
      <c r="M69" s="18"/>
      <c r="N69" s="8"/>
      <c r="O69" s="8"/>
      <c r="P69" s="8"/>
    </row>
    <row r="70" spans="1:16">
      <c r="A70" s="19">
        <v>59</v>
      </c>
      <c r="B70" s="8">
        <v>1811</v>
      </c>
      <c r="C70" s="8">
        <v>21</v>
      </c>
      <c r="D70" s="8">
        <v>56</v>
      </c>
      <c r="E70" s="40">
        <v>90.275834166029156</v>
      </c>
      <c r="F70" s="44">
        <v>10</v>
      </c>
      <c r="G70" s="35">
        <v>415</v>
      </c>
      <c r="H70" s="41" t="s">
        <v>16</v>
      </c>
      <c r="I70" s="38" t="s">
        <v>15</v>
      </c>
      <c r="J70" s="44" t="s">
        <v>15</v>
      </c>
      <c r="K70" s="8"/>
      <c r="L70" s="8"/>
      <c r="M70" s="18"/>
      <c r="N70" s="8"/>
      <c r="O70" s="8"/>
      <c r="P70" s="8"/>
    </row>
    <row r="71" spans="1:16">
      <c r="A71" s="11">
        <v>60</v>
      </c>
      <c r="B71" s="8">
        <v>995</v>
      </c>
      <c r="C71" s="8">
        <v>8</v>
      </c>
      <c r="D71" s="8">
        <v>75</v>
      </c>
      <c r="E71" s="40">
        <v>41.641221039486673</v>
      </c>
      <c r="F71" s="44">
        <v>8</v>
      </c>
      <c r="G71" s="35">
        <v>499</v>
      </c>
      <c r="H71" s="41" t="s">
        <v>15</v>
      </c>
      <c r="I71" s="38" t="s">
        <v>15</v>
      </c>
      <c r="J71" s="44" t="s">
        <v>16</v>
      </c>
      <c r="K71" s="8"/>
      <c r="L71" s="8"/>
      <c r="M71" s="18"/>
      <c r="N71" s="8"/>
      <c r="O71" s="8"/>
      <c r="P71" s="8"/>
    </row>
    <row r="72" spans="1:16">
      <c r="A72" s="19">
        <v>61</v>
      </c>
      <c r="B72" s="8">
        <v>246</v>
      </c>
      <c r="C72" s="8">
        <v>6</v>
      </c>
      <c r="D72" s="8">
        <v>55</v>
      </c>
      <c r="E72" s="40">
        <v>13.559009100519281</v>
      </c>
      <c r="F72" s="44">
        <v>6</v>
      </c>
      <c r="G72" s="35">
        <v>246</v>
      </c>
      <c r="H72" s="41" t="s">
        <v>15</v>
      </c>
      <c r="I72" s="38" t="s">
        <v>15</v>
      </c>
      <c r="J72" s="44" t="s">
        <v>15</v>
      </c>
      <c r="K72" s="8"/>
      <c r="L72" s="8"/>
      <c r="M72" s="18"/>
      <c r="N72" s="8"/>
      <c r="O72" s="8"/>
      <c r="P72" s="8"/>
    </row>
    <row r="73" spans="1:16">
      <c r="A73" s="11">
        <v>62</v>
      </c>
      <c r="B73" s="8">
        <v>141</v>
      </c>
      <c r="C73" s="8">
        <v>20</v>
      </c>
      <c r="D73" s="8">
        <v>30</v>
      </c>
      <c r="E73" s="40">
        <v>9.3133005627618299</v>
      </c>
      <c r="F73" s="44">
        <v>23</v>
      </c>
      <c r="G73" s="35">
        <v>119</v>
      </c>
      <c r="H73" s="41" t="s">
        <v>15</v>
      </c>
      <c r="I73" s="38" t="s">
        <v>15</v>
      </c>
      <c r="J73" s="44" t="s">
        <v>15</v>
      </c>
      <c r="K73" s="8"/>
      <c r="L73" s="8"/>
      <c r="M73" s="18"/>
      <c r="N73" s="8"/>
      <c r="O73" s="8"/>
      <c r="P73" s="8"/>
    </row>
    <row r="74" spans="1:16">
      <c r="A74" s="19">
        <v>63</v>
      </c>
      <c r="B74" s="8">
        <v>1617</v>
      </c>
      <c r="C74" s="8">
        <v>14</v>
      </c>
      <c r="D74" s="8">
        <v>48</v>
      </c>
      <c r="E74" s="40">
        <v>87.28291170416486</v>
      </c>
      <c r="F74" s="44">
        <v>10</v>
      </c>
      <c r="G74" s="35">
        <v>481</v>
      </c>
      <c r="H74" s="41" t="s">
        <v>15</v>
      </c>
      <c r="I74" s="38" t="s">
        <v>15</v>
      </c>
      <c r="J74" s="44" t="s">
        <v>15</v>
      </c>
      <c r="K74" s="8"/>
      <c r="L74" s="8"/>
      <c r="M74" s="18"/>
      <c r="N74" s="8"/>
      <c r="O74" s="8"/>
      <c r="P74" s="8"/>
    </row>
    <row r="75" spans="1:16">
      <c r="A75" s="11">
        <v>64</v>
      </c>
      <c r="B75" s="8">
        <v>76</v>
      </c>
      <c r="C75" s="8">
        <v>31</v>
      </c>
      <c r="D75" s="8">
        <v>55</v>
      </c>
      <c r="E75" s="40">
        <v>4.4867731128958974</v>
      </c>
      <c r="F75" s="44">
        <v>14</v>
      </c>
      <c r="G75" s="35">
        <v>70</v>
      </c>
      <c r="H75" s="41" t="s">
        <v>15</v>
      </c>
      <c r="I75" s="38" t="s">
        <v>15</v>
      </c>
      <c r="J75" s="44" t="s">
        <v>15</v>
      </c>
      <c r="K75" s="8"/>
      <c r="L75" s="8"/>
      <c r="M75" s="18"/>
      <c r="N75" s="8"/>
      <c r="O75" s="8"/>
      <c r="P75" s="8"/>
    </row>
    <row r="76" spans="1:16">
      <c r="A76" s="19">
        <v>65</v>
      </c>
      <c r="B76" s="8">
        <v>75</v>
      </c>
      <c r="C76" s="8">
        <v>69</v>
      </c>
      <c r="D76" s="8">
        <v>34</v>
      </c>
      <c r="E76" s="40">
        <v>4.7446635256881322</v>
      </c>
      <c r="F76" s="44">
        <v>13</v>
      </c>
      <c r="G76" s="35">
        <v>47</v>
      </c>
      <c r="H76" s="41" t="s">
        <v>15</v>
      </c>
      <c r="I76" s="38" t="s">
        <v>16</v>
      </c>
      <c r="J76" s="44" t="s">
        <v>15</v>
      </c>
      <c r="K76" s="8"/>
      <c r="L76" s="8"/>
      <c r="M76" s="18"/>
      <c r="N76" s="8"/>
      <c r="O76" s="8"/>
      <c r="P76" s="8"/>
    </row>
    <row r="77" spans="1:16">
      <c r="A77" s="11">
        <v>66</v>
      </c>
      <c r="B77" s="8">
        <v>195</v>
      </c>
      <c r="C77" s="8">
        <v>27</v>
      </c>
      <c r="D77" s="8">
        <v>43</v>
      </c>
      <c r="E77" s="40">
        <v>13.066364005008632</v>
      </c>
      <c r="F77" s="44">
        <v>17</v>
      </c>
      <c r="G77" s="35">
        <v>120</v>
      </c>
      <c r="H77" s="41" t="s">
        <v>15</v>
      </c>
      <c r="I77" s="38" t="s">
        <v>15</v>
      </c>
      <c r="J77" s="44" t="s">
        <v>15</v>
      </c>
      <c r="K77" s="8"/>
      <c r="L77" s="8"/>
      <c r="M77" s="18"/>
      <c r="N77" s="8"/>
      <c r="O77" s="8"/>
      <c r="P77" s="8"/>
    </row>
    <row r="78" spans="1:16">
      <c r="A78" s="19">
        <v>67</v>
      </c>
      <c r="B78" s="8">
        <v>317</v>
      </c>
      <c r="C78" s="8">
        <v>58</v>
      </c>
      <c r="D78" s="8">
        <v>42</v>
      </c>
      <c r="E78" s="40">
        <v>20.789985183111256</v>
      </c>
      <c r="F78" s="44">
        <v>30</v>
      </c>
      <c r="G78" s="35">
        <v>104</v>
      </c>
      <c r="H78" s="41" t="s">
        <v>15</v>
      </c>
      <c r="I78" s="38" t="s">
        <v>15</v>
      </c>
      <c r="J78" s="44" t="s">
        <v>15</v>
      </c>
      <c r="K78" s="8"/>
      <c r="L78" s="8"/>
      <c r="M78" s="18"/>
      <c r="N78" s="8"/>
      <c r="O78" s="8"/>
      <c r="P78" s="8"/>
    </row>
    <row r="79" spans="1:16">
      <c r="A79" s="11">
        <v>68</v>
      </c>
      <c r="B79" s="8">
        <v>912</v>
      </c>
      <c r="C79" s="8">
        <v>31</v>
      </c>
      <c r="D79" s="8">
        <v>96</v>
      </c>
      <c r="E79" s="40">
        <v>27.899266236039587</v>
      </c>
      <c r="F79" s="44">
        <v>31</v>
      </c>
      <c r="G79" s="35">
        <v>243</v>
      </c>
      <c r="H79" s="41" t="s">
        <v>16</v>
      </c>
      <c r="I79" s="38" t="s">
        <v>15</v>
      </c>
      <c r="J79" s="44" t="s">
        <v>16</v>
      </c>
      <c r="K79" s="8"/>
      <c r="L79" s="8"/>
      <c r="M79" s="18"/>
      <c r="N79" s="8"/>
      <c r="O79" s="8"/>
      <c r="P79" s="8"/>
    </row>
    <row r="80" spans="1:16">
      <c r="A80" s="19">
        <v>69</v>
      </c>
      <c r="B80" s="8">
        <v>40</v>
      </c>
      <c r="C80" s="8">
        <v>34</v>
      </c>
      <c r="D80" s="8">
        <v>33</v>
      </c>
      <c r="E80" s="40">
        <v>2.4369586726846992</v>
      </c>
      <c r="F80" s="44">
        <v>12</v>
      </c>
      <c r="G80" s="35">
        <v>40</v>
      </c>
      <c r="H80" s="41" t="s">
        <v>15</v>
      </c>
      <c r="I80" s="38" t="s">
        <v>15</v>
      </c>
      <c r="J80" s="44" t="s">
        <v>15</v>
      </c>
      <c r="K80" s="8"/>
      <c r="L80" s="8"/>
      <c r="M80" s="18"/>
      <c r="N80" s="8"/>
      <c r="O80" s="8"/>
      <c r="P80" s="8"/>
    </row>
    <row r="81" spans="1:16">
      <c r="A81" s="11">
        <v>70</v>
      </c>
      <c r="B81" s="8">
        <v>520</v>
      </c>
      <c r="C81" s="8">
        <v>42</v>
      </c>
      <c r="D81" s="8">
        <v>75</v>
      </c>
      <c r="E81" s="40">
        <v>16.471007579434243</v>
      </c>
      <c r="F81" s="44">
        <v>9</v>
      </c>
      <c r="G81" s="35">
        <v>157</v>
      </c>
      <c r="H81" s="41" t="s">
        <v>15</v>
      </c>
      <c r="I81" s="38" t="s">
        <v>15</v>
      </c>
      <c r="J81" s="44" t="s">
        <v>16</v>
      </c>
      <c r="K81" s="8"/>
      <c r="L81" s="8"/>
      <c r="M81" s="18"/>
      <c r="N81" s="8"/>
      <c r="O81" s="8"/>
      <c r="P81" s="8"/>
    </row>
    <row r="82" spans="1:16">
      <c r="A82" s="19">
        <v>71</v>
      </c>
      <c r="B82" s="8">
        <v>50</v>
      </c>
      <c r="C82" s="8">
        <v>26</v>
      </c>
      <c r="D82" s="8">
        <v>30</v>
      </c>
      <c r="E82" s="40">
        <v>3.9229818545470212</v>
      </c>
      <c r="F82" s="44">
        <v>9</v>
      </c>
      <c r="G82" s="35">
        <v>50</v>
      </c>
      <c r="H82" s="41" t="s">
        <v>15</v>
      </c>
      <c r="I82" s="38" t="s">
        <v>15</v>
      </c>
      <c r="J82" s="44" t="s">
        <v>15</v>
      </c>
      <c r="K82" s="8"/>
      <c r="L82" s="8"/>
      <c r="M82" s="18"/>
      <c r="N82" s="8"/>
      <c r="O82" s="8"/>
      <c r="P82" s="8"/>
    </row>
    <row r="83" spans="1:16">
      <c r="A83" s="11">
        <v>72</v>
      </c>
      <c r="B83" s="8">
        <v>335</v>
      </c>
      <c r="C83" s="8">
        <v>32</v>
      </c>
      <c r="D83" s="8">
        <v>44</v>
      </c>
      <c r="E83" s="40">
        <v>20.5919829050044</v>
      </c>
      <c r="F83" s="44">
        <v>23</v>
      </c>
      <c r="G83" s="35">
        <v>145</v>
      </c>
      <c r="H83" s="41" t="s">
        <v>15</v>
      </c>
      <c r="I83" s="38" t="s">
        <v>15</v>
      </c>
      <c r="J83" s="44" t="s">
        <v>15</v>
      </c>
      <c r="K83" s="8"/>
      <c r="L83" s="8"/>
      <c r="M83" s="18"/>
      <c r="N83" s="8"/>
      <c r="O83" s="8"/>
      <c r="P83" s="8"/>
    </row>
    <row r="84" spans="1:16">
      <c r="A84" s="19">
        <v>73</v>
      </c>
      <c r="B84" s="8">
        <v>1097</v>
      </c>
      <c r="C84" s="8">
        <v>30</v>
      </c>
      <c r="D84" s="8">
        <v>67</v>
      </c>
      <c r="E84" s="40">
        <v>51.881877534801013</v>
      </c>
      <c r="F84" s="44">
        <v>23</v>
      </c>
      <c r="G84" s="35">
        <v>270</v>
      </c>
      <c r="H84" s="41" t="s">
        <v>16</v>
      </c>
      <c r="I84" s="38" t="s">
        <v>15</v>
      </c>
      <c r="J84" s="44" t="s">
        <v>16</v>
      </c>
      <c r="K84" s="8"/>
      <c r="L84" s="8"/>
      <c r="M84" s="18"/>
      <c r="N84" s="8"/>
      <c r="O84" s="8"/>
      <c r="P84" s="8"/>
    </row>
    <row r="85" spans="1:16">
      <c r="A85" s="11">
        <v>74</v>
      </c>
      <c r="B85" s="8">
        <v>121</v>
      </c>
      <c r="C85" s="8">
        <v>70</v>
      </c>
      <c r="D85" s="8">
        <v>32</v>
      </c>
      <c r="E85" s="40">
        <v>7.0077165177331437</v>
      </c>
      <c r="F85" s="44">
        <v>16</v>
      </c>
      <c r="G85" s="35">
        <v>59</v>
      </c>
      <c r="H85" s="41" t="s">
        <v>15</v>
      </c>
      <c r="I85" s="38" t="s">
        <v>16</v>
      </c>
      <c r="J85" s="44" t="s">
        <v>15</v>
      </c>
      <c r="K85" s="8"/>
      <c r="L85" s="8"/>
      <c r="M85" s="18"/>
      <c r="N85" s="8"/>
      <c r="O85" s="8"/>
      <c r="P85" s="8"/>
    </row>
    <row r="86" spans="1:16">
      <c r="A86" s="19">
        <v>75</v>
      </c>
      <c r="B86" s="8">
        <v>340</v>
      </c>
      <c r="C86" s="8">
        <v>84</v>
      </c>
      <c r="D86" s="8">
        <v>43</v>
      </c>
      <c r="E86" s="40">
        <v>21.174557421120522</v>
      </c>
      <c r="F86" s="44">
        <v>23</v>
      </c>
      <c r="G86" s="35">
        <v>90</v>
      </c>
      <c r="H86" s="41" t="s">
        <v>16</v>
      </c>
      <c r="I86" s="38" t="s">
        <v>16</v>
      </c>
      <c r="J86" s="44" t="s">
        <v>15</v>
      </c>
      <c r="K86" s="8"/>
      <c r="L86" s="8"/>
      <c r="M86" s="18"/>
      <c r="N86" s="8"/>
      <c r="O86" s="8"/>
      <c r="P86" s="8"/>
    </row>
    <row r="87" spans="1:16">
      <c r="A87" s="11">
        <v>76</v>
      </c>
      <c r="B87" s="8">
        <v>120</v>
      </c>
      <c r="C87" s="8">
        <v>38</v>
      </c>
      <c r="D87" s="8">
        <v>37</v>
      </c>
      <c r="E87" s="40">
        <v>8.2840035749820977</v>
      </c>
      <c r="F87" s="44">
        <v>9</v>
      </c>
      <c r="G87" s="35">
        <v>80</v>
      </c>
      <c r="H87" s="41" t="s">
        <v>15</v>
      </c>
      <c r="I87" s="38" t="s">
        <v>15</v>
      </c>
      <c r="J87" s="44" t="s">
        <v>15</v>
      </c>
      <c r="K87" s="8"/>
      <c r="L87" s="8"/>
      <c r="M87" s="18"/>
      <c r="N87" s="8"/>
      <c r="O87" s="8"/>
      <c r="P87" s="8"/>
    </row>
    <row r="88" spans="1:16">
      <c r="A88" s="19">
        <v>77</v>
      </c>
      <c r="B88" s="8">
        <v>240</v>
      </c>
      <c r="C88" s="8">
        <v>45</v>
      </c>
      <c r="D88" s="8">
        <v>41</v>
      </c>
      <c r="E88" s="40">
        <v>12.76559795673421</v>
      </c>
      <c r="F88" s="44">
        <v>23</v>
      </c>
      <c r="G88" s="35">
        <v>103</v>
      </c>
      <c r="H88" s="41" t="s">
        <v>15</v>
      </c>
      <c r="I88" s="38" t="s">
        <v>15</v>
      </c>
      <c r="J88" s="44" t="s">
        <v>15</v>
      </c>
      <c r="K88" s="8"/>
      <c r="L88" s="8"/>
      <c r="M88" s="18"/>
      <c r="N88" s="8"/>
      <c r="O88" s="8"/>
      <c r="P88" s="8"/>
    </row>
    <row r="89" spans="1:16">
      <c r="A89" s="11">
        <v>78</v>
      </c>
      <c r="B89" s="8">
        <v>110</v>
      </c>
      <c r="C89" s="8">
        <v>30</v>
      </c>
      <c r="D89" s="8">
        <v>40</v>
      </c>
      <c r="E89" s="40">
        <v>6.1488816789799099</v>
      </c>
      <c r="F89" s="44">
        <v>9</v>
      </c>
      <c r="G89" s="35">
        <v>85</v>
      </c>
      <c r="H89" s="41" t="s">
        <v>15</v>
      </c>
      <c r="I89" s="38" t="s">
        <v>15</v>
      </c>
      <c r="J89" s="44" t="s">
        <v>15</v>
      </c>
      <c r="K89" s="8"/>
      <c r="L89" s="8"/>
      <c r="M89" s="18"/>
      <c r="N89" s="8"/>
      <c r="O89" s="8"/>
      <c r="P89" s="8"/>
    </row>
    <row r="90" spans="1:16">
      <c r="A90" s="19">
        <v>79</v>
      </c>
      <c r="B90" s="8">
        <v>42</v>
      </c>
      <c r="C90" s="8">
        <v>73</v>
      </c>
      <c r="D90" s="8">
        <v>35</v>
      </c>
      <c r="E90" s="40">
        <v>2.6579121243163546</v>
      </c>
      <c r="F90" s="44">
        <v>29</v>
      </c>
      <c r="G90" s="35">
        <v>34</v>
      </c>
      <c r="H90" s="41" t="s">
        <v>15</v>
      </c>
      <c r="I90" s="38" t="s">
        <v>16</v>
      </c>
      <c r="J90" s="44" t="s">
        <v>15</v>
      </c>
      <c r="K90" s="8"/>
      <c r="L90" s="8"/>
      <c r="M90" s="18"/>
      <c r="N90" s="8"/>
      <c r="O90" s="8"/>
      <c r="P90" s="8"/>
    </row>
    <row r="91" spans="1:16">
      <c r="A91" s="11">
        <v>80</v>
      </c>
      <c r="B91" s="8">
        <v>655</v>
      </c>
      <c r="C91" s="8">
        <v>14</v>
      </c>
      <c r="D91" s="8">
        <v>92</v>
      </c>
      <c r="E91" s="40">
        <v>20.890603366009891</v>
      </c>
      <c r="F91" s="44">
        <v>9</v>
      </c>
      <c r="G91" s="35">
        <v>306</v>
      </c>
      <c r="H91" s="41" t="s">
        <v>15</v>
      </c>
      <c r="I91" s="38" t="s">
        <v>15</v>
      </c>
      <c r="J91" s="44" t="s">
        <v>16</v>
      </c>
      <c r="K91" s="8"/>
      <c r="L91" s="8"/>
      <c r="M91" s="18"/>
      <c r="N91" s="8"/>
      <c r="O91" s="8"/>
      <c r="P91" s="8"/>
    </row>
    <row r="92" spans="1:16">
      <c r="A92" s="19">
        <v>81</v>
      </c>
      <c r="B92" s="8">
        <v>117</v>
      </c>
      <c r="C92" s="8">
        <v>91</v>
      </c>
      <c r="D92" s="8">
        <v>53</v>
      </c>
      <c r="E92" s="40">
        <v>7.3079885136759311</v>
      </c>
      <c r="F92" s="44">
        <v>9</v>
      </c>
      <c r="G92" s="35">
        <v>51</v>
      </c>
      <c r="H92" s="41" t="s">
        <v>15</v>
      </c>
      <c r="I92" s="38" t="s">
        <v>16</v>
      </c>
      <c r="J92" s="44" t="s">
        <v>15</v>
      </c>
      <c r="K92" s="8"/>
      <c r="L92" s="8"/>
      <c r="M92" s="18"/>
      <c r="N92" s="8"/>
      <c r="O92" s="8"/>
      <c r="P92" s="8"/>
    </row>
    <row r="93" spans="1:16">
      <c r="A93" s="11">
        <v>82</v>
      </c>
      <c r="B93" s="8">
        <v>425</v>
      </c>
      <c r="C93" s="8">
        <v>51</v>
      </c>
      <c r="D93" s="8">
        <v>44</v>
      </c>
      <c r="E93" s="40">
        <v>29.662877481703067</v>
      </c>
      <c r="F93" s="44">
        <v>37</v>
      </c>
      <c r="G93" s="35">
        <v>129</v>
      </c>
      <c r="H93" s="41" t="s">
        <v>15</v>
      </c>
      <c r="I93" s="38" t="s">
        <v>15</v>
      </c>
      <c r="J93" s="44" t="s">
        <v>15</v>
      </c>
      <c r="K93" s="8"/>
      <c r="L93" s="8"/>
      <c r="M93" s="18"/>
      <c r="N93" s="8"/>
      <c r="O93" s="8"/>
      <c r="P93" s="8"/>
    </row>
    <row r="94" spans="1:16">
      <c r="A94" s="19">
        <v>83</v>
      </c>
      <c r="B94" s="8">
        <v>295</v>
      </c>
      <c r="C94" s="8">
        <v>29</v>
      </c>
      <c r="D94" s="8">
        <v>91</v>
      </c>
      <c r="E94" s="40">
        <v>10.222282945729306</v>
      </c>
      <c r="F94" s="44">
        <v>24</v>
      </c>
      <c r="G94" s="35">
        <v>143</v>
      </c>
      <c r="H94" s="41" t="s">
        <v>15</v>
      </c>
      <c r="I94" s="38" t="s">
        <v>15</v>
      </c>
      <c r="J94" s="44" t="s">
        <v>16</v>
      </c>
      <c r="K94" s="8"/>
      <c r="L94" s="8"/>
      <c r="M94" s="18"/>
      <c r="N94" s="8"/>
      <c r="O94" s="8"/>
      <c r="P94" s="8"/>
    </row>
    <row r="95" spans="1:16">
      <c r="A95" s="11">
        <v>84</v>
      </c>
      <c r="B95" s="8">
        <v>1397</v>
      </c>
      <c r="C95" s="8">
        <v>19</v>
      </c>
      <c r="D95" s="8">
        <v>35</v>
      </c>
      <c r="E95" s="40">
        <v>68.038756197003266</v>
      </c>
      <c r="F95" s="44">
        <v>10</v>
      </c>
      <c r="G95" s="35">
        <v>383</v>
      </c>
      <c r="H95" s="41" t="s">
        <v>16</v>
      </c>
      <c r="I95" s="38" t="s">
        <v>15</v>
      </c>
      <c r="J95" s="44" t="s">
        <v>15</v>
      </c>
      <c r="K95" s="8"/>
      <c r="L95" s="8"/>
      <c r="M95" s="18"/>
      <c r="N95" s="8"/>
      <c r="O95" s="8"/>
      <c r="P95" s="8"/>
    </row>
    <row r="96" spans="1:16">
      <c r="A96" s="19">
        <v>85</v>
      </c>
      <c r="B96" s="8">
        <v>106</v>
      </c>
      <c r="C96" s="8">
        <v>14</v>
      </c>
      <c r="D96" s="8">
        <v>38</v>
      </c>
      <c r="E96" s="40">
        <v>6.1418681904278287</v>
      </c>
      <c r="F96" s="44">
        <v>23</v>
      </c>
      <c r="G96" s="35">
        <v>106</v>
      </c>
      <c r="H96" s="41" t="s">
        <v>15</v>
      </c>
      <c r="I96" s="38" t="s">
        <v>15</v>
      </c>
      <c r="J96" s="44" t="s">
        <v>15</v>
      </c>
      <c r="K96" s="8"/>
      <c r="L96" s="8"/>
      <c r="M96" s="18"/>
      <c r="N96" s="8"/>
      <c r="O96" s="8"/>
      <c r="P96" s="8"/>
    </row>
    <row r="97" spans="1:16">
      <c r="A97" s="11">
        <v>86</v>
      </c>
      <c r="B97" s="8">
        <v>274</v>
      </c>
      <c r="C97" s="8">
        <v>90</v>
      </c>
      <c r="D97" s="8">
        <v>30</v>
      </c>
      <c r="E97" s="40">
        <v>25.366798054117201</v>
      </c>
      <c r="F97" s="44">
        <v>37</v>
      </c>
      <c r="G97" s="35">
        <v>78</v>
      </c>
      <c r="H97" s="41" t="s">
        <v>16</v>
      </c>
      <c r="I97" s="38" t="s">
        <v>16</v>
      </c>
      <c r="J97" s="44" t="s">
        <v>15</v>
      </c>
      <c r="K97" s="8"/>
      <c r="L97" s="8"/>
      <c r="M97" s="18"/>
      <c r="N97" s="8"/>
      <c r="O97" s="8"/>
      <c r="P97" s="8"/>
    </row>
    <row r="98" spans="1:16">
      <c r="A98" s="19">
        <v>87</v>
      </c>
      <c r="B98" s="8">
        <v>1340</v>
      </c>
      <c r="C98" s="8">
        <v>41</v>
      </c>
      <c r="D98" s="8">
        <v>76</v>
      </c>
      <c r="E98" s="40">
        <v>55.718181401892807</v>
      </c>
      <c r="F98" s="44">
        <v>28</v>
      </c>
      <c r="G98" s="35">
        <v>256</v>
      </c>
      <c r="H98" s="41" t="s">
        <v>16</v>
      </c>
      <c r="I98" s="38" t="s">
        <v>15</v>
      </c>
      <c r="J98" s="44" t="s">
        <v>16</v>
      </c>
      <c r="K98" s="8"/>
      <c r="L98" s="8"/>
      <c r="M98" s="18"/>
      <c r="N98" s="8"/>
      <c r="O98" s="8"/>
      <c r="P98" s="8"/>
    </row>
    <row r="99" spans="1:16">
      <c r="A99" s="11">
        <v>88</v>
      </c>
      <c r="B99" s="8">
        <v>176</v>
      </c>
      <c r="C99" s="8">
        <v>20</v>
      </c>
      <c r="D99" s="8">
        <v>30</v>
      </c>
      <c r="E99" s="40">
        <v>13.516818542407178</v>
      </c>
      <c r="F99" s="44">
        <v>33</v>
      </c>
      <c r="G99" s="35">
        <v>133</v>
      </c>
      <c r="H99" s="41" t="s">
        <v>15</v>
      </c>
      <c r="I99" s="38" t="s">
        <v>15</v>
      </c>
      <c r="J99" s="44" t="s">
        <v>15</v>
      </c>
      <c r="K99" s="8"/>
      <c r="L99" s="8"/>
      <c r="M99" s="18"/>
      <c r="N99" s="8"/>
      <c r="O99" s="8"/>
      <c r="P99" s="8"/>
    </row>
    <row r="100" spans="1:16">
      <c r="A100" s="19">
        <v>89</v>
      </c>
      <c r="B100" s="8">
        <v>252</v>
      </c>
      <c r="C100" s="8">
        <v>81</v>
      </c>
      <c r="D100" s="8">
        <v>82</v>
      </c>
      <c r="E100" s="40">
        <v>8.8837758314402375</v>
      </c>
      <c r="F100" s="44">
        <v>16</v>
      </c>
      <c r="G100" s="35">
        <v>79</v>
      </c>
      <c r="H100" s="41" t="s">
        <v>15</v>
      </c>
      <c r="I100" s="38" t="s">
        <v>16</v>
      </c>
      <c r="J100" s="44" t="s">
        <v>16</v>
      </c>
      <c r="K100" s="8"/>
      <c r="L100" s="8"/>
      <c r="M100" s="18"/>
      <c r="N100" s="8"/>
      <c r="O100" s="8"/>
      <c r="P100" s="8"/>
    </row>
    <row r="101" spans="1:16">
      <c r="A101" s="11">
        <v>90</v>
      </c>
      <c r="B101" s="8">
        <v>89</v>
      </c>
      <c r="C101" s="8">
        <v>67</v>
      </c>
      <c r="D101" s="8">
        <v>77</v>
      </c>
      <c r="E101" s="40">
        <v>3.5931627391122936</v>
      </c>
      <c r="F101" s="44">
        <v>9</v>
      </c>
      <c r="G101" s="35">
        <v>51</v>
      </c>
      <c r="H101" s="41" t="s">
        <v>15</v>
      </c>
      <c r="I101" s="38" t="s">
        <v>15</v>
      </c>
      <c r="J101" s="44" t="s">
        <v>16</v>
      </c>
      <c r="K101" s="8"/>
      <c r="L101" s="8"/>
      <c r="M101" s="18"/>
      <c r="N101" s="8"/>
      <c r="O101" s="8"/>
      <c r="P101" s="8"/>
    </row>
    <row r="102" spans="1:16">
      <c r="A102" s="19">
        <v>91</v>
      </c>
      <c r="B102" s="8">
        <v>94</v>
      </c>
      <c r="C102" s="8">
        <v>25</v>
      </c>
      <c r="D102" s="8">
        <v>37</v>
      </c>
      <c r="E102" s="40">
        <v>5.6605298377553375</v>
      </c>
      <c r="F102" s="44">
        <v>26</v>
      </c>
      <c r="G102" s="35">
        <v>87</v>
      </c>
      <c r="H102" s="41" t="s">
        <v>15</v>
      </c>
      <c r="I102" s="38" t="s">
        <v>15</v>
      </c>
      <c r="J102" s="44" t="s">
        <v>15</v>
      </c>
      <c r="K102" s="8"/>
      <c r="L102" s="8"/>
      <c r="M102" s="18"/>
      <c r="N102" s="8"/>
      <c r="O102" s="8"/>
      <c r="P102" s="8"/>
    </row>
    <row r="103" spans="1:16">
      <c r="A103" s="11">
        <v>92</v>
      </c>
      <c r="B103" s="8">
        <v>345</v>
      </c>
      <c r="C103" s="8">
        <v>24</v>
      </c>
      <c r="D103" s="8">
        <v>31</v>
      </c>
      <c r="E103" s="40">
        <v>26.458437959706842</v>
      </c>
      <c r="F103" s="44">
        <v>4</v>
      </c>
      <c r="G103" s="35">
        <v>169</v>
      </c>
      <c r="H103" s="41" t="s">
        <v>15</v>
      </c>
      <c r="I103" s="38" t="s">
        <v>15</v>
      </c>
      <c r="J103" s="44" t="s">
        <v>15</v>
      </c>
      <c r="K103" s="8"/>
      <c r="L103" s="8"/>
      <c r="M103" s="18"/>
      <c r="N103" s="8"/>
      <c r="O103" s="8"/>
      <c r="P103" s="8"/>
    </row>
    <row r="104" spans="1:16">
      <c r="A104" s="19">
        <v>93</v>
      </c>
      <c r="B104" s="8">
        <v>94</v>
      </c>
      <c r="C104" s="8">
        <v>557</v>
      </c>
      <c r="D104" s="8">
        <v>83</v>
      </c>
      <c r="E104" s="40">
        <v>3.317914218168776</v>
      </c>
      <c r="F104" s="44">
        <v>22</v>
      </c>
      <c r="G104" s="35">
        <v>18</v>
      </c>
      <c r="H104" s="41" t="s">
        <v>16</v>
      </c>
      <c r="I104" s="38" t="s">
        <v>17</v>
      </c>
      <c r="J104" s="44" t="s">
        <v>16</v>
      </c>
      <c r="K104" s="8"/>
      <c r="L104" s="8"/>
      <c r="M104" s="18"/>
      <c r="N104" s="8"/>
      <c r="O104" s="8"/>
      <c r="P104" s="8"/>
    </row>
    <row r="105" spans="1:16">
      <c r="A105" s="11">
        <v>94</v>
      </c>
      <c r="B105" s="8">
        <v>124</v>
      </c>
      <c r="C105" s="8">
        <v>659</v>
      </c>
      <c r="D105" s="8">
        <v>59</v>
      </c>
      <c r="E105" s="40">
        <v>8.1251373101865116</v>
      </c>
      <c r="F105" s="44">
        <v>17</v>
      </c>
      <c r="G105" s="35">
        <v>20</v>
      </c>
      <c r="H105" s="41" t="s">
        <v>16</v>
      </c>
      <c r="I105" s="38" t="s">
        <v>17</v>
      </c>
      <c r="J105" s="44" t="s">
        <v>16</v>
      </c>
      <c r="K105" s="8"/>
      <c r="L105" s="8"/>
      <c r="M105" s="18"/>
      <c r="N105" s="8"/>
      <c r="O105" s="8"/>
      <c r="P105" s="8"/>
    </row>
    <row r="106" spans="1:16">
      <c r="A106" s="19">
        <v>95</v>
      </c>
      <c r="B106" s="8">
        <v>630</v>
      </c>
      <c r="C106" s="8">
        <v>176</v>
      </c>
      <c r="D106" s="8">
        <v>42</v>
      </c>
      <c r="E106" s="40">
        <v>33.000275086788982</v>
      </c>
      <c r="F106" s="44">
        <v>9</v>
      </c>
      <c r="G106" s="35">
        <v>85</v>
      </c>
      <c r="H106" s="41" t="s">
        <v>17</v>
      </c>
      <c r="I106" s="38" t="s">
        <v>16</v>
      </c>
      <c r="J106" s="44" t="s">
        <v>15</v>
      </c>
      <c r="K106" s="8"/>
      <c r="L106" s="8"/>
      <c r="M106" s="18"/>
      <c r="N106" s="8"/>
      <c r="O106" s="8"/>
      <c r="P106" s="8"/>
    </row>
    <row r="107" spans="1:16">
      <c r="A107" s="11">
        <v>96</v>
      </c>
      <c r="B107" s="8">
        <v>381</v>
      </c>
      <c r="C107" s="8">
        <v>267</v>
      </c>
      <c r="D107" s="8">
        <v>45</v>
      </c>
      <c r="E107" s="40">
        <v>17.563649069259629</v>
      </c>
      <c r="F107" s="44">
        <v>9</v>
      </c>
      <c r="G107" s="35">
        <v>53</v>
      </c>
      <c r="H107" s="41" t="s">
        <v>17</v>
      </c>
      <c r="I107" s="38" t="s">
        <v>17</v>
      </c>
      <c r="J107" s="44" t="s">
        <v>15</v>
      </c>
      <c r="K107" s="8"/>
      <c r="L107" s="8"/>
      <c r="M107" s="18"/>
      <c r="N107" s="8"/>
      <c r="O107" s="8"/>
      <c r="P107" s="8"/>
    </row>
    <row r="108" spans="1:16">
      <c r="A108" s="19">
        <v>97</v>
      </c>
      <c r="B108" s="8">
        <v>135</v>
      </c>
      <c r="C108" s="8">
        <v>465</v>
      </c>
      <c r="D108" s="8">
        <v>35</v>
      </c>
      <c r="E108" s="40">
        <v>9.5649104733484904</v>
      </c>
      <c r="F108" s="44">
        <v>9</v>
      </c>
      <c r="G108" s="35">
        <v>24</v>
      </c>
      <c r="H108" s="41" t="s">
        <v>16</v>
      </c>
      <c r="I108" s="38" t="s">
        <v>17</v>
      </c>
      <c r="J108" s="44" t="s">
        <v>15</v>
      </c>
      <c r="K108" s="8"/>
      <c r="L108" s="8"/>
      <c r="M108" s="18"/>
      <c r="N108" s="8"/>
      <c r="O108" s="8"/>
      <c r="P108" s="8"/>
    </row>
    <row r="109" spans="1:16">
      <c r="A109" s="11">
        <v>98</v>
      </c>
      <c r="B109" s="8">
        <v>540</v>
      </c>
      <c r="C109" s="8">
        <v>293</v>
      </c>
      <c r="D109" s="8">
        <v>62</v>
      </c>
      <c r="E109" s="40">
        <v>20.699428587163553</v>
      </c>
      <c r="F109" s="44">
        <v>9</v>
      </c>
      <c r="G109" s="35">
        <v>61</v>
      </c>
      <c r="H109" s="41" t="s">
        <v>17</v>
      </c>
      <c r="I109" s="38" t="s">
        <v>17</v>
      </c>
      <c r="J109" s="44" t="s">
        <v>16</v>
      </c>
      <c r="K109" s="8"/>
      <c r="L109" s="8"/>
      <c r="M109" s="18"/>
      <c r="N109" s="8"/>
      <c r="O109" s="8"/>
      <c r="P109" s="8"/>
    </row>
    <row r="110" spans="1:16">
      <c r="A110" s="19">
        <v>99</v>
      </c>
      <c r="B110" s="8">
        <v>616</v>
      </c>
      <c r="C110" s="8">
        <v>133</v>
      </c>
      <c r="D110" s="8">
        <v>91</v>
      </c>
      <c r="E110" s="40">
        <v>25.097764933039471</v>
      </c>
      <c r="F110" s="44">
        <v>16</v>
      </c>
      <c r="G110" s="35">
        <v>96</v>
      </c>
      <c r="H110" s="41" t="s">
        <v>16</v>
      </c>
      <c r="I110" s="38" t="s">
        <v>16</v>
      </c>
      <c r="J110" s="44" t="s">
        <v>16</v>
      </c>
      <c r="K110" s="8"/>
      <c r="L110" s="8"/>
      <c r="M110" s="18"/>
      <c r="N110" s="8"/>
      <c r="O110" s="8"/>
      <c r="P110" s="8"/>
    </row>
    <row r="111" spans="1:16">
      <c r="A111" s="11">
        <v>100</v>
      </c>
      <c r="B111" s="8">
        <v>260</v>
      </c>
      <c r="C111" s="8">
        <v>644</v>
      </c>
      <c r="D111" s="8">
        <v>61</v>
      </c>
      <c r="E111" s="40">
        <v>11.222292248342935</v>
      </c>
      <c r="F111" s="44">
        <v>17</v>
      </c>
      <c r="G111" s="35">
        <v>28</v>
      </c>
      <c r="H111" s="41" t="s">
        <v>17</v>
      </c>
      <c r="I111" s="38" t="s">
        <v>17</v>
      </c>
      <c r="J111" s="44" t="s">
        <v>16</v>
      </c>
      <c r="K111" s="8"/>
      <c r="L111" s="8"/>
      <c r="M111" s="18"/>
      <c r="N111" s="8"/>
      <c r="O111" s="8"/>
      <c r="P111" s="8"/>
    </row>
    <row r="112" spans="1:16">
      <c r="A112" s="19">
        <v>101</v>
      </c>
      <c r="B112" s="8">
        <v>134</v>
      </c>
      <c r="C112" s="8">
        <v>440</v>
      </c>
      <c r="D112" s="8">
        <v>42</v>
      </c>
      <c r="E112" s="40">
        <v>7.9251192158707813</v>
      </c>
      <c r="F112" s="44">
        <v>24</v>
      </c>
      <c r="G112" s="35">
        <v>25</v>
      </c>
      <c r="H112" s="41" t="s">
        <v>16</v>
      </c>
      <c r="I112" s="38" t="s">
        <v>17</v>
      </c>
      <c r="J112" s="44" t="s">
        <v>15</v>
      </c>
      <c r="K112" s="8"/>
      <c r="L112" s="8"/>
      <c r="M112" s="18"/>
      <c r="N112" s="8"/>
      <c r="O112" s="8"/>
      <c r="P112" s="8"/>
    </row>
    <row r="113" spans="1:16">
      <c r="A113" s="11">
        <v>102</v>
      </c>
      <c r="B113" s="8">
        <v>233</v>
      </c>
      <c r="C113" s="8">
        <v>271</v>
      </c>
      <c r="D113" s="8">
        <v>76</v>
      </c>
      <c r="E113" s="40">
        <v>9.7818464615741529</v>
      </c>
      <c r="F113" s="44">
        <v>8</v>
      </c>
      <c r="G113" s="35">
        <v>42</v>
      </c>
      <c r="H113" s="41" t="s">
        <v>16</v>
      </c>
      <c r="I113" s="38" t="s">
        <v>17</v>
      </c>
      <c r="J113" s="44" t="s">
        <v>16</v>
      </c>
      <c r="K113" s="8"/>
      <c r="L113" s="8"/>
      <c r="M113" s="18"/>
      <c r="N113" s="8"/>
      <c r="O113" s="8"/>
      <c r="P113" s="8"/>
    </row>
    <row r="114" spans="1:16">
      <c r="A114" s="19">
        <v>103</v>
      </c>
      <c r="B114" s="8">
        <v>346</v>
      </c>
      <c r="C114" s="8">
        <v>207</v>
      </c>
      <c r="D114" s="8">
        <v>32</v>
      </c>
      <c r="E114" s="40">
        <v>22.044258773903355</v>
      </c>
      <c r="F114" s="44">
        <v>15</v>
      </c>
      <c r="G114" s="35">
        <v>58</v>
      </c>
      <c r="H114" s="41" t="s">
        <v>16</v>
      </c>
      <c r="I114" s="38" t="s">
        <v>16</v>
      </c>
      <c r="J114" s="44" t="s">
        <v>15</v>
      </c>
      <c r="K114" s="8"/>
      <c r="L114" s="8"/>
      <c r="M114" s="18"/>
      <c r="N114" s="8"/>
      <c r="O114" s="8"/>
      <c r="P114" s="8"/>
    </row>
    <row r="115" spans="1:16">
      <c r="A115" s="11">
        <v>104</v>
      </c>
      <c r="B115" s="8">
        <v>556</v>
      </c>
      <c r="C115" s="8">
        <v>408</v>
      </c>
      <c r="D115" s="8">
        <v>82</v>
      </c>
      <c r="E115" s="40">
        <v>24.628184173565437</v>
      </c>
      <c r="F115" s="44">
        <v>4</v>
      </c>
      <c r="G115" s="35">
        <v>52</v>
      </c>
      <c r="H115" s="41" t="s">
        <v>17</v>
      </c>
      <c r="I115" s="38" t="s">
        <v>17</v>
      </c>
      <c r="J115" s="44" t="s">
        <v>16</v>
      </c>
      <c r="K115" s="8"/>
      <c r="L115" s="8"/>
      <c r="M115" s="18"/>
      <c r="N115" s="8"/>
      <c r="O115" s="8"/>
      <c r="P115" s="8"/>
    </row>
    <row r="116" spans="1:16">
      <c r="A116" s="19">
        <v>105</v>
      </c>
      <c r="B116" s="8">
        <v>103</v>
      </c>
      <c r="C116" s="8">
        <v>1240</v>
      </c>
      <c r="D116" s="8">
        <v>35</v>
      </c>
      <c r="E116" s="40">
        <v>7.5118962162777088</v>
      </c>
      <c r="F116" s="44">
        <v>17</v>
      </c>
      <c r="G116" s="35">
        <v>21</v>
      </c>
      <c r="H116" s="41" t="s">
        <v>17</v>
      </c>
      <c r="I116" s="38" t="s">
        <v>17</v>
      </c>
      <c r="J116" s="44" t="s">
        <v>15</v>
      </c>
      <c r="K116" s="8"/>
      <c r="L116" s="8"/>
      <c r="M116" s="18"/>
      <c r="N116" s="8"/>
      <c r="O116" s="8"/>
      <c r="P116" s="8"/>
    </row>
    <row r="117" spans="1:16">
      <c r="A117" s="11">
        <v>106</v>
      </c>
      <c r="B117" s="8">
        <v>203</v>
      </c>
      <c r="C117" s="8">
        <v>2147</v>
      </c>
      <c r="D117" s="8">
        <v>83</v>
      </c>
      <c r="E117" s="40">
        <v>10.760817362519264</v>
      </c>
      <c r="F117" s="44">
        <v>17</v>
      </c>
      <c r="G117" s="35">
        <v>21</v>
      </c>
      <c r="H117" s="41" t="s">
        <v>17</v>
      </c>
      <c r="I117" s="38" t="s">
        <v>17</v>
      </c>
      <c r="J117" s="44" t="s">
        <v>16</v>
      </c>
      <c r="K117" s="8"/>
      <c r="L117" s="8"/>
      <c r="M117" s="18"/>
      <c r="N117" s="8"/>
      <c r="O117" s="8"/>
      <c r="P117" s="8"/>
    </row>
    <row r="118" spans="1:16">
      <c r="A118" s="19">
        <v>107</v>
      </c>
      <c r="B118" s="8">
        <v>64</v>
      </c>
      <c r="C118" s="8">
        <v>1052</v>
      </c>
      <c r="D118" s="8">
        <v>34</v>
      </c>
      <c r="E118" s="40">
        <v>4.7442325408343304</v>
      </c>
      <c r="F118" s="44">
        <v>28</v>
      </c>
      <c r="G118" s="35">
        <v>12</v>
      </c>
      <c r="H118" s="41" t="s">
        <v>16</v>
      </c>
      <c r="I118" s="38" t="s">
        <v>17</v>
      </c>
      <c r="J118" s="44" t="s">
        <v>15</v>
      </c>
      <c r="K118" s="8"/>
      <c r="L118" s="8"/>
      <c r="M118" s="18"/>
      <c r="N118" s="8"/>
      <c r="O118" s="8"/>
      <c r="P118" s="8"/>
    </row>
    <row r="119" spans="1:16">
      <c r="A119" s="11">
        <v>108</v>
      </c>
      <c r="B119" s="8">
        <v>3089</v>
      </c>
      <c r="C119" s="8">
        <v>29</v>
      </c>
      <c r="D119" s="8">
        <v>123</v>
      </c>
      <c r="E119" s="40">
        <v>119.43126535362691</v>
      </c>
      <c r="F119" s="44">
        <v>9</v>
      </c>
      <c r="G119" s="35">
        <v>462</v>
      </c>
      <c r="H119" s="41" t="s">
        <v>16</v>
      </c>
      <c r="I119" s="38" t="s">
        <v>15</v>
      </c>
      <c r="J119" s="44" t="s">
        <v>16</v>
      </c>
      <c r="K119" s="8"/>
      <c r="L119" s="8"/>
      <c r="M119" s="18"/>
      <c r="N119" s="8"/>
      <c r="O119" s="8"/>
      <c r="P119" s="8"/>
    </row>
    <row r="120" spans="1:16">
      <c r="A120" s="19">
        <v>109</v>
      </c>
      <c r="B120" s="8">
        <v>1180</v>
      </c>
      <c r="C120" s="8">
        <v>36</v>
      </c>
      <c r="D120" s="8">
        <v>167</v>
      </c>
      <c r="E120" s="40">
        <v>35.57594828461206</v>
      </c>
      <c r="F120" s="44">
        <v>16</v>
      </c>
      <c r="G120" s="35">
        <v>256</v>
      </c>
      <c r="H120" s="41" t="s">
        <v>16</v>
      </c>
      <c r="I120" s="38" t="s">
        <v>15</v>
      </c>
      <c r="J120" s="44" t="s">
        <v>17</v>
      </c>
      <c r="K120" s="8"/>
      <c r="L120" s="8"/>
      <c r="M120" s="18"/>
      <c r="N120" s="8"/>
      <c r="O120" s="8"/>
      <c r="P120" s="8"/>
    </row>
    <row r="121" spans="1:16">
      <c r="A121" s="11">
        <v>110</v>
      </c>
      <c r="B121" s="8">
        <v>583</v>
      </c>
      <c r="C121" s="8">
        <v>37</v>
      </c>
      <c r="D121" s="8">
        <v>136</v>
      </c>
      <c r="E121" s="40">
        <v>20.296275255392345</v>
      </c>
      <c r="F121" s="44">
        <v>5</v>
      </c>
      <c r="G121" s="35">
        <v>177</v>
      </c>
      <c r="H121" s="41" t="s">
        <v>15</v>
      </c>
      <c r="I121" s="38" t="s">
        <v>15</v>
      </c>
      <c r="J121" s="44" t="s">
        <v>16</v>
      </c>
      <c r="K121" s="8"/>
      <c r="L121" s="8"/>
      <c r="M121" s="18"/>
      <c r="N121" s="8"/>
      <c r="O121" s="8"/>
      <c r="P121" s="8"/>
    </row>
    <row r="122" spans="1:16">
      <c r="A122" s="19">
        <v>111</v>
      </c>
      <c r="B122" s="8">
        <v>2663</v>
      </c>
      <c r="C122" s="8">
        <v>19</v>
      </c>
      <c r="D122" s="8">
        <v>108</v>
      </c>
      <c r="E122" s="40">
        <v>99.106294363046601</v>
      </c>
      <c r="F122" s="44">
        <v>9</v>
      </c>
      <c r="G122" s="35">
        <v>529</v>
      </c>
      <c r="H122" s="41" t="s">
        <v>16</v>
      </c>
      <c r="I122" s="38" t="s">
        <v>15</v>
      </c>
      <c r="J122" s="44" t="s">
        <v>16</v>
      </c>
      <c r="K122" s="8"/>
      <c r="L122" s="8"/>
      <c r="M122" s="18"/>
      <c r="N122" s="8"/>
      <c r="O122" s="8"/>
      <c r="P122" s="8"/>
    </row>
    <row r="123" spans="1:16">
      <c r="A123" s="11">
        <v>112</v>
      </c>
      <c r="B123" s="8">
        <v>3065</v>
      </c>
      <c r="C123" s="8">
        <v>47</v>
      </c>
      <c r="D123" s="8">
        <v>103</v>
      </c>
      <c r="E123" s="40">
        <v>102.56229403052524</v>
      </c>
      <c r="F123" s="44">
        <v>7</v>
      </c>
      <c r="G123" s="35">
        <v>361</v>
      </c>
      <c r="H123" s="41" t="s">
        <v>17</v>
      </c>
      <c r="I123" s="38" t="s">
        <v>15</v>
      </c>
      <c r="J123" s="44" t="s">
        <v>16</v>
      </c>
      <c r="K123" s="8"/>
      <c r="L123" s="8"/>
      <c r="M123" s="18"/>
      <c r="N123" s="8"/>
      <c r="O123" s="8"/>
      <c r="P123" s="8"/>
    </row>
    <row r="124" spans="1:16">
      <c r="A124" s="19">
        <v>113</v>
      </c>
      <c r="B124" s="8">
        <v>6033</v>
      </c>
      <c r="C124" s="8">
        <v>18</v>
      </c>
      <c r="D124" s="8">
        <v>229</v>
      </c>
      <c r="E124" s="40">
        <v>128.9331189668805</v>
      </c>
      <c r="F124" s="44">
        <v>23</v>
      </c>
      <c r="G124" s="35">
        <v>819</v>
      </c>
      <c r="H124" s="41" t="s">
        <v>17</v>
      </c>
      <c r="I124" s="38" t="s">
        <v>15</v>
      </c>
      <c r="J124" s="44" t="s">
        <v>17</v>
      </c>
      <c r="K124" s="8"/>
      <c r="L124" s="8"/>
      <c r="M124" s="18"/>
      <c r="N124" s="8"/>
      <c r="O124" s="8"/>
      <c r="P124" s="8"/>
    </row>
    <row r="125" spans="1:16">
      <c r="A125" s="11">
        <v>114</v>
      </c>
      <c r="B125" s="8">
        <v>908</v>
      </c>
      <c r="C125" s="8">
        <v>46</v>
      </c>
      <c r="D125" s="8">
        <v>250</v>
      </c>
      <c r="E125" s="40">
        <v>19.762605937280611</v>
      </c>
      <c r="F125" s="44">
        <v>9</v>
      </c>
      <c r="G125" s="35">
        <v>199</v>
      </c>
      <c r="H125" s="41" t="s">
        <v>16</v>
      </c>
      <c r="I125" s="38" t="s">
        <v>15</v>
      </c>
      <c r="J125" s="44" t="s">
        <v>17</v>
      </c>
      <c r="K125" s="8"/>
      <c r="L125" s="8"/>
      <c r="M125" s="18"/>
      <c r="N125" s="8"/>
      <c r="O125" s="8"/>
      <c r="P125" s="8"/>
    </row>
    <row r="126" spans="1:16">
      <c r="A126" s="19">
        <v>115</v>
      </c>
      <c r="B126" s="8">
        <v>3112</v>
      </c>
      <c r="C126" s="8">
        <v>28</v>
      </c>
      <c r="D126" s="8">
        <v>124</v>
      </c>
      <c r="E126" s="40">
        <v>120.48642286910896</v>
      </c>
      <c r="F126" s="44">
        <v>9</v>
      </c>
      <c r="G126" s="35">
        <v>471</v>
      </c>
      <c r="H126" s="41" t="s">
        <v>16</v>
      </c>
      <c r="I126" s="38" t="s">
        <v>15</v>
      </c>
      <c r="J126" s="44" t="s">
        <v>16</v>
      </c>
      <c r="K126" s="8"/>
      <c r="L126" s="8"/>
      <c r="M126" s="18"/>
      <c r="N126" s="8"/>
      <c r="O126" s="8"/>
      <c r="P126" s="8"/>
    </row>
    <row r="127" spans="1:16">
      <c r="A127" s="11">
        <v>116</v>
      </c>
      <c r="B127" s="8">
        <v>1410</v>
      </c>
      <c r="C127" s="8">
        <v>34</v>
      </c>
      <c r="D127" s="8">
        <v>111</v>
      </c>
      <c r="E127" s="40">
        <v>45.621442879997268</v>
      </c>
      <c r="F127" s="44">
        <v>15</v>
      </c>
      <c r="G127" s="35">
        <v>288</v>
      </c>
      <c r="H127" s="41" t="s">
        <v>16</v>
      </c>
      <c r="I127" s="38" t="s">
        <v>15</v>
      </c>
      <c r="J127" s="44" t="s">
        <v>16</v>
      </c>
      <c r="K127" s="8"/>
      <c r="L127" s="8"/>
      <c r="M127" s="18"/>
      <c r="N127" s="8"/>
      <c r="O127" s="8"/>
      <c r="P127" s="8"/>
    </row>
    <row r="128" spans="1:16">
      <c r="A128" s="19">
        <v>117</v>
      </c>
      <c r="B128" s="8">
        <v>1566</v>
      </c>
      <c r="C128" s="8">
        <v>28</v>
      </c>
      <c r="D128" s="8">
        <v>228</v>
      </c>
      <c r="E128" s="40">
        <v>31.637524449140919</v>
      </c>
      <c r="F128" s="44">
        <v>24</v>
      </c>
      <c r="G128" s="35">
        <v>334</v>
      </c>
      <c r="H128" s="41" t="s">
        <v>16</v>
      </c>
      <c r="I128" s="38" t="s">
        <v>15</v>
      </c>
      <c r="J128" s="44" t="s">
        <v>17</v>
      </c>
      <c r="K128" s="8"/>
      <c r="L128" s="8"/>
      <c r="M128" s="18"/>
      <c r="N128" s="8"/>
      <c r="O128" s="8"/>
      <c r="P128" s="8"/>
    </row>
    <row r="129" spans="1:16">
      <c r="A129" s="11">
        <v>118</v>
      </c>
      <c r="B129" s="8">
        <v>585</v>
      </c>
      <c r="C129" s="8">
        <v>54</v>
      </c>
      <c r="D129" s="8">
        <v>144</v>
      </c>
      <c r="E129" s="40">
        <v>20.597117872537904</v>
      </c>
      <c r="F129" s="44">
        <v>17</v>
      </c>
      <c r="G129" s="35">
        <v>147</v>
      </c>
      <c r="H129" s="41" t="s">
        <v>16</v>
      </c>
      <c r="I129" s="38" t="s">
        <v>15</v>
      </c>
      <c r="J129" s="44" t="s">
        <v>16</v>
      </c>
      <c r="K129" s="8"/>
      <c r="L129" s="8"/>
      <c r="M129" s="18"/>
      <c r="N129" s="8"/>
      <c r="O129" s="8"/>
      <c r="P129" s="8"/>
    </row>
    <row r="130" spans="1:16">
      <c r="A130" s="19">
        <v>119</v>
      </c>
      <c r="B130" s="8">
        <v>336</v>
      </c>
      <c r="C130" s="8">
        <v>11</v>
      </c>
      <c r="D130" s="8">
        <v>109</v>
      </c>
      <c r="E130" s="40">
        <v>11.082650067654711</v>
      </c>
      <c r="F130" s="44">
        <v>10</v>
      </c>
      <c r="G130" s="35">
        <v>247</v>
      </c>
      <c r="H130" s="41" t="s">
        <v>15</v>
      </c>
      <c r="I130" s="38" t="s">
        <v>15</v>
      </c>
      <c r="J130" s="44" t="s">
        <v>16</v>
      </c>
      <c r="K130" s="8"/>
      <c r="L130" s="8"/>
      <c r="M130" s="18"/>
      <c r="N130" s="8"/>
      <c r="O130" s="8"/>
      <c r="P130" s="8"/>
    </row>
    <row r="131" spans="1:16">
      <c r="A131" s="11">
        <v>120</v>
      </c>
      <c r="B131" s="8">
        <v>574</v>
      </c>
      <c r="C131" s="8">
        <v>39</v>
      </c>
      <c r="D131" s="8">
        <v>142</v>
      </c>
      <c r="E131" s="40">
        <v>16.469076563616255</v>
      </c>
      <c r="F131" s="44">
        <v>7</v>
      </c>
      <c r="G131" s="35">
        <v>172</v>
      </c>
      <c r="H131" s="41" t="s">
        <v>15</v>
      </c>
      <c r="I131" s="38" t="s">
        <v>15</v>
      </c>
      <c r="J131" s="44" t="s">
        <v>16</v>
      </c>
      <c r="K131" s="8"/>
      <c r="L131" s="8"/>
      <c r="M131" s="18"/>
      <c r="N131" s="8"/>
      <c r="O131" s="8"/>
      <c r="P131" s="8"/>
    </row>
    <row r="132" spans="1:16">
      <c r="A132" s="19">
        <v>121</v>
      </c>
      <c r="B132" s="8">
        <v>354</v>
      </c>
      <c r="C132" s="8">
        <v>20</v>
      </c>
      <c r="D132" s="8">
        <v>114</v>
      </c>
      <c r="E132" s="40">
        <v>11.735300833754579</v>
      </c>
      <c r="F132" s="44">
        <v>9</v>
      </c>
      <c r="G132" s="35">
        <v>188</v>
      </c>
      <c r="H132" s="41" t="s">
        <v>15</v>
      </c>
      <c r="I132" s="38" t="s">
        <v>15</v>
      </c>
      <c r="J132" s="44" t="s">
        <v>16</v>
      </c>
      <c r="K132" s="8"/>
      <c r="L132" s="8"/>
      <c r="M132" s="18"/>
      <c r="N132" s="8"/>
      <c r="O132" s="8"/>
      <c r="P132" s="8"/>
    </row>
    <row r="133" spans="1:16">
      <c r="A133" s="11">
        <v>122</v>
      </c>
      <c r="B133" s="8">
        <v>1393</v>
      </c>
      <c r="C133" s="8">
        <v>11</v>
      </c>
      <c r="D133" s="8">
        <v>259</v>
      </c>
      <c r="E133" s="40">
        <v>38.602759658950013</v>
      </c>
      <c r="F133" s="44">
        <v>7</v>
      </c>
      <c r="G133" s="35">
        <v>503</v>
      </c>
      <c r="H133" s="41" t="s">
        <v>15</v>
      </c>
      <c r="I133" s="38" t="s">
        <v>15</v>
      </c>
      <c r="J133" s="44" t="s">
        <v>17</v>
      </c>
      <c r="K133" s="8"/>
      <c r="L133" s="8"/>
      <c r="M133" s="18"/>
      <c r="N133" s="8"/>
      <c r="O133" s="8"/>
      <c r="P133" s="8"/>
    </row>
    <row r="134" spans="1:16">
      <c r="A134" s="19">
        <v>123</v>
      </c>
      <c r="B134" s="8">
        <v>1061</v>
      </c>
      <c r="C134" s="8">
        <v>17</v>
      </c>
      <c r="D134" s="8">
        <v>100</v>
      </c>
      <c r="E134" s="40">
        <v>36.489688446105092</v>
      </c>
      <c r="F134" s="44">
        <v>14</v>
      </c>
      <c r="G134" s="35">
        <v>353</v>
      </c>
      <c r="H134" s="41" t="s">
        <v>15</v>
      </c>
      <c r="I134" s="38" t="s">
        <v>15</v>
      </c>
      <c r="J134" s="44" t="s">
        <v>16</v>
      </c>
      <c r="K134" s="8"/>
      <c r="L134" s="8"/>
      <c r="M134" s="18"/>
      <c r="N134" s="8"/>
      <c r="O134" s="8"/>
      <c r="P134" s="8"/>
    </row>
    <row r="135" spans="1:16">
      <c r="A135" s="11">
        <v>124</v>
      </c>
      <c r="B135" s="8">
        <v>4705</v>
      </c>
      <c r="C135" s="8">
        <v>23</v>
      </c>
      <c r="D135" s="8">
        <v>165</v>
      </c>
      <c r="E135" s="40">
        <v>134.74319709430182</v>
      </c>
      <c r="F135" s="44">
        <v>15</v>
      </c>
      <c r="G135" s="35">
        <v>640</v>
      </c>
      <c r="H135" s="41" t="s">
        <v>17</v>
      </c>
      <c r="I135" s="38" t="s">
        <v>15</v>
      </c>
      <c r="J135" s="44" t="s">
        <v>17</v>
      </c>
      <c r="K135" s="8"/>
      <c r="L135" s="8"/>
      <c r="M135" s="18"/>
      <c r="N135" s="8"/>
      <c r="O135" s="8"/>
      <c r="P135" s="8"/>
    </row>
    <row r="136" spans="1:16">
      <c r="A136" s="19">
        <v>125</v>
      </c>
      <c r="B136" s="8">
        <v>247</v>
      </c>
      <c r="C136" s="8">
        <v>11</v>
      </c>
      <c r="D136" s="8">
        <v>116</v>
      </c>
      <c r="E136" s="40">
        <v>7.4451614835428828</v>
      </c>
      <c r="F136" s="44">
        <v>8</v>
      </c>
      <c r="G136" s="35">
        <v>212</v>
      </c>
      <c r="H136" s="41" t="s">
        <v>15</v>
      </c>
      <c r="I136" s="38" t="s">
        <v>15</v>
      </c>
      <c r="J136" s="44" t="s">
        <v>16</v>
      </c>
      <c r="K136" s="8"/>
      <c r="L136" s="8"/>
      <c r="M136" s="18"/>
      <c r="N136" s="8"/>
      <c r="O136" s="8"/>
      <c r="P136" s="8"/>
    </row>
    <row r="137" spans="1:16">
      <c r="A137" s="11">
        <v>126</v>
      </c>
      <c r="B137" s="8">
        <v>4595</v>
      </c>
      <c r="C137" s="8">
        <v>74</v>
      </c>
      <c r="D137" s="8">
        <v>164</v>
      </c>
      <c r="E137" s="40">
        <v>132.88819655977201</v>
      </c>
      <c r="F137" s="44">
        <v>16</v>
      </c>
      <c r="G137" s="35">
        <v>352</v>
      </c>
      <c r="H137" s="41" t="s">
        <v>17</v>
      </c>
      <c r="I137" s="38" t="s">
        <v>16</v>
      </c>
      <c r="J137" s="44" t="s">
        <v>17</v>
      </c>
      <c r="K137" s="8"/>
      <c r="L137" s="8"/>
      <c r="M137" s="18"/>
      <c r="N137" s="8"/>
      <c r="O137" s="8"/>
      <c r="P137" s="8"/>
    </row>
    <row r="138" spans="1:16">
      <c r="A138" s="19">
        <v>127</v>
      </c>
      <c r="B138" s="8">
        <v>11507</v>
      </c>
      <c r="C138" s="8">
        <v>35</v>
      </c>
      <c r="D138" s="8">
        <v>249</v>
      </c>
      <c r="E138" s="40">
        <v>270.53715848930074</v>
      </c>
      <c r="F138" s="44">
        <v>26</v>
      </c>
      <c r="G138" s="35">
        <v>811</v>
      </c>
      <c r="H138" s="41" t="s">
        <v>17</v>
      </c>
      <c r="I138" s="38" t="s">
        <v>15</v>
      </c>
      <c r="J138" s="44" t="s">
        <v>17</v>
      </c>
      <c r="K138" s="8"/>
      <c r="L138" s="8"/>
      <c r="M138" s="18"/>
      <c r="N138" s="8"/>
      <c r="O138" s="8"/>
      <c r="P138" s="8"/>
    </row>
    <row r="139" spans="1:16">
      <c r="A139" s="11">
        <v>128</v>
      </c>
      <c r="B139" s="8">
        <v>3316</v>
      </c>
      <c r="C139" s="8">
        <v>146</v>
      </c>
      <c r="D139" s="8">
        <v>164</v>
      </c>
      <c r="E139" s="40">
        <v>74.201462029210205</v>
      </c>
      <c r="F139" s="44">
        <v>9</v>
      </c>
      <c r="G139" s="35">
        <v>213</v>
      </c>
      <c r="H139" s="41" t="s">
        <v>17</v>
      </c>
      <c r="I139" s="38" t="s">
        <v>16</v>
      </c>
      <c r="J139" s="44" t="s">
        <v>17</v>
      </c>
      <c r="K139" s="8"/>
      <c r="L139" s="8"/>
      <c r="M139" s="18"/>
      <c r="N139" s="8"/>
      <c r="O139" s="8"/>
      <c r="P139" s="8"/>
    </row>
    <row r="140" spans="1:16">
      <c r="A140" s="19">
        <v>129</v>
      </c>
      <c r="B140" s="8">
        <v>3016</v>
      </c>
      <c r="C140" s="8">
        <v>106</v>
      </c>
      <c r="D140" s="8">
        <v>101</v>
      </c>
      <c r="E140" s="40">
        <v>121.19085155872135</v>
      </c>
      <c r="F140" s="44">
        <v>23</v>
      </c>
      <c r="G140" s="35">
        <v>239</v>
      </c>
      <c r="H140" s="41" t="s">
        <v>17</v>
      </c>
      <c r="I140" s="38" t="s">
        <v>16</v>
      </c>
      <c r="J140" s="44" t="s">
        <v>16</v>
      </c>
      <c r="K140" s="8"/>
      <c r="L140" s="8"/>
      <c r="M140" s="18"/>
      <c r="N140" s="8"/>
      <c r="O140" s="8"/>
      <c r="P140" s="8"/>
    </row>
    <row r="141" spans="1:16">
      <c r="A141" s="11">
        <v>130</v>
      </c>
      <c r="B141" s="8">
        <v>881</v>
      </c>
      <c r="C141" s="8">
        <v>265</v>
      </c>
      <c r="D141" s="8">
        <v>110</v>
      </c>
      <c r="E141" s="40">
        <v>27.106469125371916</v>
      </c>
      <c r="F141" s="44">
        <v>9</v>
      </c>
      <c r="G141" s="35">
        <v>82</v>
      </c>
      <c r="H141" s="41" t="s">
        <v>17</v>
      </c>
      <c r="I141" s="38" t="s">
        <v>17</v>
      </c>
      <c r="J141" s="44" t="s">
        <v>16</v>
      </c>
      <c r="K141" s="8"/>
      <c r="L141" s="8"/>
      <c r="M141" s="18"/>
      <c r="N141" s="8"/>
      <c r="O141" s="8"/>
      <c r="P141" s="8"/>
    </row>
    <row r="142" spans="1:16">
      <c r="A142" s="19">
        <v>131</v>
      </c>
      <c r="B142" s="8">
        <v>527</v>
      </c>
      <c r="C142" s="8">
        <v>241</v>
      </c>
      <c r="D142" s="8">
        <v>100</v>
      </c>
      <c r="E142" s="40">
        <v>18.280307481192285</v>
      </c>
      <c r="F142" s="44">
        <v>9</v>
      </c>
      <c r="G142" s="35">
        <v>66</v>
      </c>
      <c r="H142" s="41" t="s">
        <v>17</v>
      </c>
      <c r="I142" s="38" t="s">
        <v>17</v>
      </c>
      <c r="J142" s="44" t="s">
        <v>16</v>
      </c>
      <c r="K142" s="8"/>
      <c r="L142" s="8"/>
      <c r="M142" s="18"/>
      <c r="N142" s="8"/>
      <c r="O142" s="8"/>
      <c r="P142" s="8"/>
    </row>
    <row r="143" spans="1:16">
      <c r="A143" s="11">
        <v>132</v>
      </c>
      <c r="B143" s="8">
        <v>249</v>
      </c>
      <c r="C143" s="8">
        <v>831</v>
      </c>
      <c r="D143" s="8">
        <v>190</v>
      </c>
      <c r="E143" s="40">
        <v>6.1168430369950082</v>
      </c>
      <c r="F143" s="44">
        <v>10</v>
      </c>
      <c r="G143" s="35">
        <v>24</v>
      </c>
      <c r="H143" s="41" t="s">
        <v>17</v>
      </c>
      <c r="I143" s="38" t="s">
        <v>17</v>
      </c>
      <c r="J143" s="44" t="s">
        <v>17</v>
      </c>
      <c r="K143" s="8"/>
      <c r="L143" s="8"/>
      <c r="M143" s="18"/>
      <c r="N143" s="8"/>
      <c r="O143" s="8"/>
      <c r="P143" s="8"/>
    </row>
    <row r="144" spans="1:16">
      <c r="A144" s="19">
        <v>133</v>
      </c>
      <c r="B144" s="8">
        <v>3833</v>
      </c>
      <c r="C144" s="8">
        <v>8</v>
      </c>
      <c r="D144" s="8">
        <v>418</v>
      </c>
      <c r="E144" s="40">
        <v>64.695306152900159</v>
      </c>
      <c r="F144" s="44">
        <v>9</v>
      </c>
      <c r="G144" s="35">
        <v>979</v>
      </c>
      <c r="H144" s="41" t="s">
        <v>16</v>
      </c>
      <c r="I144" s="38" t="s">
        <v>15</v>
      </c>
      <c r="J144" s="44" t="s">
        <v>17</v>
      </c>
      <c r="K144" s="8"/>
      <c r="L144" s="8"/>
      <c r="M144" s="18"/>
      <c r="N144" s="8"/>
      <c r="O144" s="8"/>
      <c r="P144" s="8"/>
    </row>
    <row r="145" spans="1:16">
      <c r="A145" s="11">
        <v>134</v>
      </c>
      <c r="B145" s="8">
        <v>3923</v>
      </c>
      <c r="C145" s="8">
        <v>20</v>
      </c>
      <c r="D145" s="8">
        <v>413</v>
      </c>
      <c r="E145" s="40">
        <v>84.78026484189715</v>
      </c>
      <c r="F145" s="44">
        <v>9</v>
      </c>
      <c r="G145" s="35">
        <v>626</v>
      </c>
      <c r="H145" s="41" t="s">
        <v>16</v>
      </c>
      <c r="I145" s="38" t="s">
        <v>15</v>
      </c>
      <c r="J145" s="44" t="s">
        <v>17</v>
      </c>
      <c r="K145" s="8"/>
      <c r="L145" s="8"/>
      <c r="M145" s="18"/>
      <c r="N145" s="8"/>
      <c r="O145" s="8"/>
      <c r="P145" s="8"/>
    </row>
    <row r="146" spans="1:16">
      <c r="A146" s="19">
        <v>135</v>
      </c>
      <c r="B146" s="8">
        <v>699</v>
      </c>
      <c r="C146" s="8">
        <v>19</v>
      </c>
      <c r="D146" s="8">
        <v>491</v>
      </c>
      <c r="E146" s="40">
        <v>24.639351546001254</v>
      </c>
      <c r="F146" s="44">
        <v>28</v>
      </c>
      <c r="G146" s="35">
        <v>271</v>
      </c>
      <c r="H146" s="41" t="s">
        <v>15</v>
      </c>
      <c r="I146" s="38" t="s">
        <v>15</v>
      </c>
      <c r="J146" s="44" t="s">
        <v>17</v>
      </c>
      <c r="K146" s="8"/>
      <c r="L146" s="8"/>
      <c r="M146" s="18"/>
      <c r="N146" s="8"/>
      <c r="O146" s="8"/>
      <c r="P146" s="8"/>
    </row>
    <row r="147" spans="1:16">
      <c r="A147" s="11">
        <v>136</v>
      </c>
      <c r="B147" s="8">
        <v>6130</v>
      </c>
      <c r="C147" s="8">
        <v>29</v>
      </c>
      <c r="D147" s="8">
        <v>494</v>
      </c>
      <c r="E147" s="40">
        <v>89.895249988191907</v>
      </c>
      <c r="F147" s="44">
        <v>9</v>
      </c>
      <c r="G147" s="35">
        <v>650</v>
      </c>
      <c r="H147" s="41" t="s">
        <v>17</v>
      </c>
      <c r="I147" s="38" t="s">
        <v>15</v>
      </c>
      <c r="J147" s="44" t="s">
        <v>17</v>
      </c>
      <c r="K147" s="8"/>
      <c r="L147" s="8"/>
      <c r="M147" s="18"/>
      <c r="N147" s="8"/>
      <c r="O147" s="8"/>
      <c r="P147" s="8"/>
    </row>
    <row r="148" spans="1:16">
      <c r="A148" s="19">
        <v>137</v>
      </c>
      <c r="B148" s="8">
        <v>13565</v>
      </c>
      <c r="C148" s="8">
        <v>37</v>
      </c>
      <c r="D148" s="8">
        <v>726</v>
      </c>
      <c r="E148" s="40">
        <v>340.25115380512977</v>
      </c>
      <c r="F148" s="44">
        <v>30</v>
      </c>
      <c r="G148" s="35">
        <v>856</v>
      </c>
      <c r="H148" s="41" t="s">
        <v>17</v>
      </c>
      <c r="I148" s="38" t="s">
        <v>15</v>
      </c>
      <c r="J148" s="44" t="s">
        <v>17</v>
      </c>
      <c r="K148" s="8"/>
      <c r="L148" s="8"/>
      <c r="M148" s="18"/>
      <c r="N148" s="8"/>
      <c r="O148" s="8"/>
      <c r="P148" s="8"/>
    </row>
    <row r="149" spans="1:16">
      <c r="A149" s="11">
        <v>138</v>
      </c>
      <c r="B149" s="8">
        <v>8799</v>
      </c>
      <c r="C149" s="8">
        <v>52</v>
      </c>
      <c r="D149" s="8">
        <v>309</v>
      </c>
      <c r="E149" s="40">
        <v>173.34835603451151</v>
      </c>
      <c r="F149" s="44">
        <v>9</v>
      </c>
      <c r="G149" s="35">
        <v>582</v>
      </c>
      <c r="H149" s="41" t="s">
        <v>17</v>
      </c>
      <c r="I149" s="38" t="s">
        <v>15</v>
      </c>
      <c r="J149" s="44" t="s">
        <v>17</v>
      </c>
      <c r="K149" s="8"/>
      <c r="L149" s="8"/>
      <c r="M149" s="18"/>
      <c r="N149" s="8"/>
      <c r="O149" s="8"/>
      <c r="P149" s="8"/>
    </row>
    <row r="150" spans="1:16">
      <c r="A150" s="19">
        <v>139</v>
      </c>
      <c r="B150" s="8">
        <v>3575</v>
      </c>
      <c r="C150" s="8">
        <v>34</v>
      </c>
      <c r="D150" s="8">
        <v>370</v>
      </c>
      <c r="E150" s="40">
        <v>70.078875952808602</v>
      </c>
      <c r="F150" s="44">
        <v>9</v>
      </c>
      <c r="G150" s="35">
        <v>459</v>
      </c>
      <c r="H150" s="41" t="s">
        <v>17</v>
      </c>
      <c r="I150" s="38" t="s">
        <v>15</v>
      </c>
      <c r="J150" s="44" t="s">
        <v>17</v>
      </c>
      <c r="K150" s="8"/>
      <c r="L150" s="8"/>
      <c r="M150" s="18"/>
      <c r="N150" s="8"/>
      <c r="O150" s="8"/>
      <c r="P150" s="8"/>
    </row>
    <row r="151" spans="1:16">
      <c r="A151" s="11">
        <v>140</v>
      </c>
      <c r="B151" s="8">
        <v>3475</v>
      </c>
      <c r="C151" s="8">
        <v>14</v>
      </c>
      <c r="D151" s="8">
        <v>379</v>
      </c>
      <c r="E151" s="40">
        <v>67.647266881699466</v>
      </c>
      <c r="F151" s="44">
        <v>9</v>
      </c>
      <c r="G151" s="35">
        <v>705</v>
      </c>
      <c r="H151" s="41" t="s">
        <v>16</v>
      </c>
      <c r="I151" s="38" t="s">
        <v>15</v>
      </c>
      <c r="J151" s="44" t="s">
        <v>17</v>
      </c>
      <c r="K151" s="8"/>
      <c r="L151" s="8"/>
      <c r="M151" s="18"/>
      <c r="N151" s="8"/>
      <c r="O151" s="8"/>
      <c r="P151" s="8"/>
    </row>
    <row r="152" spans="1:16">
      <c r="A152" s="19">
        <v>141</v>
      </c>
      <c r="B152" s="8">
        <v>7865</v>
      </c>
      <c r="C152" s="8">
        <v>15</v>
      </c>
      <c r="D152" s="8">
        <v>409</v>
      </c>
      <c r="E152" s="40">
        <v>105.55152494641753</v>
      </c>
      <c r="F152" s="44">
        <v>9</v>
      </c>
      <c r="G152" s="35">
        <v>1024</v>
      </c>
      <c r="H152" s="41" t="s">
        <v>17</v>
      </c>
      <c r="I152" s="38" t="s">
        <v>15</v>
      </c>
      <c r="J152" s="44" t="s">
        <v>17</v>
      </c>
      <c r="K152" s="8"/>
      <c r="L152" s="8"/>
      <c r="M152" s="18"/>
      <c r="N152" s="8"/>
      <c r="O152" s="8"/>
      <c r="P152" s="8"/>
    </row>
    <row r="153" spans="1:16">
      <c r="A153" s="11">
        <v>142</v>
      </c>
      <c r="B153" s="8">
        <v>9111</v>
      </c>
      <c r="C153" s="8">
        <v>45</v>
      </c>
      <c r="D153" s="8">
        <v>549</v>
      </c>
      <c r="E153" s="40">
        <v>111.96247483899741</v>
      </c>
      <c r="F153" s="44">
        <v>9</v>
      </c>
      <c r="G153" s="35">
        <v>636</v>
      </c>
      <c r="H153" s="41" t="s">
        <v>17</v>
      </c>
      <c r="I153" s="38" t="s">
        <v>15</v>
      </c>
      <c r="J153" s="44" t="s">
        <v>17</v>
      </c>
      <c r="K153" s="8"/>
      <c r="L153" s="8"/>
      <c r="M153" s="18"/>
      <c r="N153" s="8"/>
      <c r="O153" s="8"/>
      <c r="P153" s="8"/>
    </row>
    <row r="154" spans="1:16">
      <c r="A154" s="19">
        <v>143</v>
      </c>
      <c r="B154" s="8">
        <v>2017</v>
      </c>
      <c r="C154" s="8">
        <v>85</v>
      </c>
      <c r="D154" s="8">
        <v>432</v>
      </c>
      <c r="E154" s="40">
        <v>33.695575224986662</v>
      </c>
      <c r="F154" s="44">
        <v>15</v>
      </c>
      <c r="G154" s="35">
        <v>218</v>
      </c>
      <c r="H154" s="41" t="s">
        <v>17</v>
      </c>
      <c r="I154" s="38" t="s">
        <v>16</v>
      </c>
      <c r="J154" s="44" t="s">
        <v>17</v>
      </c>
      <c r="K154" s="8"/>
      <c r="L154" s="8"/>
      <c r="M154" s="18"/>
      <c r="N154" s="8"/>
      <c r="O154" s="8"/>
      <c r="P154" s="8"/>
    </row>
    <row r="155" spans="1:16">
      <c r="A155" s="11">
        <v>144</v>
      </c>
      <c r="B155" s="8">
        <v>1295</v>
      </c>
      <c r="C155" s="8">
        <v>16</v>
      </c>
      <c r="D155" s="8">
        <v>316</v>
      </c>
      <c r="E155" s="40">
        <v>21.961550591776916</v>
      </c>
      <c r="F155" s="44">
        <v>4</v>
      </c>
      <c r="G155" s="35">
        <v>402</v>
      </c>
      <c r="H155" s="41" t="s">
        <v>15</v>
      </c>
      <c r="I155" s="38" t="s">
        <v>15</v>
      </c>
      <c r="J155" s="44" t="s">
        <v>17</v>
      </c>
      <c r="K155" s="8"/>
      <c r="L155" s="8"/>
      <c r="M155" s="18"/>
      <c r="N155" s="8"/>
      <c r="O155" s="8"/>
      <c r="P155" s="8"/>
    </row>
    <row r="156" spans="1:16">
      <c r="A156" s="19">
        <v>145</v>
      </c>
      <c r="B156" s="8">
        <v>1335</v>
      </c>
      <c r="C156" s="8">
        <v>17</v>
      </c>
      <c r="D156" s="8">
        <v>506</v>
      </c>
      <c r="E156" s="40">
        <v>43.780371301109227</v>
      </c>
      <c r="F156" s="44">
        <v>17</v>
      </c>
      <c r="G156" s="35">
        <v>396</v>
      </c>
      <c r="H156" s="41" t="s">
        <v>15</v>
      </c>
      <c r="I156" s="38" t="s">
        <v>15</v>
      </c>
      <c r="J156" s="44" t="s">
        <v>17</v>
      </c>
      <c r="K156" s="8"/>
      <c r="L156" s="8"/>
      <c r="M156" s="18"/>
      <c r="N156" s="8"/>
      <c r="O156" s="8"/>
      <c r="P156" s="8"/>
    </row>
    <row r="157" spans="1:16">
      <c r="A157" s="11">
        <v>146</v>
      </c>
      <c r="B157" s="8">
        <v>1352</v>
      </c>
      <c r="C157" s="8">
        <v>19</v>
      </c>
      <c r="D157" s="8">
        <v>494</v>
      </c>
      <c r="E157" s="45">
        <v>46.640829812644277</v>
      </c>
      <c r="F157">
        <v>32</v>
      </c>
      <c r="G157" s="35">
        <v>377</v>
      </c>
      <c r="H157" s="44" t="s">
        <v>16</v>
      </c>
      <c r="I157" s="38" t="s">
        <v>15</v>
      </c>
      <c r="J157" s="38" t="s">
        <v>17</v>
      </c>
      <c r="K157" s="8"/>
      <c r="L157" s="8"/>
      <c r="M157" s="18"/>
      <c r="N157" s="8"/>
      <c r="O157" s="8"/>
      <c r="P157" s="8"/>
    </row>
    <row r="158" spans="1:16">
      <c r="A158" s="19">
        <v>147</v>
      </c>
      <c r="B158" s="8">
        <v>617</v>
      </c>
      <c r="C158" s="8">
        <v>32</v>
      </c>
      <c r="D158" s="8">
        <v>603</v>
      </c>
      <c r="E158" s="45">
        <v>17.459190050501675</v>
      </c>
      <c r="F158">
        <v>8</v>
      </c>
      <c r="G158" s="35">
        <v>196</v>
      </c>
      <c r="H158" s="44" t="s">
        <v>15</v>
      </c>
      <c r="I158" s="38" t="s">
        <v>15</v>
      </c>
      <c r="J158" s="38" t="s">
        <v>17</v>
      </c>
      <c r="K158" s="8"/>
      <c r="L158" s="8"/>
      <c r="M158" s="18"/>
      <c r="N158" s="8"/>
      <c r="O158" s="8"/>
      <c r="P158" s="8"/>
    </row>
    <row r="159" spans="1:16">
      <c r="A159" s="11">
        <v>148</v>
      </c>
      <c r="B159" s="8">
        <v>3719</v>
      </c>
      <c r="C159" s="8">
        <v>36</v>
      </c>
      <c r="D159" s="8">
        <v>473</v>
      </c>
      <c r="E159" s="45">
        <v>47.014476986195355</v>
      </c>
      <c r="F159">
        <v>6</v>
      </c>
      <c r="G159" s="35">
        <v>455</v>
      </c>
      <c r="H159" s="44" t="s">
        <v>17</v>
      </c>
      <c r="I159" s="38" t="s">
        <v>15</v>
      </c>
      <c r="J159" s="38" t="s">
        <v>17</v>
      </c>
      <c r="K159" s="8"/>
      <c r="L159" s="8"/>
      <c r="M159" s="18"/>
      <c r="N159" s="8"/>
      <c r="O159" s="8"/>
      <c r="P159" s="8"/>
    </row>
    <row r="160" spans="1:16">
      <c r="A160" s="19">
        <v>149</v>
      </c>
      <c r="B160" s="8">
        <v>3748</v>
      </c>
      <c r="C160" s="8">
        <v>160</v>
      </c>
      <c r="D160" s="8">
        <v>475</v>
      </c>
      <c r="E160" s="45">
        <v>46.499384833666667</v>
      </c>
      <c r="F160" s="38">
        <v>16</v>
      </c>
      <c r="G160" s="35">
        <v>216</v>
      </c>
      <c r="H160" s="38" t="s">
        <v>17</v>
      </c>
      <c r="I160" s="38" t="s">
        <v>16</v>
      </c>
      <c r="J160" s="38" t="s">
        <v>17</v>
      </c>
      <c r="K160" s="8"/>
      <c r="L160" s="8"/>
      <c r="M160" s="18"/>
      <c r="N160" s="8"/>
      <c r="O160" s="8"/>
      <c r="P160" s="8"/>
    </row>
    <row r="161" spans="1:16">
      <c r="A161" s="11">
        <v>150</v>
      </c>
      <c r="B161" s="8">
        <v>1013</v>
      </c>
      <c r="C161" s="8">
        <v>287</v>
      </c>
      <c r="D161" s="8">
        <v>323</v>
      </c>
      <c r="E161" s="45">
        <v>18.952067173310947</v>
      </c>
      <c r="F161">
        <v>38</v>
      </c>
      <c r="G161" s="35">
        <v>84</v>
      </c>
      <c r="H161" s="44" t="s">
        <v>17</v>
      </c>
      <c r="I161" s="38" t="s">
        <v>17</v>
      </c>
      <c r="J161" s="38" t="s">
        <v>17</v>
      </c>
      <c r="K161" s="8"/>
      <c r="L161" s="8"/>
      <c r="M161" s="18"/>
      <c r="N161" s="8"/>
      <c r="O161" s="8"/>
      <c r="P161" s="8"/>
    </row>
    <row r="162" spans="1:16">
      <c r="A162" s="5"/>
      <c r="B162" s="8"/>
      <c r="C162" s="8"/>
      <c r="D162" s="8"/>
      <c r="E162" s="8"/>
      <c r="F162" s="8"/>
      <c r="G162" s="29"/>
      <c r="H162" s="29"/>
      <c r="I162" s="8"/>
      <c r="J162" s="8"/>
      <c r="K162" s="8"/>
      <c r="L162" s="8"/>
      <c r="M162" s="8"/>
      <c r="N162" s="8"/>
      <c r="O162" s="8"/>
      <c r="P162" s="8"/>
    </row>
    <row r="163" spans="1:16">
      <c r="B163" s="8">
        <f>MAX(B12:B161)</f>
        <v>13565</v>
      </c>
      <c r="C163" s="8">
        <f t="shared" ref="C163:G163" si="0">MAX(C12:C161)</f>
        <v>2147</v>
      </c>
      <c r="D163" s="8">
        <f t="shared" si="0"/>
        <v>726</v>
      </c>
      <c r="E163" s="8">
        <f t="shared" si="0"/>
        <v>340.25115380512977</v>
      </c>
      <c r="F163" s="8">
        <f t="shared" si="0"/>
        <v>45</v>
      </c>
      <c r="G163" s="8">
        <f t="shared" si="0"/>
        <v>1024</v>
      </c>
      <c r="H163" s="29"/>
      <c r="I163" s="8"/>
      <c r="J163" s="8"/>
      <c r="K163" s="8"/>
      <c r="L163" s="8"/>
      <c r="M163" s="8"/>
      <c r="N163" s="8"/>
      <c r="O163" s="8"/>
      <c r="P163" s="8"/>
    </row>
    <row r="164" spans="1:16">
      <c r="A164" s="5"/>
      <c r="B164" s="8">
        <f>MIN(B12:B161)</f>
        <v>4</v>
      </c>
      <c r="C164" s="8">
        <f t="shared" ref="C164:G164" si="1">MIN(C12:C161)</f>
        <v>5</v>
      </c>
      <c r="D164" s="8">
        <f t="shared" si="1"/>
        <v>4</v>
      </c>
      <c r="E164" s="8">
        <f t="shared" si="1"/>
        <v>0.58919349052128589</v>
      </c>
      <c r="F164" s="8">
        <f t="shared" si="1"/>
        <v>4</v>
      </c>
      <c r="G164" s="8">
        <f t="shared" si="1"/>
        <v>4</v>
      </c>
      <c r="H164" s="29"/>
      <c r="I164" s="8"/>
      <c r="J164" s="8"/>
      <c r="K164" s="8"/>
      <c r="L164" s="8"/>
      <c r="M164" s="8"/>
      <c r="N164" s="8"/>
      <c r="O164" s="8"/>
      <c r="P164" s="8"/>
    </row>
    <row r="165" spans="1:16">
      <c r="B165" s="8"/>
      <c r="C165" s="8"/>
      <c r="D165" s="8"/>
      <c r="E165" s="8"/>
      <c r="F165" s="8"/>
      <c r="G165" s="29"/>
      <c r="H165" s="29"/>
      <c r="I165" s="8"/>
      <c r="J165" s="8"/>
      <c r="K165" s="8"/>
      <c r="L165" s="8"/>
      <c r="M165" s="8"/>
      <c r="N165" s="8"/>
      <c r="O165" s="8"/>
      <c r="P165" s="8"/>
    </row>
    <row r="166" spans="1:16">
      <c r="A166" s="5"/>
      <c r="B166" s="8"/>
      <c r="C166" s="8"/>
      <c r="D166" s="8"/>
      <c r="E166" s="8"/>
      <c r="F166" s="8"/>
      <c r="G166" s="29"/>
      <c r="H166" s="29"/>
      <c r="I166" s="8"/>
      <c r="J166" s="8"/>
      <c r="K166" s="8"/>
      <c r="L166" s="8"/>
      <c r="M166" s="8"/>
      <c r="N166" s="8"/>
      <c r="O166" s="8"/>
      <c r="P166" s="8"/>
    </row>
    <row r="167" spans="1:16">
      <c r="B167" s="8"/>
      <c r="C167" s="8"/>
      <c r="D167" s="8"/>
      <c r="E167" s="8"/>
      <c r="F167" s="8"/>
      <c r="G167" s="29"/>
      <c r="H167" s="29"/>
      <c r="I167" s="8"/>
      <c r="J167" s="8"/>
      <c r="K167" s="8"/>
      <c r="L167" s="8"/>
      <c r="M167" s="8"/>
      <c r="N167" s="8"/>
      <c r="O167" s="8"/>
      <c r="P167" s="8"/>
    </row>
    <row r="168" spans="1:16">
      <c r="A168" s="5"/>
      <c r="B168" s="8"/>
      <c r="C168" s="8"/>
      <c r="D168" s="8"/>
      <c r="E168" s="8"/>
      <c r="F168" s="8"/>
      <c r="G168" s="29"/>
      <c r="H168" s="29"/>
      <c r="I168" s="8"/>
      <c r="J168" s="8"/>
      <c r="K168" s="8"/>
      <c r="L168" s="8"/>
      <c r="M168" s="8"/>
      <c r="N168" s="8"/>
      <c r="O168" s="8"/>
      <c r="P168" s="8"/>
    </row>
    <row r="169" spans="1:16">
      <c r="B169" s="8"/>
      <c r="C169" s="8"/>
      <c r="D169" s="8"/>
      <c r="E169" s="8"/>
      <c r="F169" s="8"/>
      <c r="G169" s="29"/>
      <c r="H169" s="29"/>
      <c r="I169" s="8"/>
      <c r="J169" s="8"/>
      <c r="K169" s="8"/>
      <c r="L169" s="8"/>
      <c r="M169" s="8"/>
      <c r="N169" s="8"/>
      <c r="O169" s="8"/>
      <c r="P169" s="8"/>
    </row>
    <row r="170" spans="1:16">
      <c r="A170" s="5"/>
      <c r="B170" s="8"/>
      <c r="C170" s="8"/>
      <c r="D170" s="8"/>
      <c r="E170" s="8"/>
      <c r="F170" s="8"/>
      <c r="G170" s="29"/>
      <c r="H170" s="29"/>
      <c r="I170" s="8"/>
      <c r="J170" s="8"/>
      <c r="K170" s="8"/>
      <c r="L170" s="8"/>
      <c r="M170" s="8"/>
      <c r="N170" s="8"/>
      <c r="O170" s="8"/>
      <c r="P170" s="8"/>
    </row>
    <row r="171" spans="1:16">
      <c r="B171" s="8"/>
      <c r="C171" s="8"/>
      <c r="D171" s="8"/>
      <c r="E171" s="8"/>
      <c r="F171" s="8"/>
      <c r="G171" s="29"/>
      <c r="H171" s="29"/>
      <c r="I171" s="8"/>
      <c r="J171" s="8"/>
      <c r="K171" s="8"/>
      <c r="L171" s="8"/>
      <c r="M171" s="8"/>
      <c r="N171" s="8"/>
      <c r="O171" s="8"/>
      <c r="P171" s="8"/>
    </row>
    <row r="172" spans="1:16">
      <c r="A172" s="5"/>
      <c r="B172" s="8"/>
      <c r="C172" s="8"/>
      <c r="D172" s="8"/>
      <c r="E172" s="8"/>
      <c r="F172" s="8"/>
      <c r="G172" s="29"/>
      <c r="H172" s="29"/>
      <c r="I172" s="8"/>
      <c r="J172" s="8"/>
      <c r="K172" s="8"/>
      <c r="L172" s="8"/>
      <c r="M172" s="8"/>
      <c r="N172" s="8"/>
      <c r="O172" s="8"/>
      <c r="P172" s="8"/>
    </row>
    <row r="173" spans="1:16">
      <c r="B173" s="8"/>
      <c r="C173" s="8"/>
      <c r="D173" s="8"/>
      <c r="E173" s="8"/>
      <c r="F173" s="8"/>
      <c r="G173" s="29"/>
      <c r="H173" s="29"/>
      <c r="I173" s="8"/>
      <c r="J173" s="8"/>
      <c r="K173" s="8"/>
      <c r="L173" s="8"/>
      <c r="M173" s="8"/>
      <c r="N173" s="8"/>
      <c r="O173" s="8"/>
      <c r="P173" s="8"/>
    </row>
    <row r="174" spans="1:16">
      <c r="A174" s="5"/>
      <c r="B174" s="8"/>
      <c r="C174" s="8"/>
      <c r="D174" s="8"/>
      <c r="E174" s="8"/>
      <c r="F174" s="8"/>
      <c r="G174" s="29"/>
      <c r="H174" s="29"/>
      <c r="I174" s="8"/>
      <c r="J174" s="8"/>
      <c r="K174" s="8"/>
      <c r="L174" s="8"/>
      <c r="M174" s="8"/>
      <c r="N174" s="8"/>
      <c r="O174" s="8"/>
      <c r="P174" s="8"/>
    </row>
    <row r="175" spans="1:16">
      <c r="B175" s="8"/>
      <c r="C175" s="8"/>
      <c r="D175" s="8"/>
      <c r="E175" s="8"/>
      <c r="F175" s="8"/>
      <c r="G175" s="29"/>
      <c r="H175" s="29"/>
      <c r="I175" s="8"/>
      <c r="J175" s="8"/>
      <c r="K175" s="8"/>
      <c r="L175" s="8"/>
      <c r="M175" s="8"/>
      <c r="N175" s="8"/>
      <c r="O175" s="8"/>
      <c r="P175" s="8"/>
    </row>
    <row r="176" spans="1:16">
      <c r="A176" s="5"/>
      <c r="B176" s="8"/>
      <c r="C176" s="8"/>
      <c r="D176" s="8"/>
      <c r="E176" s="8"/>
      <c r="F176" s="8"/>
      <c r="G176" s="29"/>
      <c r="H176" s="29"/>
      <c r="I176" s="8"/>
      <c r="J176" s="8"/>
      <c r="K176" s="8"/>
      <c r="L176" s="8"/>
      <c r="M176" s="8"/>
      <c r="N176" s="8"/>
      <c r="O176" s="8"/>
      <c r="P176" s="8"/>
    </row>
    <row r="177" spans="1:16">
      <c r="B177" s="8"/>
      <c r="C177" s="8"/>
      <c r="D177" s="8"/>
      <c r="E177" s="8"/>
      <c r="F177" s="8"/>
      <c r="G177" s="29"/>
      <c r="H177" s="29"/>
      <c r="I177" s="8"/>
      <c r="J177" s="8"/>
      <c r="K177" s="8"/>
      <c r="L177" s="8"/>
      <c r="M177" s="8"/>
      <c r="N177" s="8"/>
      <c r="O177" s="8"/>
      <c r="P177" s="8"/>
    </row>
    <row r="178" spans="1:16">
      <c r="A178" s="5"/>
      <c r="B178" s="8"/>
      <c r="C178" s="8"/>
      <c r="D178" s="8"/>
      <c r="E178" s="8"/>
      <c r="F178" s="8"/>
      <c r="G178" s="29"/>
      <c r="H178" s="29"/>
      <c r="I178" s="8"/>
      <c r="J178" s="8"/>
      <c r="K178" s="8"/>
      <c r="L178" s="8"/>
      <c r="M178" s="8"/>
      <c r="N178" s="8"/>
      <c r="O178" s="8"/>
      <c r="P178" s="8"/>
    </row>
    <row r="179" spans="1:16">
      <c r="B179" s="8"/>
      <c r="C179" s="8"/>
      <c r="D179" s="8"/>
      <c r="E179" s="8"/>
      <c r="F179" s="8"/>
      <c r="G179" s="29"/>
      <c r="H179" s="29"/>
      <c r="I179" s="8"/>
      <c r="J179" s="8"/>
      <c r="K179" s="8"/>
      <c r="L179" s="8"/>
      <c r="M179" s="8"/>
      <c r="N179" s="8"/>
      <c r="O179" s="8"/>
      <c r="P179" s="8"/>
    </row>
    <row r="180" spans="1:16">
      <c r="A180" s="5"/>
      <c r="B180" s="8"/>
      <c r="C180" s="8"/>
      <c r="D180" s="8"/>
      <c r="E180" s="8"/>
      <c r="F180" s="8"/>
      <c r="G180" s="29"/>
      <c r="H180" s="29"/>
      <c r="I180" s="8"/>
      <c r="J180" s="8"/>
      <c r="K180" s="8"/>
      <c r="L180" s="8"/>
      <c r="M180" s="8"/>
      <c r="N180" s="8"/>
      <c r="O180" s="8"/>
      <c r="P180" s="8"/>
    </row>
    <row r="181" spans="1:16">
      <c r="B181" s="8"/>
      <c r="C181" s="8"/>
      <c r="D181" s="8"/>
      <c r="E181" s="8"/>
      <c r="F181" s="8"/>
      <c r="G181" s="29"/>
      <c r="H181" s="29"/>
      <c r="I181" s="8"/>
      <c r="J181" s="8"/>
      <c r="K181" s="8"/>
      <c r="L181" s="8"/>
      <c r="M181" s="8"/>
      <c r="N181" s="8"/>
      <c r="O181" s="8"/>
      <c r="P181" s="8"/>
    </row>
    <row r="182" spans="1:16">
      <c r="A182" s="5"/>
      <c r="B182" s="8"/>
      <c r="C182" s="8"/>
      <c r="D182" s="8"/>
      <c r="E182" s="8"/>
      <c r="F182" s="8"/>
      <c r="G182" s="29"/>
      <c r="H182" s="29"/>
      <c r="I182" s="8"/>
      <c r="J182" s="8"/>
      <c r="K182" s="8"/>
      <c r="L182" s="8"/>
      <c r="M182" s="8"/>
      <c r="N182" s="8"/>
      <c r="O182" s="8"/>
      <c r="P182" s="8"/>
    </row>
    <row r="183" spans="1:16">
      <c r="B183" s="8"/>
      <c r="C183" s="8"/>
      <c r="D183" s="8"/>
      <c r="E183" s="8"/>
      <c r="F183" s="8"/>
      <c r="G183" s="29"/>
      <c r="H183" s="29"/>
      <c r="I183" s="8"/>
      <c r="J183" s="8"/>
      <c r="K183" s="8"/>
      <c r="L183" s="8"/>
      <c r="M183" s="8"/>
      <c r="N183" s="8"/>
      <c r="O183" s="8"/>
      <c r="P183" s="8"/>
    </row>
    <row r="184" spans="1:16">
      <c r="A184" s="5"/>
      <c r="B184" s="8"/>
      <c r="C184" s="8"/>
      <c r="D184" s="8"/>
      <c r="E184" s="8"/>
      <c r="F184" s="8"/>
      <c r="G184" s="29"/>
      <c r="H184" s="29"/>
      <c r="I184" s="8"/>
      <c r="J184" s="8"/>
      <c r="K184" s="8"/>
      <c r="L184" s="8"/>
      <c r="M184" s="8"/>
      <c r="N184" s="8"/>
      <c r="O184" s="8"/>
      <c r="P184" s="8"/>
    </row>
    <row r="185" spans="1:16">
      <c r="B185" s="8"/>
      <c r="C185" s="8"/>
      <c r="D185" s="8"/>
      <c r="E185" s="8"/>
      <c r="F185" s="8"/>
      <c r="G185" s="29"/>
      <c r="H185" s="29"/>
      <c r="I185" s="8"/>
      <c r="J185" s="8"/>
      <c r="K185" s="8"/>
      <c r="L185" s="8"/>
      <c r="M185" s="8"/>
      <c r="N185" s="8"/>
      <c r="O185" s="8"/>
      <c r="P185" s="8"/>
    </row>
    <row r="186" spans="1:16">
      <c r="A186" s="5"/>
      <c r="B186" s="8"/>
      <c r="C186" s="8"/>
      <c r="D186" s="8"/>
      <c r="E186" s="8"/>
      <c r="F186" s="8"/>
      <c r="G186" s="29"/>
      <c r="H186" s="29"/>
      <c r="I186" s="8"/>
      <c r="J186" s="8"/>
      <c r="K186" s="8"/>
      <c r="L186" s="8"/>
      <c r="M186" s="8"/>
      <c r="N186" s="8"/>
      <c r="O186" s="8"/>
      <c r="P186" s="8"/>
    </row>
    <row r="187" spans="1:16">
      <c r="B187" s="8"/>
      <c r="C187" s="8"/>
      <c r="D187" s="8"/>
      <c r="E187" s="8"/>
      <c r="F187" s="8"/>
      <c r="G187" s="29"/>
      <c r="H187" s="29"/>
      <c r="I187" s="8"/>
      <c r="J187" s="8"/>
      <c r="K187" s="8"/>
      <c r="L187" s="8"/>
      <c r="M187" s="8"/>
      <c r="N187" s="8"/>
      <c r="O187" s="8"/>
      <c r="P187" s="8"/>
    </row>
    <row r="188" spans="1:16">
      <c r="A188" s="5"/>
      <c r="B188" s="8"/>
      <c r="C188" s="8"/>
      <c r="D188" s="8"/>
      <c r="E188" s="8"/>
      <c r="F188" s="8"/>
      <c r="G188" s="29"/>
      <c r="H188" s="29"/>
      <c r="I188" s="8"/>
      <c r="J188" s="8"/>
      <c r="K188" s="8"/>
      <c r="L188" s="8"/>
      <c r="M188" s="8"/>
      <c r="N188" s="8"/>
      <c r="O188" s="8"/>
      <c r="P188" s="8"/>
    </row>
    <row r="189" spans="1:16">
      <c r="B189" s="8"/>
      <c r="C189" s="8"/>
      <c r="D189" s="8"/>
      <c r="E189" s="8"/>
      <c r="F189" s="8"/>
      <c r="G189" s="29"/>
      <c r="H189" s="29"/>
      <c r="I189" s="8"/>
      <c r="J189" s="8"/>
      <c r="K189" s="8"/>
      <c r="L189" s="8"/>
      <c r="M189" s="8"/>
      <c r="N189" s="8"/>
      <c r="O189" s="8"/>
      <c r="P189" s="8"/>
    </row>
    <row r="190" spans="1:16">
      <c r="A190" s="5"/>
      <c r="B190" s="8"/>
      <c r="C190" s="8"/>
      <c r="D190" s="8"/>
      <c r="E190" s="8"/>
      <c r="F190" s="8"/>
      <c r="G190" s="29"/>
      <c r="H190" s="29"/>
      <c r="I190" s="8"/>
      <c r="J190" s="8"/>
      <c r="K190" s="8"/>
      <c r="L190" s="8"/>
      <c r="M190" s="8"/>
      <c r="N190" s="8"/>
      <c r="O190" s="8"/>
      <c r="P190" s="8"/>
    </row>
    <row r="191" spans="1:16">
      <c r="B191" s="8"/>
      <c r="C191" s="8"/>
      <c r="D191" s="8"/>
      <c r="E191" s="8"/>
      <c r="F191" s="8"/>
      <c r="G191" s="29"/>
      <c r="H191" s="29"/>
      <c r="I191" s="8"/>
      <c r="J191" s="8"/>
      <c r="K191" s="8"/>
      <c r="L191" s="8"/>
      <c r="M191" s="8"/>
      <c r="N191" s="8"/>
      <c r="O191" s="8"/>
      <c r="P191" s="8"/>
    </row>
    <row r="192" spans="1:16">
      <c r="A192" s="5"/>
      <c r="B192" s="8"/>
      <c r="C192" s="8"/>
      <c r="D192" s="8"/>
      <c r="E192" s="8"/>
      <c r="F192" s="8"/>
      <c r="G192" s="29"/>
      <c r="H192" s="29"/>
      <c r="I192" s="8"/>
      <c r="J192" s="8"/>
      <c r="K192" s="8"/>
      <c r="L192" s="8"/>
      <c r="M192" s="8"/>
      <c r="N192" s="8"/>
      <c r="O192" s="8"/>
      <c r="P192" s="8"/>
    </row>
    <row r="193" spans="1:16">
      <c r="B193" s="8"/>
      <c r="C193" s="8"/>
      <c r="D193" s="8"/>
      <c r="E193" s="8"/>
      <c r="F193" s="8"/>
      <c r="G193" s="29"/>
      <c r="H193" s="29"/>
      <c r="I193" s="8"/>
      <c r="J193" s="8"/>
      <c r="K193" s="8"/>
      <c r="L193" s="8"/>
      <c r="M193" s="8"/>
      <c r="N193" s="8"/>
      <c r="O193" s="8"/>
      <c r="P193" s="8"/>
    </row>
    <row r="194" spans="1:16">
      <c r="A194" s="5"/>
      <c r="B194" s="8"/>
      <c r="C194" s="8"/>
      <c r="D194" s="8"/>
      <c r="E194" s="8"/>
      <c r="F194" s="8"/>
      <c r="G194" s="29"/>
      <c r="H194" s="29"/>
      <c r="I194" s="8"/>
      <c r="J194" s="8"/>
      <c r="K194" s="8"/>
      <c r="L194" s="8"/>
      <c r="M194" s="8"/>
      <c r="N194" s="8"/>
      <c r="O194" s="8"/>
      <c r="P194" s="8"/>
    </row>
    <row r="195" spans="1:16">
      <c r="B195" s="8"/>
      <c r="C195" s="8"/>
      <c r="D195" s="8"/>
      <c r="E195" s="8"/>
      <c r="F195" s="8"/>
      <c r="G195" s="29"/>
      <c r="H195" s="29"/>
      <c r="I195" s="8"/>
      <c r="J195" s="8"/>
      <c r="K195" s="8"/>
      <c r="L195" s="8"/>
      <c r="M195" s="8"/>
      <c r="N195" s="8"/>
      <c r="O195" s="8"/>
      <c r="P195" s="8"/>
    </row>
    <row r="196" spans="1:16">
      <c r="A196" s="5"/>
      <c r="B196" s="8"/>
      <c r="C196" s="8"/>
      <c r="D196" s="8"/>
      <c r="E196" s="8"/>
      <c r="F196" s="8"/>
      <c r="G196" s="29"/>
      <c r="H196" s="29"/>
      <c r="I196" s="8"/>
      <c r="J196" s="8"/>
      <c r="K196" s="8"/>
      <c r="L196" s="8"/>
      <c r="M196" s="8"/>
      <c r="N196" s="8"/>
      <c r="O196" s="8"/>
      <c r="P196" s="8"/>
    </row>
    <row r="197" spans="1:16">
      <c r="B197" s="8"/>
      <c r="C197" s="8"/>
      <c r="D197" s="8"/>
      <c r="E197" s="8"/>
      <c r="F197" s="8"/>
      <c r="G197" s="29"/>
      <c r="H197" s="29"/>
      <c r="I197" s="8"/>
      <c r="J197" s="8"/>
      <c r="K197" s="8"/>
      <c r="L197" s="8"/>
      <c r="M197" s="8"/>
      <c r="N197" s="8"/>
      <c r="O197" s="8"/>
      <c r="P197" s="8"/>
    </row>
    <row r="198" spans="1:16">
      <c r="A198" s="5"/>
      <c r="B198" s="8"/>
      <c r="C198" s="8"/>
      <c r="D198" s="8"/>
      <c r="E198" s="8"/>
      <c r="F198" s="8"/>
      <c r="G198" s="29"/>
      <c r="H198" s="29"/>
      <c r="I198" s="8"/>
      <c r="J198" s="8"/>
      <c r="K198" s="8"/>
      <c r="L198" s="8"/>
      <c r="M198" s="8"/>
      <c r="N198" s="8"/>
      <c r="O198" s="8"/>
      <c r="P198" s="8"/>
    </row>
    <row r="199" spans="1:16">
      <c r="B199" s="8"/>
      <c r="C199" s="8"/>
      <c r="D199" s="8"/>
      <c r="E199" s="8"/>
      <c r="F199" s="8"/>
      <c r="G199" s="29"/>
      <c r="H199" s="29"/>
      <c r="I199" s="8"/>
      <c r="J199" s="8"/>
      <c r="K199" s="8"/>
      <c r="L199" s="8"/>
      <c r="M199" s="8"/>
      <c r="N199" s="8"/>
      <c r="O199" s="8"/>
      <c r="P199" s="8"/>
    </row>
    <row r="200" spans="1:16">
      <c r="A200" s="5"/>
      <c r="B200" s="8"/>
      <c r="C200" s="8"/>
      <c r="D200" s="8"/>
      <c r="E200" s="8"/>
      <c r="F200" s="8"/>
      <c r="G200" s="29"/>
      <c r="H200" s="29"/>
      <c r="I200" s="8"/>
      <c r="J200" s="8"/>
      <c r="K200" s="8"/>
      <c r="L200" s="8"/>
      <c r="M200" s="8"/>
      <c r="N200" s="8"/>
      <c r="O200" s="8"/>
      <c r="P200" s="8"/>
    </row>
    <row r="201" spans="1:16">
      <c r="B201" s="8"/>
      <c r="C201" s="8"/>
      <c r="D201" s="8"/>
      <c r="E201" s="8"/>
      <c r="F201" s="8"/>
      <c r="G201" s="29"/>
      <c r="H201" s="29"/>
      <c r="I201" s="8"/>
      <c r="J201" s="8"/>
      <c r="K201" s="8"/>
      <c r="L201" s="8"/>
      <c r="M201" s="8"/>
      <c r="N201" s="8"/>
      <c r="O201" s="8"/>
      <c r="P201" s="8"/>
    </row>
    <row r="202" spans="1:16">
      <c r="A202" s="5"/>
      <c r="B202" s="8"/>
      <c r="C202" s="8"/>
      <c r="D202" s="8"/>
      <c r="E202" s="8"/>
      <c r="F202" s="8"/>
      <c r="G202" s="29"/>
      <c r="H202" s="29"/>
      <c r="I202" s="8"/>
      <c r="J202" s="8"/>
      <c r="K202" s="8"/>
      <c r="L202" s="8"/>
      <c r="M202" s="8"/>
      <c r="N202" s="8"/>
      <c r="O202" s="8"/>
      <c r="P202" s="8"/>
    </row>
    <row r="203" spans="1:16">
      <c r="B203" s="8"/>
      <c r="C203" s="8"/>
      <c r="D203" s="8"/>
      <c r="E203" s="8"/>
      <c r="F203" s="8"/>
      <c r="G203" s="29"/>
      <c r="H203" s="29"/>
      <c r="I203" s="8"/>
      <c r="J203" s="8"/>
      <c r="K203" s="8"/>
      <c r="L203" s="8"/>
      <c r="M203" s="8"/>
      <c r="N203" s="8"/>
      <c r="O203" s="8"/>
      <c r="P203" s="8"/>
    </row>
    <row r="204" spans="1:16">
      <c r="A204" s="5"/>
      <c r="B204" s="8"/>
      <c r="C204" s="8"/>
      <c r="D204" s="8"/>
      <c r="E204" s="8"/>
      <c r="F204" s="8"/>
      <c r="G204" s="29"/>
      <c r="H204" s="29"/>
      <c r="I204" s="8"/>
      <c r="J204" s="8"/>
      <c r="K204" s="8"/>
      <c r="L204" s="8"/>
      <c r="M204" s="8"/>
      <c r="N204" s="8"/>
      <c r="O204" s="8"/>
      <c r="P204" s="8"/>
    </row>
    <row r="205" spans="1:16">
      <c r="B205" s="8"/>
      <c r="C205" s="8"/>
      <c r="D205" s="8"/>
      <c r="E205" s="8"/>
      <c r="F205" s="8"/>
      <c r="G205" s="29"/>
      <c r="H205" s="29"/>
      <c r="I205" s="8"/>
      <c r="J205" s="8"/>
      <c r="K205" s="8"/>
      <c r="L205" s="8"/>
      <c r="M205" s="8"/>
      <c r="N205" s="8"/>
      <c r="O205" s="8"/>
      <c r="P205" s="8"/>
    </row>
    <row r="206" spans="1:16">
      <c r="A206" s="5"/>
      <c r="B206" s="8"/>
      <c r="C206" s="8"/>
      <c r="D206" s="8"/>
      <c r="E206" s="8"/>
      <c r="F206" s="8"/>
      <c r="G206" s="29"/>
      <c r="H206" s="29"/>
      <c r="I206" s="8"/>
      <c r="J206" s="8"/>
      <c r="K206" s="8"/>
      <c r="L206" s="8"/>
      <c r="M206" s="8"/>
      <c r="N206" s="8"/>
      <c r="O206" s="8"/>
      <c r="P206" s="8"/>
    </row>
    <row r="207" spans="1:16">
      <c r="B207" s="8"/>
      <c r="C207" s="8"/>
      <c r="D207" s="8"/>
      <c r="E207" s="8"/>
      <c r="F207" s="8"/>
      <c r="G207" s="29"/>
      <c r="H207" s="29"/>
      <c r="I207" s="8"/>
      <c r="J207" s="8"/>
      <c r="K207" s="8"/>
      <c r="L207" s="8"/>
      <c r="M207" s="8"/>
      <c r="N207" s="8"/>
      <c r="O207" s="8"/>
      <c r="P207" s="8"/>
    </row>
    <row r="208" spans="1:16">
      <c r="A208" s="5"/>
      <c r="B208" s="8"/>
      <c r="C208" s="8"/>
      <c r="D208" s="8"/>
      <c r="E208" s="8"/>
      <c r="F208" s="8"/>
      <c r="G208" s="29"/>
      <c r="H208" s="29"/>
      <c r="I208" s="8"/>
      <c r="J208" s="8"/>
      <c r="K208" s="8"/>
      <c r="L208" s="8"/>
      <c r="M208" s="8"/>
      <c r="N208" s="8"/>
      <c r="O208" s="8"/>
      <c r="P208" s="8"/>
    </row>
    <row r="209" spans="1:16">
      <c r="B209" s="8"/>
      <c r="C209" s="8"/>
      <c r="D209" s="8"/>
      <c r="E209" s="8"/>
      <c r="F209" s="8"/>
      <c r="G209" s="29"/>
      <c r="H209" s="29"/>
      <c r="I209" s="8"/>
      <c r="J209" s="8"/>
      <c r="K209" s="8"/>
      <c r="L209" s="8"/>
      <c r="M209" s="8"/>
      <c r="N209" s="8"/>
      <c r="O209" s="8"/>
      <c r="P209" s="8"/>
    </row>
    <row r="210" spans="1:16">
      <c r="A210" s="5"/>
      <c r="B210" s="8"/>
      <c r="C210" s="8"/>
      <c r="D210" s="8"/>
      <c r="E210" s="8"/>
      <c r="F210" s="8"/>
      <c r="G210" s="29"/>
      <c r="H210" s="29"/>
      <c r="I210" s="8"/>
      <c r="J210" s="8"/>
      <c r="K210" s="8"/>
      <c r="L210" s="8"/>
      <c r="M210" s="8"/>
      <c r="N210" s="8"/>
      <c r="O210" s="8"/>
      <c r="P210" s="8"/>
    </row>
    <row r="211" spans="1:16">
      <c r="B211" s="8"/>
      <c r="C211" s="8"/>
      <c r="D211" s="8"/>
      <c r="E211" s="8"/>
      <c r="F211" s="8"/>
      <c r="G211" s="29"/>
      <c r="H211" s="29"/>
      <c r="I211" s="8"/>
      <c r="J211" s="8"/>
      <c r="K211" s="8"/>
      <c r="L211" s="8"/>
      <c r="M211" s="8"/>
      <c r="N211" s="8"/>
      <c r="O211" s="8"/>
      <c r="P211" s="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W159"/>
  <sheetViews>
    <sheetView workbookViewId="0">
      <selection activeCell="F19" sqref="F19"/>
    </sheetView>
  </sheetViews>
  <sheetFormatPr defaultRowHeight="15"/>
  <cols>
    <col min="1" max="1" width="9" customWidth="1"/>
    <col min="2" max="2" width="21.140625" customWidth="1"/>
    <col min="3" max="3" width="21" customWidth="1"/>
    <col min="4" max="4" width="10.42578125" customWidth="1"/>
    <col min="5" max="5" width="20.140625" customWidth="1"/>
    <col min="6" max="6" width="14.7109375" customWidth="1"/>
    <col min="7" max="7" width="11" customWidth="1"/>
    <col min="8" max="8" width="18.140625" customWidth="1"/>
    <col min="9" max="9" width="15.7109375" customWidth="1"/>
    <col min="10" max="10" width="12.42578125" customWidth="1"/>
    <col min="11" max="11" width="17" customWidth="1"/>
    <col min="12" max="12" width="17.7109375" customWidth="1"/>
    <col min="13" max="13" width="16.42578125" customWidth="1"/>
    <col min="14" max="14" width="12.7109375" customWidth="1"/>
    <col min="15" max="15" width="14.85546875" customWidth="1"/>
    <col min="16" max="16" width="13.42578125" customWidth="1"/>
    <col min="17" max="17" width="16.7109375" customWidth="1"/>
    <col min="18" max="18" width="12.42578125" customWidth="1"/>
    <col min="19" max="19" width="10.42578125" customWidth="1"/>
    <col min="20" max="20" width="11" customWidth="1"/>
    <col min="21" max="21" width="12.42578125" customWidth="1"/>
    <col min="22" max="22" width="14.140625" customWidth="1"/>
    <col min="23" max="23" width="13" customWidth="1"/>
    <col min="24" max="24" width="10.140625" customWidth="1"/>
    <col min="25" max="25" width="11.140625" customWidth="1"/>
    <col min="26" max="26" width="13.85546875" customWidth="1"/>
    <col min="27" max="27" width="14" customWidth="1"/>
    <col min="28" max="28" width="12.85546875" customWidth="1"/>
    <col min="29" max="29" width="10.5703125" customWidth="1"/>
    <col min="30" max="30" width="17.85546875" customWidth="1"/>
    <col min="31" max="31" width="17.5703125" customWidth="1"/>
    <col min="32" max="32" width="13.28515625" customWidth="1"/>
    <col min="33" max="33" width="15.42578125" customWidth="1"/>
    <col min="34" max="34" width="14.28515625" customWidth="1"/>
    <col min="35" max="35" width="15.42578125" customWidth="1"/>
    <col min="36" max="36" width="17.5703125" customWidth="1"/>
    <col min="37" max="37" width="17.7109375" customWidth="1"/>
    <col min="38" max="38" width="14.85546875" customWidth="1"/>
    <col min="39" max="39" width="16.7109375" customWidth="1"/>
    <col min="40" max="41" width="9.140625" customWidth="1"/>
    <col min="42" max="42" width="10.85546875" customWidth="1"/>
    <col min="43" max="43" width="14" customWidth="1"/>
    <col min="50" max="50" width="10.42578125" customWidth="1"/>
  </cols>
  <sheetData>
    <row r="1" spans="1:49" s="11" customFormat="1"/>
    <row r="2" spans="1:49" s="11" customFormat="1">
      <c r="A2" s="17" t="s">
        <v>75</v>
      </c>
      <c r="B2" s="13"/>
      <c r="C2" s="13"/>
      <c r="D2" s="13"/>
      <c r="E2" s="13"/>
      <c r="F2" s="12"/>
      <c r="G2" s="28"/>
      <c r="H2" s="28"/>
      <c r="I2" s="28"/>
    </row>
    <row r="3" spans="1:49" s="11" customFormat="1">
      <c r="Q3" s="63"/>
      <c r="R3" t="s">
        <v>59</v>
      </c>
      <c r="S3" s="64"/>
      <c r="W3" t="s">
        <v>60</v>
      </c>
      <c r="AB3" t="s">
        <v>59</v>
      </c>
      <c r="AH3" t="s">
        <v>60</v>
      </c>
    </row>
    <row r="4" spans="1:49" s="10" customFormat="1" ht="30">
      <c r="A4" s="2" t="s">
        <v>84</v>
      </c>
      <c r="B4" s="2" t="s">
        <v>33</v>
      </c>
      <c r="C4" s="2" t="s">
        <v>34</v>
      </c>
      <c r="D4" s="30"/>
      <c r="E4" s="30"/>
      <c r="F4" s="30" t="s">
        <v>76</v>
      </c>
      <c r="G4" s="30" t="s">
        <v>83</v>
      </c>
      <c r="H4" s="30" t="s">
        <v>77</v>
      </c>
      <c r="I4" s="30"/>
      <c r="J4" s="30" t="s">
        <v>26</v>
      </c>
      <c r="K4" s="30" t="s">
        <v>51</v>
      </c>
      <c r="L4" s="30" t="s">
        <v>23</v>
      </c>
      <c r="M4" s="30" t="s">
        <v>24</v>
      </c>
      <c r="N4" s="30" t="s">
        <v>38</v>
      </c>
      <c r="O4" s="30" t="s">
        <v>25</v>
      </c>
      <c r="P4" s="3" t="s">
        <v>32</v>
      </c>
      <c r="Q4" s="3" t="s">
        <v>72</v>
      </c>
      <c r="R4" s="30" t="s">
        <v>27</v>
      </c>
      <c r="S4" s="30" t="s">
        <v>28</v>
      </c>
      <c r="T4" s="47" t="s">
        <v>29</v>
      </c>
      <c r="U4" s="30" t="s">
        <v>67</v>
      </c>
      <c r="V4" s="30" t="s">
        <v>31</v>
      </c>
      <c r="W4" s="30" t="s">
        <v>27</v>
      </c>
      <c r="X4" s="30" t="s">
        <v>28</v>
      </c>
      <c r="Y4" s="47" t="s">
        <v>29</v>
      </c>
      <c r="Z4" s="30" t="s">
        <v>30</v>
      </c>
      <c r="AA4" s="3" t="s">
        <v>31</v>
      </c>
      <c r="AB4" s="3" t="s">
        <v>69</v>
      </c>
      <c r="AC4" s="3" t="s">
        <v>70</v>
      </c>
      <c r="AD4" s="3" t="s">
        <v>82</v>
      </c>
      <c r="AE4" s="3" t="s">
        <v>81</v>
      </c>
      <c r="AF4" s="3" t="s">
        <v>85</v>
      </c>
      <c r="AG4" s="3" t="s">
        <v>86</v>
      </c>
      <c r="AH4" s="3" t="s">
        <v>69</v>
      </c>
      <c r="AI4" s="3" t="s">
        <v>70</v>
      </c>
      <c r="AJ4" s="3" t="s">
        <v>82</v>
      </c>
      <c r="AK4" s="3" t="s">
        <v>81</v>
      </c>
      <c r="AL4" s="3" t="s">
        <v>85</v>
      </c>
      <c r="AM4" s="3" t="s">
        <v>86</v>
      </c>
      <c r="AN4" s="3"/>
      <c r="AO4" s="3"/>
      <c r="AP4" s="3"/>
      <c r="AR4" s="3"/>
      <c r="AW4" s="3"/>
    </row>
    <row r="5" spans="1:49" s="11" customFormat="1">
      <c r="A5" s="10"/>
      <c r="B5" s="20"/>
      <c r="C5" s="21"/>
      <c r="D5" s="12"/>
      <c r="E5" s="21"/>
      <c r="F5" s="12"/>
      <c r="R5"/>
      <c r="S5"/>
      <c r="T5"/>
      <c r="U5"/>
      <c r="V5"/>
      <c r="AW5" s="10"/>
    </row>
    <row r="6" spans="1:49" s="11" customFormat="1">
      <c r="A6" s="11">
        <v>1</v>
      </c>
      <c r="B6" s="22">
        <f>Z6</f>
        <v>40</v>
      </c>
      <c r="C6" s="16">
        <f>U6</f>
        <v>23</v>
      </c>
      <c r="D6" s="51"/>
      <c r="E6" s="54" t="s">
        <v>35</v>
      </c>
      <c r="F6" s="52">
        <f>AA157*Data!L5/100</f>
        <v>52002.25</v>
      </c>
      <c r="G6" s="67">
        <f>IF(Data!L6&gt;0,AJ157,IF(Data!L7&gt;0,AK157,AM157))</f>
        <v>54751.625999999997</v>
      </c>
      <c r="H6" s="36">
        <f>F6+G6</f>
        <v>106753.87599999999</v>
      </c>
      <c r="I6" s="31"/>
      <c r="J6" s="23">
        <f>Data!B12*Data!C12</f>
        <v>4893</v>
      </c>
      <c r="K6" s="23">
        <f>IF(Data!C$7=1,Data!D12,IF(Data!C$7=2,J6,Data!B12))</f>
        <v>12</v>
      </c>
      <c r="L6" s="33">
        <f>Data!E12*SQRT(Data!F12/21)</f>
        <v>73.040304627406201</v>
      </c>
      <c r="M6" s="33">
        <f>IF(Data!H12="A",Data!G$5,IF(Data!H12="B",Data!G$6,Data!G$7))</f>
        <v>95.7</v>
      </c>
      <c r="N6" s="33">
        <f>IF(Data!I12="A",Data!G$5,IF(Data!I12="B",Data!G$6,Data!G$7))</f>
        <v>95.7</v>
      </c>
      <c r="O6" s="33">
        <f>IF(Data!J12="A",Data!G$5,IF(Data!J12="B",Data!G$6,Data!G$7))</f>
        <v>95.7</v>
      </c>
      <c r="P6" s="46">
        <f>IF(Data!C$6=1,M6,IF(Data!C$6=2,N6,O6))</f>
        <v>95.7</v>
      </c>
      <c r="Q6" s="46">
        <f>K6*P6/100</f>
        <v>11.484000000000002</v>
      </c>
      <c r="R6" s="48">
        <f>MIN(4,(1-P6/100)*Data!G12/L6)</f>
        <v>0.2631560766079809</v>
      </c>
      <c r="S6" s="5">
        <f>SQRT(LN(25/R6/R6))</f>
        <v>2.4267038913225405</v>
      </c>
      <c r="T6" s="49">
        <f>(-5.3925569+5.6211054*S6-3.883683*S6*S6+1.0897299*S6*S6*S6)/(1-7.2496485/10*S6+5.07326622/10*S6*S6+6.69136868/100*S6*S6*S6-3.29129114/1000*S6*S6*S6*S6)</f>
        <v>0.30956831639251686</v>
      </c>
      <c r="U6" s="5">
        <f>MAX(INT(L6*T6+0.5),0)</f>
        <v>23</v>
      </c>
      <c r="V6" s="5">
        <f>Data!C12*U6</f>
        <v>161</v>
      </c>
      <c r="W6" s="48">
        <f>MIN(4,(1-Data!C$5/100)*Data!G12/L6)</f>
        <v>0.1835972627497546</v>
      </c>
      <c r="X6" s="5">
        <f>SQRT(LN(25/W6/W6))</f>
        <v>2.570777556348034</v>
      </c>
      <c r="Y6" s="49">
        <f>(-5.3925569+5.6211054*X6-3.883683*X6*X6+1.0897299*X6*X6*X6)/(1-7.2496485/10*X6+5.07326622/10*X6*X6+6.69136868/100*X6*X6*X6-3.29129114/1000*X6*X6*X6*X6)</f>
        <v>0.54726296630656146</v>
      </c>
      <c r="Z6" s="5">
        <f t="shared" ref="Z6:Z37" si="0">MAX(INT(L6*Y6+0.5),0)</f>
        <v>40</v>
      </c>
      <c r="AA6" s="5">
        <f>Data!C12*Z6</f>
        <v>280</v>
      </c>
      <c r="AB6" s="34">
        <f>(1-P6/100)*Data!B12</f>
        <v>30.056999999999949</v>
      </c>
      <c r="AC6" s="9">
        <f>AB6/Data!B12*Data!D12</f>
        <v>0.51599999999999913</v>
      </c>
      <c r="AD6" s="15">
        <f>Data!L$6/100*Data!C12*AB6</f>
        <v>42.079799999999935</v>
      </c>
      <c r="AE6" s="11">
        <f>Data!L$7*AC6</f>
        <v>154.79999999999973</v>
      </c>
      <c r="AF6" s="68">
        <f>NORMSDIST(T6)</f>
        <v>0.62155537335955202</v>
      </c>
      <c r="AG6" s="8">
        <f>Data!L$5/100*Data!C12*Data!G12/Data!B12/(1-AF6)*AB6</f>
        <v>88.88156319882826</v>
      </c>
      <c r="AH6" s="34">
        <f>(100-Data!C$5)/100*Data!B12</f>
        <v>20.97</v>
      </c>
      <c r="AI6" s="69">
        <f>AH6/Data!B12*Data!D12</f>
        <v>0.36</v>
      </c>
      <c r="AJ6" s="36">
        <f>Data!L$6/100*Data!C12*AH6</f>
        <v>29.358000000000001</v>
      </c>
      <c r="AK6" s="36">
        <f>Data!L$7*AI6</f>
        <v>108</v>
      </c>
      <c r="AL6" s="68">
        <f>NORMSDIST(Y6)</f>
        <v>0.70790095863789049</v>
      </c>
      <c r="AM6" s="8">
        <f>Data!L$5/100*Data!C12*Data!G12/Data!B12/(1-AL6)*AH6</f>
        <v>80.340900437628591</v>
      </c>
      <c r="AN6" s="36"/>
      <c r="AO6" s="36"/>
      <c r="AP6" s="15"/>
    </row>
    <row r="7" spans="1:49" s="11" customFormat="1">
      <c r="A7" s="11">
        <v>2</v>
      </c>
      <c r="B7" s="22">
        <f t="shared" ref="B7:B70" si="1">Z7</f>
        <v>1</v>
      </c>
      <c r="C7" s="16">
        <f t="shared" ref="C7:C70" si="2">U7</f>
        <v>0</v>
      </c>
      <c r="D7" s="51"/>
      <c r="E7" s="39"/>
      <c r="F7" s="52"/>
      <c r="G7" s="31"/>
      <c r="H7" s="31"/>
      <c r="I7" s="31"/>
      <c r="J7" s="23">
        <f>Data!B13*Data!C13</f>
        <v>1242</v>
      </c>
      <c r="K7" s="23">
        <f>IF(Data!C$7=1,Data!D13,IF(Data!C$7=2,J7,Data!B13))</f>
        <v>10</v>
      </c>
      <c r="L7" s="33">
        <f>Data!E13*SQRT(Data!F13/21)</f>
        <v>5.9496609332292092</v>
      </c>
      <c r="M7" s="33">
        <f>IF(Data!H13="A",Data!G$5,IF(Data!H13="B",Data!G$6,Data!G$7))</f>
        <v>95.7</v>
      </c>
      <c r="N7" s="33">
        <f>IF(Data!I13="A",Data!G$5,IF(Data!I13="B",Data!G$6,Data!G$7))</f>
        <v>95.7</v>
      </c>
      <c r="O7" s="33">
        <f>IF(Data!J13="A",Data!G$5,IF(Data!J13="B",Data!G$6,Data!G$7))</f>
        <v>95.7</v>
      </c>
      <c r="P7" s="46">
        <f>IF(Data!C$6=1,M7,IF(Data!C$6=2,N7,O7))</f>
        <v>95.7</v>
      </c>
      <c r="Q7" s="46">
        <f t="shared" ref="Q7:Q70" si="3">K7*P7/100</f>
        <v>9.57</v>
      </c>
      <c r="R7" s="48">
        <f>MIN(4,(1-P7/100)*Data!G13/L7)</f>
        <v>0.49868388019040283</v>
      </c>
      <c r="S7" s="5">
        <f t="shared" ref="S7:S70" si="4">SQRT(LN(25/R7/R7))</f>
        <v>2.1471938911273445</v>
      </c>
      <c r="T7" s="49">
        <f t="shared" ref="T7:T70" si="5">(-5.3925569+5.6211054*S7-3.883683*S7*S7+1.0897299*S7*S7*S7)/(1-7.2496485/10*S7+5.07326622/10*S7*S7+6.69136868/100*S7*S7*S7-3.29129114/1000*S7*S7*S7*S7)</f>
        <v>-0.18555282845899967</v>
      </c>
      <c r="U7" s="5">
        <f t="shared" ref="U7:U70" si="6">MAX(INT(L7*T7+0.5),0)</f>
        <v>0</v>
      </c>
      <c r="V7" s="5">
        <f>Data!C13*U7</f>
        <v>0</v>
      </c>
      <c r="W7" s="48">
        <f>MIN(4,(1-Data!C$5/100)*Data!G13/L7)</f>
        <v>0.34791898617935174</v>
      </c>
      <c r="X7" s="5">
        <f t="shared" ref="X7:X70" si="7">SQRT(LN(25/W7/W7))</f>
        <v>2.3087760987495942</v>
      </c>
      <c r="Y7" s="49">
        <f t="shared" ref="Y7:Y70" si="8">(-5.3925569+5.6211054*X7-3.883683*X7*X7+1.0897299*X7*X7*X7)/(1-7.2496485/10*X7+5.07326622/10*X7*X7+6.69136868/100*X7*X7*X7-3.29129114/1000*X7*X7*X7*X7)</f>
        <v>0.10673815299876163</v>
      </c>
      <c r="Z7" s="5">
        <v>1</v>
      </c>
      <c r="AA7" s="5">
        <f>Data!C13*Z7</f>
        <v>18</v>
      </c>
      <c r="AB7" s="34">
        <f>(1-P7/100)*Data!B13</f>
        <v>2.9669999999999952</v>
      </c>
      <c r="AC7" s="9">
        <f>AB7/Data!B13*Data!D13</f>
        <v>0.42999999999999927</v>
      </c>
      <c r="AD7" s="15">
        <f>Data!L$6/100*Data!C13*AB7</f>
        <v>10.681199999999983</v>
      </c>
      <c r="AE7" s="11">
        <f>Data!L$7*AC7</f>
        <v>128.99999999999977</v>
      </c>
      <c r="AF7" s="68">
        <f t="shared" ref="AF7:AF70" si="9">NORMSDIST(T7)</f>
        <v>0.42639772423356037</v>
      </c>
      <c r="AG7" s="8">
        <f>Data!L$5/100*Data!C13*Data!G13/Data!B13/(1-AF7)*AB7</f>
        <v>23.276581289988577</v>
      </c>
      <c r="AH7" s="34">
        <f>(100-Data!C$5)/100*Data!B13</f>
        <v>2.0699999999999998</v>
      </c>
      <c r="AI7" s="69">
        <f>AH7/Data!B13*Data!D13</f>
        <v>0.3</v>
      </c>
      <c r="AJ7" s="36">
        <f>Data!L$6/100*Data!C13*AH7</f>
        <v>7.452</v>
      </c>
      <c r="AK7" s="36">
        <f>Data!L$7*AI7</f>
        <v>90</v>
      </c>
      <c r="AL7" s="68">
        <f t="shared" ref="AL7:AL70" si="10">NORMSDIST(Y7)</f>
        <v>0.54250164311194538</v>
      </c>
      <c r="AM7" s="8">
        <f>Data!L$5/100*Data!C13*Data!G13/Data!B13/(1-AL7)*AH7</f>
        <v>20.360728863293573</v>
      </c>
      <c r="AN7" s="36"/>
      <c r="AO7" s="36"/>
      <c r="AP7" s="15"/>
    </row>
    <row r="8" spans="1:49" s="11" customFormat="1">
      <c r="A8" s="11">
        <v>3</v>
      </c>
      <c r="B8" s="22">
        <f t="shared" si="1"/>
        <v>0</v>
      </c>
      <c r="C8" s="16">
        <f t="shared" si="2"/>
        <v>0</v>
      </c>
      <c r="D8" s="51"/>
      <c r="E8" s="16"/>
      <c r="F8" s="52"/>
      <c r="G8" s="31"/>
      <c r="H8" s="31"/>
      <c r="I8" s="31"/>
      <c r="J8" s="23">
        <f>Data!B14*Data!C14</f>
        <v>1122</v>
      </c>
      <c r="K8" s="23">
        <f>IF(Data!C$7=1,Data!D14,IF(Data!C$7=2,J8,Data!B14))</f>
        <v>11</v>
      </c>
      <c r="L8" s="33">
        <f>Data!E14*SQRT(Data!F14/21)</f>
        <v>1.7849993419788959</v>
      </c>
      <c r="M8" s="33">
        <f>IF(Data!H14="A",Data!G$5,IF(Data!H14="B",Data!G$6,Data!G$7))</f>
        <v>95.7</v>
      </c>
      <c r="N8" s="33">
        <f>IF(Data!I14="A",Data!G$5,IF(Data!I14="B",Data!G$6,Data!G$7))</f>
        <v>95.7</v>
      </c>
      <c r="O8" s="33">
        <f>IF(Data!J14="A",Data!G$5,IF(Data!J14="B",Data!G$6,Data!G$7))</f>
        <v>95.7</v>
      </c>
      <c r="P8" s="46">
        <f>IF(Data!C$6=1,M8,IF(Data!C$6=2,N8,O8))</f>
        <v>95.7</v>
      </c>
      <c r="Q8" s="46">
        <f t="shared" si="3"/>
        <v>10.527000000000001</v>
      </c>
      <c r="R8" s="48">
        <f>MIN(4,(1-P8/100)*Data!G14/L8)</f>
        <v>0.52997218416407854</v>
      </c>
      <c r="S8" s="5">
        <f t="shared" si="4"/>
        <v>2.1186640455516401</v>
      </c>
      <c r="T8" s="49">
        <f t="shared" si="5"/>
        <v>-0.23911951762896</v>
      </c>
      <c r="U8" s="5">
        <f t="shared" si="6"/>
        <v>0</v>
      </c>
      <c r="V8" s="5">
        <f>Data!C14*U8</f>
        <v>0</v>
      </c>
      <c r="W8" s="48">
        <f>MIN(4,(1-Data!C$5/100)*Data!G14/L8)</f>
        <v>0.36974803546331153</v>
      </c>
      <c r="X8" s="5">
        <f t="shared" si="7"/>
        <v>2.2822670321362599</v>
      </c>
      <c r="Y8" s="49">
        <f t="shared" si="8"/>
        <v>5.9992950611583877E-2</v>
      </c>
      <c r="Z8" s="5">
        <f t="shared" si="0"/>
        <v>0</v>
      </c>
      <c r="AA8" s="5">
        <f>Data!C14*Z8</f>
        <v>0</v>
      </c>
      <c r="AB8" s="34">
        <f>(1-P8/100)*Data!B14</f>
        <v>0.9459999999999984</v>
      </c>
      <c r="AC8" s="9">
        <f>AB8/Data!B14*Data!D14</f>
        <v>0.4729999999999992</v>
      </c>
      <c r="AD8" s="15">
        <f>Data!L$6/100*Data!C14*AB8</f>
        <v>9.6491999999999845</v>
      </c>
      <c r="AE8" s="11">
        <f>Data!L$7*AC8</f>
        <v>141.89999999999975</v>
      </c>
      <c r="AF8" s="68">
        <f t="shared" si="9"/>
        <v>0.40550645391691642</v>
      </c>
      <c r="AG8" s="8">
        <f>Data!L$5/100*Data!C14*Data!G14/Data!B14/(1-AF8)*AB8</f>
        <v>20.288697967318761</v>
      </c>
      <c r="AH8" s="34">
        <f>(100-Data!C$5)/100*Data!B14</f>
        <v>0.65999999999999992</v>
      </c>
      <c r="AI8" s="69">
        <f>AH8/Data!B14*Data!D14</f>
        <v>0.32999999999999996</v>
      </c>
      <c r="AJ8" s="36">
        <f>Data!L$6/100*Data!C14*AH8</f>
        <v>6.7320000000000002</v>
      </c>
      <c r="AK8" s="36">
        <f>Data!L$7*AI8</f>
        <v>98.999999999999986</v>
      </c>
      <c r="AL8" s="68">
        <f t="shared" si="10"/>
        <v>0.52391937541200817</v>
      </c>
      <c r="AM8" s="8">
        <f>Data!L$5/100*Data!C14*Data!G14/Data!B14/(1-AL8)*AH8</f>
        <v>17.675577550089297</v>
      </c>
      <c r="AN8" s="36"/>
      <c r="AO8" s="36"/>
      <c r="AP8" s="15"/>
    </row>
    <row r="9" spans="1:49" s="11" customFormat="1">
      <c r="A9" s="11">
        <v>4</v>
      </c>
      <c r="B9" s="22">
        <f t="shared" si="1"/>
        <v>1</v>
      </c>
      <c r="C9" s="16">
        <f t="shared" si="2"/>
        <v>0</v>
      </c>
      <c r="D9" s="51"/>
      <c r="E9" s="54" t="s">
        <v>36</v>
      </c>
      <c r="F9" s="52">
        <f>V157*Data!L5/100</f>
        <v>59309.75</v>
      </c>
      <c r="G9" s="67">
        <f>IF(Data!L6&gt;0,AD157,IF(Data!L7&gt;0,AE157,AG157))</f>
        <v>42855.616800000025</v>
      </c>
      <c r="H9" s="36">
        <f>F9+G9</f>
        <v>102165.36680000002</v>
      </c>
      <c r="I9" s="31"/>
      <c r="J9" s="23">
        <f>Data!B15*Data!C15</f>
        <v>440</v>
      </c>
      <c r="K9" s="23">
        <f>IF(Data!C$7=1,Data!D15,IF(Data!C$7=2,J9,Data!B15))</f>
        <v>7</v>
      </c>
      <c r="L9" s="33">
        <f>Data!E15*SQRT(Data!F15/21)</f>
        <v>1.7383547064205074</v>
      </c>
      <c r="M9" s="33">
        <f>IF(Data!H15="A",Data!G$5,IF(Data!H15="B",Data!G$6,Data!G$7))</f>
        <v>95.7</v>
      </c>
      <c r="N9" s="33">
        <f>IF(Data!I15="A",Data!G$5,IF(Data!I15="B",Data!G$6,Data!G$7))</f>
        <v>95.7</v>
      </c>
      <c r="O9" s="33">
        <f>IF(Data!J15="A",Data!G$5,IF(Data!J15="B",Data!G$6,Data!G$7))</f>
        <v>95.7</v>
      </c>
      <c r="P9" s="46">
        <f>IF(Data!C$6=1,M9,IF(Data!C$6=2,N9,O9))</f>
        <v>95.7</v>
      </c>
      <c r="Q9" s="46">
        <f t="shared" si="3"/>
        <v>6.6989999999999998</v>
      </c>
      <c r="R9" s="48">
        <f>MIN(4,(1-P9/100)*Data!G15/L9)</f>
        <v>0.27209636689969113</v>
      </c>
      <c r="S9" s="5">
        <f t="shared" si="4"/>
        <v>2.412897386045977</v>
      </c>
      <c r="T9" s="49">
        <f t="shared" si="5"/>
        <v>0.28623130903391147</v>
      </c>
      <c r="U9" s="5">
        <f t="shared" si="6"/>
        <v>0</v>
      </c>
      <c r="V9" s="5">
        <f>Data!C15*U9</f>
        <v>0</v>
      </c>
      <c r="W9" s="48">
        <f>MIN(4,(1-Data!C$5/100)*Data!G15/L9)</f>
        <v>0.18983467458118033</v>
      </c>
      <c r="X9" s="5">
        <f t="shared" si="7"/>
        <v>2.5577488664156061</v>
      </c>
      <c r="Y9" s="49">
        <f t="shared" si="8"/>
        <v>0.52618120237700494</v>
      </c>
      <c r="Z9" s="5">
        <f t="shared" si="0"/>
        <v>1</v>
      </c>
      <c r="AA9" s="5">
        <f>Data!C15*Z9</f>
        <v>40</v>
      </c>
      <c r="AB9" s="34">
        <f>(1-P9/100)*Data!B15</f>
        <v>0.4729999999999992</v>
      </c>
      <c r="AC9" s="9">
        <f>AB9/Data!B15*Data!D15</f>
        <v>0.30099999999999949</v>
      </c>
      <c r="AD9" s="15">
        <f>Data!L$6/100*Data!C15*AB9</f>
        <v>3.7839999999999936</v>
      </c>
      <c r="AE9" s="11">
        <f>Data!L$7*AC9</f>
        <v>90.299999999999841</v>
      </c>
      <c r="AF9" s="68">
        <f t="shared" si="9"/>
        <v>0.61264951735456552</v>
      </c>
      <c r="AG9" s="8">
        <f>Data!L$5/100*Data!C15*Data!G15/Data!B15/(1-AF9)*AB9</f>
        <v>12.21116330537698</v>
      </c>
      <c r="AH9" s="34">
        <f>(100-Data!C$5)/100*Data!B15</f>
        <v>0.32999999999999996</v>
      </c>
      <c r="AI9" s="69">
        <f>AH9/Data!B15*Data!D15</f>
        <v>0.20999999999999996</v>
      </c>
      <c r="AJ9" s="36">
        <f>Data!L$6/100*Data!C15*AH9</f>
        <v>2.6399999999999997</v>
      </c>
      <c r="AK9" s="36">
        <f>Data!L$7*AI9</f>
        <v>62.999999999999986</v>
      </c>
      <c r="AL9" s="68">
        <f t="shared" si="10"/>
        <v>0.70061884333771729</v>
      </c>
      <c r="AM9" s="8">
        <f>Data!L$5/100*Data!C15*Data!G15/Data!B15/(1-AL9)*AH9</f>
        <v>11.022737826223874</v>
      </c>
      <c r="AN9" s="36"/>
      <c r="AO9" s="36"/>
      <c r="AP9" s="15"/>
    </row>
    <row r="10" spans="1:49" s="11" customFormat="1">
      <c r="A10" s="11">
        <v>5</v>
      </c>
      <c r="B10" s="22">
        <f t="shared" si="1"/>
        <v>0</v>
      </c>
      <c r="C10" s="16">
        <f t="shared" si="2"/>
        <v>0</v>
      </c>
      <c r="D10" s="51"/>
      <c r="E10" s="39"/>
      <c r="F10" s="16"/>
      <c r="G10" s="31"/>
      <c r="H10" s="31"/>
      <c r="I10" s="31"/>
      <c r="J10" s="23">
        <f>Data!B16*Data!C16</f>
        <v>1050</v>
      </c>
      <c r="K10" s="23">
        <f>IF(Data!C$7=1,Data!D16,IF(Data!C$7=2,J10,Data!B16))</f>
        <v>7</v>
      </c>
      <c r="L10" s="33">
        <f>Data!E16*SQRT(Data!F16/21)</f>
        <v>1.659133659987243</v>
      </c>
      <c r="M10" s="33">
        <f>IF(Data!H16="A",Data!G$5,IF(Data!H16="B",Data!G$6,Data!G$7))</f>
        <v>95.7</v>
      </c>
      <c r="N10" s="33">
        <f>IF(Data!I16="A",Data!G$5,IF(Data!I16="B",Data!G$6,Data!G$7))</f>
        <v>95.7</v>
      </c>
      <c r="O10" s="33">
        <f>IF(Data!J16="A",Data!G$5,IF(Data!J16="B",Data!G$6,Data!G$7))</f>
        <v>95.7</v>
      </c>
      <c r="P10" s="46">
        <f>IF(Data!C$6=1,M10,IF(Data!C$6=2,N10,O10))</f>
        <v>95.7</v>
      </c>
      <c r="Q10" s="46">
        <f t="shared" si="3"/>
        <v>6.6989999999999998</v>
      </c>
      <c r="R10" s="48">
        <f>MIN(4,(1-P10/100)*Data!G16/L10)</f>
        <v>0.54425994829551083</v>
      </c>
      <c r="S10" s="5">
        <f t="shared" si="4"/>
        <v>2.1060703751588865</v>
      </c>
      <c r="T10" s="49">
        <f t="shared" si="5"/>
        <v>-0.26296796850325194</v>
      </c>
      <c r="U10" s="5">
        <f t="shared" si="6"/>
        <v>0</v>
      </c>
      <c r="V10" s="5">
        <f>Data!C16*U10</f>
        <v>0</v>
      </c>
      <c r="W10" s="48">
        <f>MIN(4,(1-Data!C$5/100)*Data!G16/L10)</f>
        <v>0.37971624299686896</v>
      </c>
      <c r="X10" s="5">
        <f t="shared" si="7"/>
        <v>2.2705809593988722</v>
      </c>
      <c r="Y10" s="49">
        <f t="shared" si="8"/>
        <v>3.9243165859098969E-2</v>
      </c>
      <c r="Z10" s="5">
        <f t="shared" si="0"/>
        <v>0</v>
      </c>
      <c r="AA10" s="5">
        <f>Data!C16*Z10</f>
        <v>0</v>
      </c>
      <c r="AB10" s="34">
        <f>(1-P10/100)*Data!B16</f>
        <v>0.90299999999999847</v>
      </c>
      <c r="AC10" s="9">
        <f>AB10/Data!B16*Data!D16</f>
        <v>0.30099999999999949</v>
      </c>
      <c r="AD10" s="15">
        <f>Data!L$6/100*Data!C16*AB10</f>
        <v>9.0299999999999851</v>
      </c>
      <c r="AE10" s="11">
        <f>Data!L$7*AC10</f>
        <v>90.299999999999841</v>
      </c>
      <c r="AF10" s="68">
        <f t="shared" si="9"/>
        <v>0.3962876339371173</v>
      </c>
      <c r="AG10" s="8">
        <f>Data!L$5/100*Data!C16*Data!G16/Data!B16/(1-AF10)*AB10</f>
        <v>18.696817614672273</v>
      </c>
      <c r="AH10" s="34">
        <f>(100-Data!C$5)/100*Data!B16</f>
        <v>0.63</v>
      </c>
      <c r="AI10" s="69">
        <f>AH10/Data!B16*Data!D16</f>
        <v>0.21</v>
      </c>
      <c r="AJ10" s="36">
        <f>Data!L$6/100*Data!C16*AH10</f>
        <v>6.3</v>
      </c>
      <c r="AK10" s="36">
        <f>Data!L$7*AI10</f>
        <v>63</v>
      </c>
      <c r="AL10" s="68">
        <f t="shared" si="10"/>
        <v>0.51565174062683616</v>
      </c>
      <c r="AM10" s="8">
        <f>Data!L$5/100*Data!C16*Data!G16/Data!B16/(1-AL10)*AH10</f>
        <v>16.258962115795988</v>
      </c>
      <c r="AN10" s="36"/>
      <c r="AO10" s="36"/>
      <c r="AP10" s="15"/>
    </row>
    <row r="11" spans="1:49" s="11" customFormat="1">
      <c r="A11" s="11">
        <v>6</v>
      </c>
      <c r="B11" s="22">
        <f t="shared" si="1"/>
        <v>0</v>
      </c>
      <c r="C11" s="16">
        <f t="shared" si="2"/>
        <v>0</v>
      </c>
      <c r="D11" s="51"/>
      <c r="E11" s="16"/>
      <c r="F11" s="16"/>
      <c r="G11" s="31"/>
      <c r="H11" s="31"/>
      <c r="I11" s="31"/>
      <c r="J11" s="23">
        <f>Data!B17*Data!C17</f>
        <v>840</v>
      </c>
      <c r="K11" s="23">
        <f>IF(Data!C$7=1,Data!D17,IF(Data!C$7=2,J11,Data!B17))</f>
        <v>10</v>
      </c>
      <c r="L11" s="33">
        <f>Data!E17*SQRT(Data!F17/21)</f>
        <v>2.0639692958314444</v>
      </c>
      <c r="M11" s="33">
        <f>IF(Data!H17="A",Data!G$5,IF(Data!H17="B",Data!G$6,Data!G$7))</f>
        <v>95.7</v>
      </c>
      <c r="N11" s="33">
        <f>IF(Data!I17="A",Data!G$5,IF(Data!I17="B",Data!G$6,Data!G$7))</f>
        <v>95.7</v>
      </c>
      <c r="O11" s="33">
        <f>IF(Data!J17="A",Data!G$5,IF(Data!J17="B",Data!G$6,Data!G$7))</f>
        <v>95.7</v>
      </c>
      <c r="P11" s="46">
        <f>IF(Data!C$6=1,M11,IF(Data!C$6=2,N11,O11))</f>
        <v>95.7</v>
      </c>
      <c r="Q11" s="46">
        <f t="shared" si="3"/>
        <v>9.57</v>
      </c>
      <c r="R11" s="48">
        <f>MIN(4,(1-P11/100)*Data!G17/L11)</f>
        <v>0.83334573022662939</v>
      </c>
      <c r="S11" s="5">
        <f t="shared" si="4"/>
        <v>1.8930106143742302</v>
      </c>
      <c r="T11" s="49">
        <f t="shared" si="5"/>
        <v>-0.68735210909027822</v>
      </c>
      <c r="U11" s="5">
        <f t="shared" si="6"/>
        <v>0</v>
      </c>
      <c r="V11" s="5">
        <f>Data!C17*U11</f>
        <v>0</v>
      </c>
      <c r="W11" s="48">
        <f>MIN(4,(1-Data!C$5/100)*Data!G17/L11)</f>
        <v>0.5814039978325336</v>
      </c>
      <c r="X11" s="5">
        <f t="shared" si="7"/>
        <v>2.074486600148651</v>
      </c>
      <c r="Y11" s="49">
        <f t="shared" si="8"/>
        <v>-0.3233410998486661</v>
      </c>
      <c r="Z11" s="5">
        <f t="shared" si="0"/>
        <v>0</v>
      </c>
      <c r="AA11" s="5">
        <f>Data!C17*Z11</f>
        <v>0</v>
      </c>
      <c r="AB11" s="34">
        <f>(1-P11/100)*Data!B17</f>
        <v>1.7199999999999971</v>
      </c>
      <c r="AC11" s="9">
        <f>AB11/Data!B17*Data!D17</f>
        <v>0.42999999999999927</v>
      </c>
      <c r="AD11" s="15">
        <f>Data!L$6/100*Data!C17*AB11</f>
        <v>7.2239999999999878</v>
      </c>
      <c r="AE11" s="11">
        <f>Data!L$7*AC11</f>
        <v>128.99999999999977</v>
      </c>
      <c r="AF11" s="68">
        <f t="shared" si="9"/>
        <v>0.24593043447096274</v>
      </c>
      <c r="AG11" s="8">
        <f>Data!L$5/100*Data!C17*Data!G17/Data!B17/(1-AF11)*AB11</f>
        <v>11.975022481731843</v>
      </c>
      <c r="AH11" s="34">
        <f>(100-Data!C$5)/100*Data!B17</f>
        <v>1.2</v>
      </c>
      <c r="AI11" s="69">
        <f>AH11/Data!B17*Data!D17</f>
        <v>0.3</v>
      </c>
      <c r="AJ11" s="36">
        <f>Data!L$6/100*Data!C17*AH11</f>
        <v>5.04</v>
      </c>
      <c r="AK11" s="36">
        <f>Data!L$7*AI11</f>
        <v>90</v>
      </c>
      <c r="AL11" s="68">
        <f t="shared" si="10"/>
        <v>0.37321846553180771</v>
      </c>
      <c r="AM11" s="8">
        <f>Data!L$5/100*Data!C17*Data!G17/Data!B17/(1-AL11)*AH11</f>
        <v>10.051349080258698</v>
      </c>
      <c r="AN11" s="36"/>
      <c r="AO11" s="36"/>
      <c r="AP11" s="15"/>
    </row>
    <row r="12" spans="1:49" s="11" customFormat="1">
      <c r="A12" s="11">
        <v>7</v>
      </c>
      <c r="B12" s="22">
        <f t="shared" si="1"/>
        <v>0</v>
      </c>
      <c r="C12" s="16">
        <f t="shared" si="2"/>
        <v>0</v>
      </c>
      <c r="D12" s="51"/>
      <c r="E12" s="54" t="s">
        <v>37</v>
      </c>
      <c r="F12" s="53">
        <f>(F9-F6)/F6*100</f>
        <v>14.052276584186259</v>
      </c>
      <c r="G12" s="53">
        <f>(G9-G6)/G6*100</f>
        <v>-21.72722541609992</v>
      </c>
      <c r="H12" s="53">
        <f t="shared" ref="H12" si="11">(H9-H6)/H6*100</f>
        <v>-4.2982132096074634</v>
      </c>
      <c r="I12" s="31"/>
      <c r="J12" s="23">
        <f>Data!B18*Data!C18</f>
        <v>3735</v>
      </c>
      <c r="K12" s="23">
        <f>IF(Data!C$7=1,Data!D18,IF(Data!C$7=2,J12,Data!B18))</f>
        <v>14</v>
      </c>
      <c r="L12" s="33">
        <f>Data!E18*SQRT(Data!F18/21)</f>
        <v>1.880284577285074</v>
      </c>
      <c r="M12" s="33">
        <f>IF(Data!H18="A",Data!G$5,IF(Data!H18="B",Data!G$6,Data!G$7))</f>
        <v>95.7</v>
      </c>
      <c r="N12" s="33">
        <f>IF(Data!I18="A",Data!G$5,IF(Data!I18="B",Data!G$6,Data!G$7))</f>
        <v>97</v>
      </c>
      <c r="O12" s="33">
        <f>IF(Data!J18="A",Data!G$5,IF(Data!J18="B",Data!G$6,Data!G$7))</f>
        <v>95.7</v>
      </c>
      <c r="P12" s="46">
        <f>IF(Data!C$6=1,M12,IF(Data!C$6=2,N12,O12))</f>
        <v>95.7</v>
      </c>
      <c r="Q12" s="46">
        <f t="shared" si="3"/>
        <v>13.398</v>
      </c>
      <c r="R12" s="48">
        <f>MIN(4,(1-P12/100)*Data!G18/L12)</f>
        <v>0.75467299851434133</v>
      </c>
      <c r="S12" s="5">
        <f t="shared" si="4"/>
        <v>1.9446895127700732</v>
      </c>
      <c r="T12" s="49">
        <f t="shared" si="5"/>
        <v>-0.58053068382595618</v>
      </c>
      <c r="U12" s="5">
        <f t="shared" si="6"/>
        <v>0</v>
      </c>
      <c r="V12" s="5">
        <f>Data!C18*U12</f>
        <v>0</v>
      </c>
      <c r="W12" s="48">
        <f>MIN(4,(1-Data!C$5/100)*Data!G18/L12)</f>
        <v>0.52651604547512321</v>
      </c>
      <c r="X12" s="5">
        <f t="shared" si="7"/>
        <v>2.1217499308685541</v>
      </c>
      <c r="Y12" s="49">
        <f t="shared" si="8"/>
        <v>-0.23329498424660461</v>
      </c>
      <c r="Z12" s="5">
        <f t="shared" si="0"/>
        <v>0</v>
      </c>
      <c r="AA12" s="5">
        <f>Data!C18*Z12</f>
        <v>0</v>
      </c>
      <c r="AB12" s="34">
        <f>(1-P12/100)*Data!B18</f>
        <v>1.9349999999999967</v>
      </c>
      <c r="AC12" s="9">
        <f>AB12/Data!B18*Data!D18</f>
        <v>0.60199999999999898</v>
      </c>
      <c r="AD12" s="15">
        <f>Data!L$6/100*Data!C18*AB12</f>
        <v>32.120999999999945</v>
      </c>
      <c r="AE12" s="11">
        <f>Data!L$7*AC12</f>
        <v>180.59999999999968</v>
      </c>
      <c r="AF12" s="68">
        <f t="shared" si="9"/>
        <v>0.2807784004994518</v>
      </c>
      <c r="AG12" s="8">
        <f>Data!L$5/100*Data!C18*Data!G18/Data!B18/(1-AF12)*AB12</f>
        <v>40.939051358367202</v>
      </c>
      <c r="AH12" s="34">
        <f>(100-Data!C$5)/100*Data!B18</f>
        <v>1.3499999999999999</v>
      </c>
      <c r="AI12" s="69">
        <f>AH12/Data!B18*Data!D18</f>
        <v>0.41999999999999993</v>
      </c>
      <c r="AJ12" s="36">
        <f>Data!L$6/100*Data!C18*AH12</f>
        <v>22.41</v>
      </c>
      <c r="AK12" s="36">
        <f>Data!L$7*AI12</f>
        <v>125.99999999999997</v>
      </c>
      <c r="AL12" s="68">
        <f t="shared" si="10"/>
        <v>0.40776617657846681</v>
      </c>
      <c r="AM12" s="8">
        <f>Data!L$5/100*Data!C18*Data!G18/Data!B18/(1-AL12)*AH12</f>
        <v>34.686468735134198</v>
      </c>
      <c r="AN12" s="36"/>
      <c r="AO12" s="36"/>
      <c r="AP12" s="15"/>
    </row>
    <row r="13" spans="1:49" s="11" customFormat="1">
      <c r="A13" s="11">
        <v>8</v>
      </c>
      <c r="B13" s="22">
        <f t="shared" si="1"/>
        <v>0</v>
      </c>
      <c r="C13" s="16">
        <f t="shared" si="2"/>
        <v>0</v>
      </c>
      <c r="D13" s="51"/>
      <c r="E13" s="16"/>
      <c r="F13" s="16"/>
      <c r="G13" s="31"/>
      <c r="H13" s="31"/>
      <c r="I13" s="31"/>
      <c r="J13" s="23">
        <f>Data!B19*Data!C19</f>
        <v>690</v>
      </c>
      <c r="K13" s="23">
        <f>IF(Data!C$7=1,Data!D19,IF(Data!C$7=2,J13,Data!B19))</f>
        <v>7</v>
      </c>
      <c r="L13" s="33">
        <f>Data!E19*SQRT(Data!F19/21)</f>
        <v>2.1045797838255673</v>
      </c>
      <c r="M13" s="33">
        <f>IF(Data!H19="A",Data!G$5,IF(Data!H19="B",Data!G$6,Data!G$7))</f>
        <v>95.7</v>
      </c>
      <c r="N13" s="33">
        <f>IF(Data!I19="A",Data!G$5,IF(Data!I19="B",Data!G$6,Data!G$7))</f>
        <v>95.7</v>
      </c>
      <c r="O13" s="33">
        <f>IF(Data!J19="A",Data!G$5,IF(Data!J19="B",Data!G$6,Data!G$7))</f>
        <v>95.7</v>
      </c>
      <c r="P13" s="46">
        <f>IF(Data!C$6=1,M13,IF(Data!C$6=2,N13,O13))</f>
        <v>95.7</v>
      </c>
      <c r="Q13" s="46">
        <f t="shared" si="3"/>
        <v>6.6989999999999998</v>
      </c>
      <c r="R13" s="48">
        <f>MIN(4,(1-P13/100)*Data!G19/L13)</f>
        <v>0.46992753974014656</v>
      </c>
      <c r="S13" s="5">
        <f t="shared" si="4"/>
        <v>2.1746791392586231</v>
      </c>
      <c r="T13" s="49">
        <f t="shared" si="5"/>
        <v>-0.13453416476071389</v>
      </c>
      <c r="U13" s="5">
        <f t="shared" si="6"/>
        <v>0</v>
      </c>
      <c r="V13" s="5">
        <f>Data!C19*U13</f>
        <v>0</v>
      </c>
      <c r="W13" s="48">
        <f>MIN(4,(1-Data!C$5/100)*Data!G19/L13)</f>
        <v>0.32785642307452167</v>
      </c>
      <c r="X13" s="5">
        <f t="shared" si="7"/>
        <v>2.3343596181371531</v>
      </c>
      <c r="Y13" s="49">
        <f t="shared" si="8"/>
        <v>0.15143549943979348</v>
      </c>
      <c r="Z13" s="5">
        <f t="shared" si="0"/>
        <v>0</v>
      </c>
      <c r="AA13" s="5">
        <f>Data!C19*Z13</f>
        <v>0</v>
      </c>
      <c r="AB13" s="34">
        <f>(1-P13/100)*Data!B19</f>
        <v>0.98899999999999832</v>
      </c>
      <c r="AC13" s="9">
        <f>AB13/Data!B19*Data!D19</f>
        <v>0.30099999999999949</v>
      </c>
      <c r="AD13" s="15">
        <f>Data!L$6/100*Data!C19*AB13</f>
        <v>5.9339999999999904</v>
      </c>
      <c r="AE13" s="11">
        <f>Data!L$7*AC13</f>
        <v>90.299999999999841</v>
      </c>
      <c r="AF13" s="68">
        <f t="shared" si="9"/>
        <v>0.44649009853532096</v>
      </c>
      <c r="AG13" s="8">
        <f>Data!L$5/100*Data!C19*Data!G19/Data!B19/(1-AF13)*AB13</f>
        <v>13.400844285480805</v>
      </c>
      <c r="AH13" s="34">
        <f>(100-Data!C$5)/100*Data!B19</f>
        <v>0.69</v>
      </c>
      <c r="AI13" s="69">
        <f>AH13/Data!B19*Data!D19</f>
        <v>0.21</v>
      </c>
      <c r="AJ13" s="36">
        <f>Data!L$6/100*Data!C19*AH13</f>
        <v>4.1399999999999997</v>
      </c>
      <c r="AK13" s="36">
        <f>Data!L$7*AI13</f>
        <v>63</v>
      </c>
      <c r="AL13" s="68">
        <f t="shared" si="10"/>
        <v>0.56018390607215163</v>
      </c>
      <c r="AM13" s="8">
        <f>Data!L$5/100*Data!C19*Data!G19/Data!B19/(1-AL13)*AH13</f>
        <v>11.766281569607493</v>
      </c>
      <c r="AN13" s="36"/>
      <c r="AO13" s="36"/>
      <c r="AP13" s="15"/>
    </row>
    <row r="14" spans="1:49" s="11" customFormat="1">
      <c r="A14" s="11">
        <v>9</v>
      </c>
      <c r="B14" s="22">
        <f t="shared" si="1"/>
        <v>5</v>
      </c>
      <c r="C14" s="16">
        <f t="shared" si="2"/>
        <v>2</v>
      </c>
      <c r="D14" s="51"/>
      <c r="E14" s="16"/>
      <c r="F14" s="16"/>
      <c r="G14" s="31"/>
      <c r="H14" s="31"/>
      <c r="I14" s="31"/>
      <c r="J14" s="23">
        <f>Data!B20*Data!C20</f>
        <v>2750</v>
      </c>
      <c r="K14" s="23">
        <f>IF(Data!C$7=1,Data!D20,IF(Data!C$7=2,J14,Data!B20))</f>
        <v>10</v>
      </c>
      <c r="L14" s="33">
        <f>Data!E20*SQRT(Data!F20/21)</f>
        <v>13.769101335842318</v>
      </c>
      <c r="M14" s="33">
        <f>IF(Data!H20="A",Data!G$5,IF(Data!H20="B",Data!G$6,Data!G$7))</f>
        <v>95.7</v>
      </c>
      <c r="N14" s="33">
        <f>IF(Data!I20="A",Data!G$5,IF(Data!I20="B",Data!G$6,Data!G$7))</f>
        <v>95.7</v>
      </c>
      <c r="O14" s="33">
        <f>IF(Data!J20="A",Data!G$5,IF(Data!J20="B",Data!G$6,Data!G$7))</f>
        <v>95.7</v>
      </c>
      <c r="P14" s="46">
        <f>IF(Data!C$6=1,M14,IF(Data!C$6=2,N14,O14))</f>
        <v>95.7</v>
      </c>
      <c r="Q14" s="46">
        <f t="shared" si="3"/>
        <v>9.57</v>
      </c>
      <c r="R14" s="48">
        <f>MIN(4,(1-P14/100)*Data!G20/L14)</f>
        <v>0.33415397909979344</v>
      </c>
      <c r="S14" s="5">
        <f t="shared" si="4"/>
        <v>2.3261948712030058</v>
      </c>
      <c r="T14" s="49">
        <f t="shared" si="5"/>
        <v>0.13721432068765443</v>
      </c>
      <c r="U14" s="5">
        <f t="shared" si="6"/>
        <v>2</v>
      </c>
      <c r="V14" s="5">
        <f>Data!C20*U14</f>
        <v>44</v>
      </c>
      <c r="W14" s="48">
        <f>MIN(4,(1-Data!C$5/100)*Data!G20/L14)</f>
        <v>0.23313068309287974</v>
      </c>
      <c r="X14" s="5">
        <f t="shared" si="7"/>
        <v>2.4761235928107421</v>
      </c>
      <c r="Y14" s="49">
        <f t="shared" si="8"/>
        <v>0.39227061113813105</v>
      </c>
      <c r="Z14" s="5">
        <f t="shared" si="0"/>
        <v>5</v>
      </c>
      <c r="AA14" s="5">
        <f>Data!C20*Z14</f>
        <v>110</v>
      </c>
      <c r="AB14" s="34">
        <f>(1-P14/100)*Data!B20</f>
        <v>5.3749999999999911</v>
      </c>
      <c r="AC14" s="9">
        <f>AB14/Data!B20*Data!D20</f>
        <v>0.42999999999999927</v>
      </c>
      <c r="AD14" s="15">
        <f>Data!L$6/100*Data!C20*AB14</f>
        <v>23.649999999999963</v>
      </c>
      <c r="AE14" s="11">
        <f>Data!L$7*AC14</f>
        <v>128.99999999999977</v>
      </c>
      <c r="AF14" s="68">
        <f t="shared" si="9"/>
        <v>0.55456930414761063</v>
      </c>
      <c r="AG14" s="8">
        <f>Data!L$5/100*Data!C20*Data!G20/Data!B20/(1-AF14)*AB14</f>
        <v>56.811306979135338</v>
      </c>
      <c r="AH14" s="34">
        <f>(100-Data!C$5)/100*Data!B20</f>
        <v>3.75</v>
      </c>
      <c r="AI14" s="69">
        <f>AH14/Data!B20*Data!D20</f>
        <v>0.3</v>
      </c>
      <c r="AJ14" s="36">
        <f>Data!L$6/100*Data!C20*AH14</f>
        <v>16.5</v>
      </c>
      <c r="AK14" s="36">
        <f>Data!L$7*AI14</f>
        <v>90</v>
      </c>
      <c r="AL14" s="68">
        <f t="shared" si="10"/>
        <v>0.65257086201423309</v>
      </c>
      <c r="AM14" s="8">
        <f>Data!L$5/100*Data!C20*Data!G20/Data!B20/(1-AL14)*AH14</f>
        <v>50.816117791258115</v>
      </c>
      <c r="AN14" s="36"/>
      <c r="AO14" s="36"/>
      <c r="AP14" s="15"/>
    </row>
    <row r="15" spans="1:49" s="11" customFormat="1">
      <c r="A15" s="11">
        <v>10</v>
      </c>
      <c r="B15" s="22">
        <f t="shared" si="1"/>
        <v>1</v>
      </c>
      <c r="C15" s="16">
        <f t="shared" si="2"/>
        <v>0</v>
      </c>
      <c r="D15" s="51"/>
      <c r="E15" s="16"/>
      <c r="F15" s="16"/>
      <c r="G15" s="31"/>
      <c r="H15" s="31"/>
      <c r="I15" s="31"/>
      <c r="J15" s="23">
        <f>Data!B21*Data!C21</f>
        <v>1000</v>
      </c>
      <c r="K15" s="23">
        <f>IF(Data!C$7=1,Data!D21,IF(Data!C$7=2,J15,Data!B21))</f>
        <v>5</v>
      </c>
      <c r="L15" s="33">
        <f>Data!E21*SQRT(Data!F21/21)</f>
        <v>4.5683983122200074</v>
      </c>
      <c r="M15" s="33">
        <f>IF(Data!H21="A",Data!G$5,IF(Data!H21="B",Data!G$6,Data!G$7))</f>
        <v>95.7</v>
      </c>
      <c r="N15" s="33">
        <f>IF(Data!I21="A",Data!G$5,IF(Data!I21="B",Data!G$6,Data!G$7))</f>
        <v>95.7</v>
      </c>
      <c r="O15" s="33">
        <f>IF(Data!J21="A",Data!G$5,IF(Data!J21="B",Data!G$6,Data!G$7))</f>
        <v>95.7</v>
      </c>
      <c r="P15" s="46">
        <f>IF(Data!C$6=1,M15,IF(Data!C$6=2,N15,O15))</f>
        <v>95.7</v>
      </c>
      <c r="Q15" s="46">
        <f t="shared" si="3"/>
        <v>4.7850000000000001</v>
      </c>
      <c r="R15" s="48">
        <f>MIN(4,(1-P15/100)*Data!G21/L15)</f>
        <v>0.47062446246181333</v>
      </c>
      <c r="S15" s="5">
        <f t="shared" si="4"/>
        <v>2.1739975782149092</v>
      </c>
      <c r="T15" s="49">
        <f t="shared" si="5"/>
        <v>-0.13579248717987247</v>
      </c>
      <c r="U15" s="5">
        <f t="shared" si="6"/>
        <v>0</v>
      </c>
      <c r="V15" s="5">
        <f>Data!C21*U15</f>
        <v>0</v>
      </c>
      <c r="W15" s="48">
        <f>MIN(4,(1-Data!C$5/100)*Data!G21/L15)</f>
        <v>0.32834264822917297</v>
      </c>
      <c r="X15" s="5">
        <f t="shared" si="7"/>
        <v>2.3337246920206978</v>
      </c>
      <c r="Y15" s="49">
        <f t="shared" si="8"/>
        <v>0.15033104867647662</v>
      </c>
      <c r="Z15" s="5">
        <f t="shared" si="0"/>
        <v>1</v>
      </c>
      <c r="AA15" s="5">
        <f>Data!C21*Z15</f>
        <v>20</v>
      </c>
      <c r="AB15" s="34">
        <f>(1-P15/100)*Data!B21</f>
        <v>2.1499999999999964</v>
      </c>
      <c r="AC15" s="9">
        <f>AB15/Data!B21*Data!D21</f>
        <v>0.21499999999999964</v>
      </c>
      <c r="AD15" s="15">
        <f>Data!L$6/100*Data!C21*AB15</f>
        <v>8.5999999999999854</v>
      </c>
      <c r="AE15" s="11">
        <f>Data!L$7*AC15</f>
        <v>64.499999999999886</v>
      </c>
      <c r="AF15" s="68">
        <f t="shared" si="9"/>
        <v>0.44599266520453718</v>
      </c>
      <c r="AG15" s="8">
        <f>Data!L$5/100*Data!C21*Data!G21/Data!B21/(1-AF15)*AB15</f>
        <v>19.404075225770857</v>
      </c>
      <c r="AH15" s="34">
        <f>(100-Data!C$5)/100*Data!B21</f>
        <v>1.5</v>
      </c>
      <c r="AI15" s="69">
        <f>AH15/Data!B21*Data!D21</f>
        <v>0.15</v>
      </c>
      <c r="AJ15" s="36">
        <f>Data!L$6/100*Data!C21*AH15</f>
        <v>6</v>
      </c>
      <c r="AK15" s="36">
        <f>Data!L$7*AI15</f>
        <v>45</v>
      </c>
      <c r="AL15" s="68">
        <f t="shared" si="10"/>
        <v>0.55974828098588569</v>
      </c>
      <c r="AM15" s="8">
        <f>Data!L$5/100*Data!C21*Data!G21/Data!B21/(1-AL15)*AH15</f>
        <v>17.035708609600121</v>
      </c>
      <c r="AN15" s="36"/>
      <c r="AO15" s="36"/>
      <c r="AP15" s="15"/>
    </row>
    <row r="16" spans="1:49" s="11" customFormat="1">
      <c r="A16" s="11">
        <v>11</v>
      </c>
      <c r="B16" s="22">
        <f t="shared" si="1"/>
        <v>0</v>
      </c>
      <c r="C16" s="16">
        <f t="shared" si="2"/>
        <v>0</v>
      </c>
      <c r="D16" s="37"/>
      <c r="E16" s="16"/>
      <c r="F16" s="15"/>
      <c r="G16" s="31"/>
      <c r="H16" s="31"/>
      <c r="I16" s="31"/>
      <c r="J16" s="23">
        <f>Data!B22*Data!C22</f>
        <v>814</v>
      </c>
      <c r="K16" s="23">
        <f>IF(Data!C$7=1,Data!D22,IF(Data!C$7=2,J16,Data!B22))</f>
        <v>5</v>
      </c>
      <c r="L16" s="33">
        <f>Data!E22*SQRT(Data!F22/21)</f>
        <v>1.5158051913396113</v>
      </c>
      <c r="M16" s="33">
        <f>IF(Data!H22="A",Data!G$5,IF(Data!H22="B",Data!G$6,Data!G$7))</f>
        <v>95.7</v>
      </c>
      <c r="N16" s="33">
        <f>IF(Data!I22="A",Data!G$5,IF(Data!I22="B",Data!G$6,Data!G$7))</f>
        <v>95.7</v>
      </c>
      <c r="O16" s="33">
        <f>IF(Data!J22="A",Data!G$5,IF(Data!J22="B",Data!G$6,Data!G$7))</f>
        <v>95.7</v>
      </c>
      <c r="P16" s="46">
        <f>IF(Data!C$6=1,M16,IF(Data!C$6=2,N16,O16))</f>
        <v>95.7</v>
      </c>
      <c r="Q16" s="46">
        <f t="shared" si="3"/>
        <v>4.7850000000000001</v>
      </c>
      <c r="R16" s="48">
        <f>MIN(4,(1-P16/100)*Data!G22/L16)</f>
        <v>0.62409075084639298</v>
      </c>
      <c r="S16" s="5">
        <f t="shared" si="4"/>
        <v>2.0400477443298275</v>
      </c>
      <c r="T16" s="49">
        <f t="shared" si="5"/>
        <v>-0.39011973266034994</v>
      </c>
      <c r="U16" s="5">
        <f t="shared" si="6"/>
        <v>0</v>
      </c>
      <c r="V16" s="5">
        <f>Data!C22*U16</f>
        <v>0</v>
      </c>
      <c r="W16" s="48">
        <f>MIN(4,(1-Data!C$5/100)*Data!G22/L16)</f>
        <v>0.43541215175329856</v>
      </c>
      <c r="X16" s="5">
        <f t="shared" si="7"/>
        <v>2.2094796372014898</v>
      </c>
      <c r="Y16" s="49">
        <f t="shared" si="8"/>
        <v>-7.0732528512070167E-2</v>
      </c>
      <c r="Z16" s="5">
        <f t="shared" si="0"/>
        <v>0</v>
      </c>
      <c r="AA16" s="5">
        <f>Data!C22*Z16</f>
        <v>0</v>
      </c>
      <c r="AB16" s="34">
        <f>(1-P16/100)*Data!B22</f>
        <v>0.9459999999999984</v>
      </c>
      <c r="AC16" s="9">
        <f>AB16/Data!B22*Data!D22</f>
        <v>0.21499999999999964</v>
      </c>
      <c r="AD16" s="15">
        <f>Data!L$6/100*Data!C22*AB16</f>
        <v>7.0003999999999884</v>
      </c>
      <c r="AE16" s="11">
        <f>Data!L$7*AC16</f>
        <v>64.499999999999886</v>
      </c>
      <c r="AF16" s="68">
        <f t="shared" si="9"/>
        <v>0.34822400601845827</v>
      </c>
      <c r="AG16" s="8">
        <f>Data!L$5/100*Data!C22*Data!G22/Data!B22/(1-AF16)*AB16</f>
        <v>13.425624878488236</v>
      </c>
      <c r="AH16" s="34">
        <f>(100-Data!C$5)/100*Data!B22</f>
        <v>0.65999999999999992</v>
      </c>
      <c r="AI16" s="69">
        <f>AH16/Data!B22*Data!D22</f>
        <v>0.14999999999999997</v>
      </c>
      <c r="AJ16" s="36">
        <f>Data!L$6/100*Data!C22*AH16</f>
        <v>4.8839999999999995</v>
      </c>
      <c r="AK16" s="36">
        <f>Data!L$7*AI16</f>
        <v>44.999999999999993</v>
      </c>
      <c r="AL16" s="68">
        <f t="shared" si="10"/>
        <v>0.47180531582782925</v>
      </c>
      <c r="AM16" s="8">
        <f>Data!L$5/100*Data!C22*Data!G22/Data!B22/(1-AL16)*AH16</f>
        <v>11.558238246127461</v>
      </c>
    </row>
    <row r="17" spans="1:39" s="11" customFormat="1">
      <c r="A17" s="11">
        <v>12</v>
      </c>
      <c r="B17" s="22">
        <f t="shared" si="1"/>
        <v>0</v>
      </c>
      <c r="C17" s="16">
        <f t="shared" si="2"/>
        <v>0</v>
      </c>
      <c r="D17" s="37"/>
      <c r="E17" s="16"/>
      <c r="F17" s="15"/>
      <c r="G17" s="31"/>
      <c r="H17" s="31"/>
      <c r="I17" s="31"/>
      <c r="J17" s="23">
        <f>Data!B23*Data!C23</f>
        <v>140</v>
      </c>
      <c r="K17" s="23">
        <f>IF(Data!C$7=1,Data!D23,IF(Data!C$7=2,J17,Data!B23))</f>
        <v>4</v>
      </c>
      <c r="L17" s="33">
        <f>Data!E23*SQRT(Data!F23/21)</f>
        <v>0.70422091630463368</v>
      </c>
      <c r="M17" s="33">
        <f>IF(Data!H23="A",Data!G$5,IF(Data!H23="B",Data!G$6,Data!G$7))</f>
        <v>95.7</v>
      </c>
      <c r="N17" s="33">
        <f>IF(Data!I23="A",Data!G$5,IF(Data!I23="B",Data!G$6,Data!G$7))</f>
        <v>95.7</v>
      </c>
      <c r="O17" s="33">
        <f>IF(Data!J23="A",Data!G$5,IF(Data!J23="B",Data!G$6,Data!G$7))</f>
        <v>95.7</v>
      </c>
      <c r="P17" s="46">
        <f>IF(Data!C$6=1,M17,IF(Data!C$6=2,N17,O17))</f>
        <v>95.7</v>
      </c>
      <c r="Q17" s="46">
        <f t="shared" si="3"/>
        <v>3.8280000000000003</v>
      </c>
      <c r="R17" s="48">
        <f>MIN(4,(1-P17/100)*Data!G23/L17)</f>
        <v>0.2442415384401839</v>
      </c>
      <c r="S17" s="5">
        <f t="shared" si="4"/>
        <v>2.4572486826214228</v>
      </c>
      <c r="T17" s="49">
        <f t="shared" si="5"/>
        <v>0.36083472319987525</v>
      </c>
      <c r="U17" s="5">
        <f t="shared" si="6"/>
        <v>0</v>
      </c>
      <c r="V17" s="5">
        <f>Data!C23*U17</f>
        <v>0</v>
      </c>
      <c r="W17" s="48">
        <f>MIN(4,(1-Data!C$5/100)*Data!G23/L17)</f>
        <v>0.17040107333036128</v>
      </c>
      <c r="X17" s="5">
        <f t="shared" si="7"/>
        <v>2.5996300806667718</v>
      </c>
      <c r="Y17" s="49">
        <f t="shared" si="8"/>
        <v>0.59367633224106198</v>
      </c>
      <c r="Z17" s="5">
        <f t="shared" si="0"/>
        <v>0</v>
      </c>
      <c r="AA17" s="5">
        <f>Data!C23*Z17</f>
        <v>0</v>
      </c>
      <c r="AB17" s="34">
        <f>(1-P17/100)*Data!B23</f>
        <v>0.17199999999999971</v>
      </c>
      <c r="AC17" s="9">
        <f>AB17/Data!B23*Data!D23</f>
        <v>0.17199999999999971</v>
      </c>
      <c r="AD17" s="15">
        <f>Data!L$6/100*Data!C23*AB17</f>
        <v>1.203999999999998</v>
      </c>
      <c r="AE17" s="11">
        <f>Data!L$7*AC17</f>
        <v>51.599999999999909</v>
      </c>
      <c r="AF17" s="68">
        <f t="shared" si="9"/>
        <v>0.64088849814857463</v>
      </c>
      <c r="AG17" s="8">
        <f>Data!L$5/100*Data!C23*Data!G23/Data!B23/(1-AF17)*AB17</f>
        <v>4.1908989053284591</v>
      </c>
      <c r="AH17" s="34">
        <f>(100-Data!C$5)/100*Data!B23</f>
        <v>0.12</v>
      </c>
      <c r="AI17" s="69">
        <f>AH17/Data!B23*Data!D23</f>
        <v>0.12</v>
      </c>
      <c r="AJ17" s="36">
        <f>Data!L$6/100*Data!C23*AH17</f>
        <v>0.84</v>
      </c>
      <c r="AK17" s="36">
        <f>Data!L$7*AI17</f>
        <v>36</v>
      </c>
      <c r="AL17" s="68">
        <f t="shared" si="10"/>
        <v>0.72363569202248645</v>
      </c>
      <c r="AM17" s="8">
        <f>Data!L$5/100*Data!C23*Data!G23/Data!B23/(1-AL17)*AH17</f>
        <v>3.7993328721935882</v>
      </c>
    </row>
    <row r="18" spans="1:39" s="11" customFormat="1">
      <c r="A18" s="11">
        <v>13</v>
      </c>
      <c r="B18" s="22">
        <f t="shared" si="1"/>
        <v>1</v>
      </c>
      <c r="C18" s="16">
        <f t="shared" si="2"/>
        <v>0</v>
      </c>
      <c r="D18" s="37"/>
      <c r="E18" s="16"/>
      <c r="F18" s="15"/>
      <c r="G18" s="31"/>
      <c r="H18" s="31"/>
      <c r="I18" s="31"/>
      <c r="J18" s="23">
        <f>Data!B24*Data!C24</f>
        <v>220</v>
      </c>
      <c r="K18" s="23">
        <f>IF(Data!C$7=1,Data!D24,IF(Data!C$7=2,J18,Data!B24))</f>
        <v>7</v>
      </c>
      <c r="L18" s="33">
        <f>Data!E24*SQRT(Data!F24/21)</f>
        <v>2.0890619292503247</v>
      </c>
      <c r="M18" s="33">
        <f>IF(Data!H24="A",Data!G$5,IF(Data!H24="B",Data!G$6,Data!G$7))</f>
        <v>95.7</v>
      </c>
      <c r="N18" s="33">
        <f>IF(Data!I24="A",Data!G$5,IF(Data!I24="B",Data!G$6,Data!G$7))</f>
        <v>95.7</v>
      </c>
      <c r="O18" s="33">
        <f>IF(Data!J24="A",Data!G$5,IF(Data!J24="B",Data!G$6,Data!G$7))</f>
        <v>95.7</v>
      </c>
      <c r="P18" s="46">
        <f>IF(Data!C$6=1,M18,IF(Data!C$6=2,N18,O18))</f>
        <v>95.7</v>
      </c>
      <c r="Q18" s="46">
        <f t="shared" si="3"/>
        <v>6.6989999999999998</v>
      </c>
      <c r="R18" s="48">
        <f>MIN(4,(1-P18/100)*Data!G24/L18)</f>
        <v>0.41166802570980549</v>
      </c>
      <c r="S18" s="5">
        <f t="shared" si="4"/>
        <v>2.2347151629271922</v>
      </c>
      <c r="T18" s="49">
        <f t="shared" si="5"/>
        <v>-2.5003319627146622E-2</v>
      </c>
      <c r="U18" s="5">
        <f t="shared" si="6"/>
        <v>0</v>
      </c>
      <c r="V18" s="5">
        <f>Data!C24*U18</f>
        <v>0</v>
      </c>
      <c r="W18" s="48">
        <f>MIN(4,(1-Data!C$5/100)*Data!G24/L18)</f>
        <v>0.28721025049521387</v>
      </c>
      <c r="X18" s="5">
        <f t="shared" si="7"/>
        <v>2.3903885306534409</v>
      </c>
      <c r="Y18" s="49">
        <f t="shared" si="8"/>
        <v>0.24795966214315421</v>
      </c>
      <c r="Z18" s="5">
        <f t="shared" si="0"/>
        <v>1</v>
      </c>
      <c r="AA18" s="5">
        <f>Data!C24*Z18</f>
        <v>11</v>
      </c>
      <c r="AB18" s="34">
        <f>(1-P18/100)*Data!B24</f>
        <v>0.85999999999999854</v>
      </c>
      <c r="AC18" s="9">
        <f>AB18/Data!B24*Data!D24</f>
        <v>0.30099999999999949</v>
      </c>
      <c r="AD18" s="15">
        <f>Data!L$6/100*Data!C24*AB18</f>
        <v>1.891999999999997</v>
      </c>
      <c r="AE18" s="11">
        <f>Data!L$7*AC18</f>
        <v>90.299999999999841</v>
      </c>
      <c r="AF18" s="68">
        <f t="shared" si="9"/>
        <v>0.4900261578789844</v>
      </c>
      <c r="AG18" s="8">
        <f>Data!L$5/100*Data!C24*Data!G24/Data!B24/(1-AF18)*AB18</f>
        <v>4.6374927587732762</v>
      </c>
      <c r="AH18" s="34">
        <f>(100-Data!C$5)/100*Data!B24</f>
        <v>0.6</v>
      </c>
      <c r="AI18" s="69">
        <f>AH18/Data!B24*Data!D24</f>
        <v>0.21</v>
      </c>
      <c r="AJ18" s="36">
        <f>Data!L$6/100*Data!C24*AH18</f>
        <v>1.32</v>
      </c>
      <c r="AK18" s="36">
        <f>Data!L$7*AI18</f>
        <v>63</v>
      </c>
      <c r="AL18" s="68">
        <f t="shared" si="10"/>
        <v>0.5979171913881689</v>
      </c>
      <c r="AM18" s="8">
        <f>Data!L$5/100*Data!C24*Data!G24/Data!B24/(1-AL18)*AH18</f>
        <v>4.1036322982734195</v>
      </c>
    </row>
    <row r="19" spans="1:39" s="11" customFormat="1">
      <c r="A19" s="11">
        <v>14</v>
      </c>
      <c r="B19" s="22">
        <f t="shared" si="1"/>
        <v>2</v>
      </c>
      <c r="C19" s="16">
        <f t="shared" si="2"/>
        <v>0</v>
      </c>
      <c r="D19" s="37"/>
      <c r="E19" s="16"/>
      <c r="F19" s="15"/>
      <c r="G19" s="31"/>
      <c r="H19" s="31"/>
      <c r="I19" s="31"/>
      <c r="J19" s="23">
        <f>Data!B25*Data!C25</f>
        <v>1947</v>
      </c>
      <c r="K19" s="23">
        <f>IF(Data!C$7=1,Data!D25,IF(Data!C$7=2,J19,Data!B25))</f>
        <v>4</v>
      </c>
      <c r="L19" s="33">
        <f>Data!E25*SQRT(Data!F25/21)</f>
        <v>6.1544682613471968</v>
      </c>
      <c r="M19" s="33">
        <f>IF(Data!H25="A",Data!G$5,IF(Data!H25="B",Data!G$6,Data!G$7))</f>
        <v>95.7</v>
      </c>
      <c r="N19" s="33">
        <f>IF(Data!I25="A",Data!G$5,IF(Data!I25="B",Data!G$6,Data!G$7))</f>
        <v>95.7</v>
      </c>
      <c r="O19" s="33">
        <f>IF(Data!J25="A",Data!G$5,IF(Data!J25="B",Data!G$6,Data!G$7))</f>
        <v>95.7</v>
      </c>
      <c r="P19" s="46">
        <f>IF(Data!C$6=1,M19,IF(Data!C$6=2,N19,O19))</f>
        <v>95.7</v>
      </c>
      <c r="Q19" s="46">
        <f t="shared" si="3"/>
        <v>3.8280000000000003</v>
      </c>
      <c r="R19" s="48">
        <f>MIN(4,(1-P19/100)*Data!G25/L19)</f>
        <v>0.4122208275787993</v>
      </c>
      <c r="S19" s="5">
        <f t="shared" si="4"/>
        <v>2.2341145881036284</v>
      </c>
      <c r="T19" s="49">
        <f t="shared" si="5"/>
        <v>-2.6086508078832931E-2</v>
      </c>
      <c r="U19" s="5">
        <f t="shared" si="6"/>
        <v>0</v>
      </c>
      <c r="V19" s="5">
        <f>Data!C25*U19</f>
        <v>0</v>
      </c>
      <c r="W19" s="48">
        <f>MIN(4,(1-Data!C$5/100)*Data!G25/L19)</f>
        <v>0.28759592621776769</v>
      </c>
      <c r="X19" s="5">
        <f t="shared" si="7"/>
        <v>2.3898270776021127</v>
      </c>
      <c r="Y19" s="49">
        <f t="shared" si="8"/>
        <v>0.24700140620493416</v>
      </c>
      <c r="Z19" s="5">
        <f t="shared" si="0"/>
        <v>2</v>
      </c>
      <c r="AA19" s="5">
        <f>Data!C25*Z19</f>
        <v>66</v>
      </c>
      <c r="AB19" s="34">
        <f>(1-P19/100)*Data!B25</f>
        <v>2.5369999999999955</v>
      </c>
      <c r="AC19" s="9">
        <f>AB19/Data!B25*Data!D25</f>
        <v>0.17199999999999968</v>
      </c>
      <c r="AD19" s="15">
        <f>Data!L$6/100*Data!C25*AB19</f>
        <v>16.744199999999971</v>
      </c>
      <c r="AE19" s="11">
        <f>Data!L$7*AC19</f>
        <v>51.599999999999902</v>
      </c>
      <c r="AF19" s="68">
        <f t="shared" si="9"/>
        <v>0.48959416919758558</v>
      </c>
      <c r="AG19" s="8">
        <f>Data!L$5/100*Data!C25*Data!G25/Data!B25/(1-AF19)*AB19</f>
        <v>41.007074639204838</v>
      </c>
      <c r="AH19" s="34">
        <f>(100-Data!C$5)/100*Data!B25</f>
        <v>1.77</v>
      </c>
      <c r="AI19" s="69">
        <f>AH19/Data!B25*Data!D25</f>
        <v>0.12</v>
      </c>
      <c r="AJ19" s="36">
        <f>Data!L$6/100*Data!C25*AH19</f>
        <v>11.682</v>
      </c>
      <c r="AK19" s="36">
        <f>Data!L$7*AI19</f>
        <v>36</v>
      </c>
      <c r="AL19" s="68">
        <f t="shared" si="10"/>
        <v>0.59754643210312075</v>
      </c>
      <c r="AM19" s="8">
        <f>Data!L$5/100*Data!C25*Data!G25/Data!B25/(1-AL19)*AH19</f>
        <v>36.283688765163589</v>
      </c>
    </row>
    <row r="20" spans="1:39" s="11" customFormat="1">
      <c r="A20" s="11">
        <v>15</v>
      </c>
      <c r="B20" s="22">
        <f t="shared" si="1"/>
        <v>2</v>
      </c>
      <c r="C20" s="16">
        <f t="shared" si="2"/>
        <v>2</v>
      </c>
      <c r="D20" s="37"/>
      <c r="E20" s="16"/>
      <c r="F20" s="15"/>
      <c r="G20" s="31"/>
      <c r="H20" s="31"/>
      <c r="I20" s="31"/>
      <c r="J20" s="23">
        <f>Data!B26*Data!C26</f>
        <v>931</v>
      </c>
      <c r="K20" s="23">
        <f>IF(Data!C$7=1,Data!D26,IF(Data!C$7=2,J20,Data!B26))</f>
        <v>4</v>
      </c>
      <c r="L20" s="33">
        <f>Data!E26*SQRT(Data!F26/21)</f>
        <v>3.7381658259805057</v>
      </c>
      <c r="M20" s="33">
        <f>IF(Data!H26="A",Data!G$5,IF(Data!H26="B",Data!G$6,Data!G$7))</f>
        <v>95.7</v>
      </c>
      <c r="N20" s="33">
        <f>IF(Data!I26="A",Data!G$5,IF(Data!I26="B",Data!G$6,Data!G$7))</f>
        <v>95.7</v>
      </c>
      <c r="O20" s="33">
        <f>IF(Data!J26="A",Data!G$5,IF(Data!J26="B",Data!G$6,Data!G$7))</f>
        <v>95.7</v>
      </c>
      <c r="P20" s="46">
        <f>IF(Data!C$6=1,M20,IF(Data!C$6=2,N20,O20))</f>
        <v>95.7</v>
      </c>
      <c r="Q20" s="46">
        <f t="shared" si="3"/>
        <v>3.8280000000000003</v>
      </c>
      <c r="R20" s="48">
        <f>MIN(4,(1-P20/100)*Data!G26/L20)</f>
        <v>0.21855638247019255</v>
      </c>
      <c r="S20" s="5">
        <f t="shared" si="4"/>
        <v>2.5020588189833619</v>
      </c>
      <c r="T20" s="49">
        <f t="shared" si="5"/>
        <v>0.43517066800035781</v>
      </c>
      <c r="U20" s="5">
        <f t="shared" si="6"/>
        <v>2</v>
      </c>
      <c r="V20" s="5">
        <f>Data!C26*U20</f>
        <v>98</v>
      </c>
      <c r="W20" s="48">
        <f>MIN(4,(1-Data!C$5/100)*Data!G26/L20)</f>
        <v>0.15248119707222774</v>
      </c>
      <c r="X20" s="5">
        <f t="shared" si="7"/>
        <v>2.6420264574215042</v>
      </c>
      <c r="Y20" s="49">
        <f t="shared" si="8"/>
        <v>0.66121631001205694</v>
      </c>
      <c r="Z20" s="5">
        <f t="shared" si="0"/>
        <v>2</v>
      </c>
      <c r="AA20" s="5">
        <f>Data!C26*Z20</f>
        <v>98</v>
      </c>
      <c r="AB20" s="34">
        <f>(1-P20/100)*Data!B26</f>
        <v>0.81699999999999862</v>
      </c>
      <c r="AC20" s="9">
        <f>AB20/Data!B26*Data!D26</f>
        <v>0.17199999999999971</v>
      </c>
      <c r="AD20" s="15">
        <f>Data!L$6/100*Data!C26*AB20</f>
        <v>8.0065999999999864</v>
      </c>
      <c r="AE20" s="11">
        <f>Data!L$7*AC20</f>
        <v>51.599999999999909</v>
      </c>
      <c r="AF20" s="68">
        <f t="shared" si="9"/>
        <v>0.66828072416380091</v>
      </c>
      <c r="AG20" s="8">
        <f>Data!L$5/100*Data!C26*Data!G26/Data!B26/(1-AF20)*AB20</f>
        <v>30.170842423224133</v>
      </c>
      <c r="AH20" s="34">
        <f>(100-Data!C$5)/100*Data!B26</f>
        <v>0.56999999999999995</v>
      </c>
      <c r="AI20" s="69">
        <f>AH20/Data!B26*Data!D26</f>
        <v>0.12</v>
      </c>
      <c r="AJ20" s="36">
        <f>Data!L$6/100*Data!C26*AH20</f>
        <v>5.5860000000000003</v>
      </c>
      <c r="AK20" s="36">
        <f>Data!L$7*AI20</f>
        <v>36</v>
      </c>
      <c r="AL20" s="68">
        <f t="shared" si="10"/>
        <v>0.74576319848402139</v>
      </c>
      <c r="AM20" s="8">
        <f>Data!L$5/100*Data!C26*Data!G26/Data!B26/(1-AL20)*AH20</f>
        <v>27.464552568173946</v>
      </c>
    </row>
    <row r="21" spans="1:39" s="11" customFormat="1">
      <c r="A21" s="11">
        <v>16</v>
      </c>
      <c r="B21" s="22">
        <f t="shared" si="1"/>
        <v>0</v>
      </c>
      <c r="C21" s="16">
        <f t="shared" si="2"/>
        <v>0</v>
      </c>
      <c r="D21" s="37"/>
      <c r="E21" s="16"/>
      <c r="F21" s="15"/>
      <c r="G21" s="31"/>
      <c r="H21" s="31"/>
      <c r="I21" s="31"/>
      <c r="J21" s="23">
        <f>Data!B27*Data!C27</f>
        <v>3320</v>
      </c>
      <c r="K21" s="23">
        <f>IF(Data!C$7=1,Data!D27,IF(Data!C$7=2,J21,Data!B27))</f>
        <v>11</v>
      </c>
      <c r="L21" s="33">
        <f>Data!E27*SQRT(Data!F27/21)</f>
        <v>1.7321335729245617</v>
      </c>
      <c r="M21" s="33">
        <f>IF(Data!H27="A",Data!G$5,IF(Data!H27="B",Data!G$6,Data!G$7))</f>
        <v>95.7</v>
      </c>
      <c r="N21" s="33">
        <f>IF(Data!I27="A",Data!G$5,IF(Data!I27="B",Data!G$6,Data!G$7))</f>
        <v>97</v>
      </c>
      <c r="O21" s="33">
        <f>IF(Data!J27="A",Data!G$5,IF(Data!J27="B",Data!G$6,Data!G$7))</f>
        <v>95.7</v>
      </c>
      <c r="P21" s="46">
        <f>IF(Data!C$6=1,M21,IF(Data!C$6=2,N21,O21))</f>
        <v>95.7</v>
      </c>
      <c r="Q21" s="46">
        <f t="shared" si="3"/>
        <v>10.527000000000001</v>
      </c>
      <c r="R21" s="48">
        <f>MIN(4,(1-P21/100)*Data!G27/L21)</f>
        <v>0.76957113518060816</v>
      </c>
      <c r="S21" s="5">
        <f t="shared" si="4"/>
        <v>1.9346109681433741</v>
      </c>
      <c r="T21" s="49">
        <f t="shared" si="5"/>
        <v>-0.60115488171338571</v>
      </c>
      <c r="U21" s="5">
        <f t="shared" si="6"/>
        <v>0</v>
      </c>
      <c r="V21" s="5">
        <f>Data!C27*U21</f>
        <v>0</v>
      </c>
      <c r="W21" s="48">
        <f>MIN(4,(1-Data!C$5/100)*Data!G27/L21)</f>
        <v>0.53691009431205361</v>
      </c>
      <c r="X21" s="5">
        <f t="shared" si="7"/>
        <v>2.1125162877770793</v>
      </c>
      <c r="Y21" s="49">
        <f t="shared" si="8"/>
        <v>-0.2507456834779595</v>
      </c>
      <c r="Z21" s="5">
        <f t="shared" si="0"/>
        <v>0</v>
      </c>
      <c r="AA21" s="5">
        <f>Data!C27*Z21</f>
        <v>0</v>
      </c>
      <c r="AB21" s="34">
        <f>(1-P21/100)*Data!B27</f>
        <v>1.7199999999999971</v>
      </c>
      <c r="AC21" s="9">
        <f>AB21/Data!B27*Data!D27</f>
        <v>0.4729999999999992</v>
      </c>
      <c r="AD21" s="15">
        <f>Data!L$6/100*Data!C27*AB21</f>
        <v>28.551999999999953</v>
      </c>
      <c r="AE21" s="11">
        <f>Data!L$7*AC21</f>
        <v>141.89999999999975</v>
      </c>
      <c r="AF21" s="68">
        <f t="shared" si="9"/>
        <v>0.27386841613612511</v>
      </c>
      <c r="AG21" s="8">
        <f>Data!L$5/100*Data!C27*Data!G27/Data!B27/(1-AF21)*AB21</f>
        <v>38.091925230434853</v>
      </c>
      <c r="AH21" s="34">
        <f>(100-Data!C$5)/100*Data!B27</f>
        <v>1.2</v>
      </c>
      <c r="AI21" s="69">
        <f>AH21/Data!B27*Data!D27</f>
        <v>0.32999999999999996</v>
      </c>
      <c r="AJ21" s="36">
        <f>Data!L$6/100*Data!C27*AH21</f>
        <v>19.920000000000002</v>
      </c>
      <c r="AK21" s="36">
        <f>Data!L$7*AI21</f>
        <v>98.999999999999986</v>
      </c>
      <c r="AL21" s="68">
        <f t="shared" si="10"/>
        <v>0.40100536919152341</v>
      </c>
      <c r="AM21" s="8">
        <f>Data!L$5/100*Data!C27*Data!G27/Data!B27/(1-AL21)*AH21</f>
        <v>32.216482431493134</v>
      </c>
    </row>
    <row r="22" spans="1:39" s="11" customFormat="1">
      <c r="A22" s="11">
        <v>17</v>
      </c>
      <c r="B22" s="22">
        <f t="shared" si="1"/>
        <v>13</v>
      </c>
      <c r="C22" s="16">
        <f t="shared" si="2"/>
        <v>8</v>
      </c>
      <c r="D22" s="37"/>
      <c r="E22" s="16"/>
      <c r="F22" s="15"/>
      <c r="G22" s="31"/>
      <c r="H22" s="31"/>
      <c r="I22" s="31"/>
      <c r="J22" s="23">
        <f>Data!B28*Data!C28</f>
        <v>5200</v>
      </c>
      <c r="K22" s="23">
        <f>IF(Data!C$7=1,Data!D28,IF(Data!C$7=2,J22,Data!B28))</f>
        <v>8</v>
      </c>
      <c r="L22" s="33">
        <f>Data!E28*SQRT(Data!F28/21)</f>
        <v>21.653729777141614</v>
      </c>
      <c r="M22" s="33">
        <f>IF(Data!H28="A",Data!G$5,IF(Data!H28="B",Data!G$6,Data!G$7))</f>
        <v>95.7</v>
      </c>
      <c r="N22" s="33">
        <f>IF(Data!I28="A",Data!G$5,IF(Data!I28="B",Data!G$6,Data!G$7))</f>
        <v>95.7</v>
      </c>
      <c r="O22" s="33">
        <f>IF(Data!J28="A",Data!G$5,IF(Data!J28="B",Data!G$6,Data!G$7))</f>
        <v>95.7</v>
      </c>
      <c r="P22" s="46">
        <f>IF(Data!C$6=1,M22,IF(Data!C$6=2,N22,O22))</f>
        <v>95.7</v>
      </c>
      <c r="Q22" s="46">
        <f t="shared" si="3"/>
        <v>7.6560000000000006</v>
      </c>
      <c r="R22" s="48">
        <f>MIN(4,(1-P22/100)*Data!G28/L22)</f>
        <v>0.24623933404898332</v>
      </c>
      <c r="S22" s="5">
        <f t="shared" si="4"/>
        <v>2.4539312238971829</v>
      </c>
      <c r="T22" s="49">
        <f t="shared" si="5"/>
        <v>0.35529051380244697</v>
      </c>
      <c r="U22" s="5">
        <f t="shared" si="6"/>
        <v>8</v>
      </c>
      <c r="V22" s="5">
        <f>Data!C28*U22</f>
        <v>208</v>
      </c>
      <c r="W22" s="48">
        <f>MIN(4,(1-Data!C$5/100)*Data!G28/L22)</f>
        <v>0.17179488422022138</v>
      </c>
      <c r="X22" s="5">
        <f t="shared" si="7"/>
        <v>2.5964945445119532</v>
      </c>
      <c r="Y22" s="49">
        <f t="shared" si="8"/>
        <v>0.58865032360534153</v>
      </c>
      <c r="Z22" s="5">
        <f t="shared" si="0"/>
        <v>13</v>
      </c>
      <c r="AA22" s="5">
        <f>Data!C28*Z22</f>
        <v>338</v>
      </c>
      <c r="AB22" s="34">
        <f>(1-P22/100)*Data!B28</f>
        <v>8.5999999999999854</v>
      </c>
      <c r="AC22" s="9">
        <f>AB22/Data!B28*Data!D28</f>
        <v>0.34399999999999942</v>
      </c>
      <c r="AD22" s="15">
        <f>Data!L$6/100*Data!C28*AB22</f>
        <v>44.719999999999928</v>
      </c>
      <c r="AE22" s="11">
        <f>Data!L$7*AC22</f>
        <v>103.19999999999982</v>
      </c>
      <c r="AF22" s="68">
        <f t="shared" si="9"/>
        <v>0.63881401930559023</v>
      </c>
      <c r="AG22" s="8">
        <f>Data!L$5/100*Data!C28*Data!G28/Data!B28/(1-AF22)*AB22</f>
        <v>95.95610530997655</v>
      </c>
      <c r="AH22" s="34">
        <f>(100-Data!C$5)/100*Data!B28</f>
        <v>6</v>
      </c>
      <c r="AI22" s="69">
        <f>AH22/Data!B28*Data!D28</f>
        <v>0.24</v>
      </c>
      <c r="AJ22" s="36">
        <f>Data!L$6/100*Data!C28*AH22</f>
        <v>31.200000000000003</v>
      </c>
      <c r="AK22" s="36">
        <f>Data!L$7*AI22</f>
        <v>72</v>
      </c>
      <c r="AL22" s="68">
        <f t="shared" si="10"/>
        <v>0.72195206585683147</v>
      </c>
      <c r="AM22" s="8">
        <f>Data!L$5/100*Data!C28*Data!G28/Data!B28/(1-AL22)*AH22</f>
        <v>86.963422600182227</v>
      </c>
    </row>
    <row r="23" spans="1:39" s="11" customFormat="1">
      <c r="A23" s="11">
        <v>18</v>
      </c>
      <c r="B23" s="22">
        <f t="shared" si="1"/>
        <v>6</v>
      </c>
      <c r="C23" s="16">
        <f t="shared" si="2"/>
        <v>4</v>
      </c>
      <c r="D23" s="37"/>
      <c r="E23" s="16"/>
      <c r="F23" s="15"/>
      <c r="G23" s="31"/>
      <c r="H23" s="31"/>
      <c r="I23" s="31"/>
      <c r="J23" s="23">
        <f>Data!B29*Data!C29</f>
        <v>4032</v>
      </c>
      <c r="K23" s="23">
        <f>IF(Data!C$7=1,Data!D29,IF(Data!C$7=2,J23,Data!B29))</f>
        <v>15</v>
      </c>
      <c r="L23" s="33">
        <f>Data!E29*SQRT(Data!F29/21)</f>
        <v>8.0440004384635042</v>
      </c>
      <c r="M23" s="33">
        <f>IF(Data!H29="A",Data!G$5,IF(Data!H29="B",Data!G$6,Data!G$7))</f>
        <v>95.7</v>
      </c>
      <c r="N23" s="33">
        <f>IF(Data!I29="A",Data!G$5,IF(Data!I29="B",Data!G$6,Data!G$7))</f>
        <v>97</v>
      </c>
      <c r="O23" s="33">
        <f>IF(Data!J29="A",Data!G$5,IF(Data!J29="B",Data!G$6,Data!G$7))</f>
        <v>95.7</v>
      </c>
      <c r="P23" s="46">
        <f>IF(Data!C$6=1,M23,IF(Data!C$6=2,N23,O23))</f>
        <v>95.7</v>
      </c>
      <c r="Q23" s="46">
        <f t="shared" si="3"/>
        <v>14.355</v>
      </c>
      <c r="R23" s="48">
        <f>MIN(4,(1-P23/100)*Data!G29/L23)</f>
        <v>0.20847835760689284</v>
      </c>
      <c r="S23" s="5">
        <f t="shared" si="4"/>
        <v>2.5208561863032082</v>
      </c>
      <c r="T23" s="49">
        <f t="shared" si="5"/>
        <v>0.46605595127192789</v>
      </c>
      <c r="U23" s="5">
        <f t="shared" si="6"/>
        <v>4</v>
      </c>
      <c r="V23" s="5">
        <f>Data!C29*U23</f>
        <v>288</v>
      </c>
      <c r="W23" s="48">
        <f>MIN(4,(1-Data!C$5/100)*Data!G29/L23)</f>
        <v>0.14545001693504189</v>
      </c>
      <c r="X23" s="5">
        <f t="shared" si="7"/>
        <v>2.6598348407534562</v>
      </c>
      <c r="Y23" s="49">
        <f t="shared" si="8"/>
        <v>0.6893595581913029</v>
      </c>
      <c r="Z23" s="5">
        <f t="shared" si="0"/>
        <v>6</v>
      </c>
      <c r="AA23" s="5">
        <f>Data!C29*Z23</f>
        <v>432</v>
      </c>
      <c r="AB23" s="34">
        <f>(1-P23/100)*Data!B29</f>
        <v>2.4079999999999959</v>
      </c>
      <c r="AC23" s="9">
        <f>AB23/Data!B29*Data!D29</f>
        <v>0.64499999999999891</v>
      </c>
      <c r="AD23" s="15">
        <f>Data!L$6/100*Data!C29*AB23</f>
        <v>34.67519999999994</v>
      </c>
      <c r="AE23" s="11">
        <f>Data!L$7*AC23</f>
        <v>193.49999999999966</v>
      </c>
      <c r="AF23" s="68">
        <f t="shared" si="9"/>
        <v>0.6794122741243267</v>
      </c>
      <c r="AG23" s="8">
        <f>Data!L$5/100*Data!C29*Data!G29/Data!B29/(1-AF23)*AB23</f>
        <v>94.158314756274677</v>
      </c>
      <c r="AH23" s="34">
        <f>(100-Data!C$5)/100*Data!B29</f>
        <v>1.68</v>
      </c>
      <c r="AI23" s="69">
        <f>AH23/Data!B29*Data!D29</f>
        <v>0.44999999999999996</v>
      </c>
      <c r="AJ23" s="36">
        <f>Data!L$6/100*Data!C29*AH23</f>
        <v>24.192</v>
      </c>
      <c r="AK23" s="36">
        <f>Data!L$7*AI23</f>
        <v>135</v>
      </c>
      <c r="AL23" s="68">
        <f t="shared" si="10"/>
        <v>0.75470148665943415</v>
      </c>
      <c r="AM23" s="8">
        <f>Data!L$5/100*Data!C29*Data!G29/Data!B29/(1-AL23)*AH23</f>
        <v>85.854576585879514</v>
      </c>
    </row>
    <row r="24" spans="1:39" s="11" customFormat="1">
      <c r="A24" s="11">
        <v>19</v>
      </c>
      <c r="B24" s="22">
        <f t="shared" si="1"/>
        <v>9</v>
      </c>
      <c r="C24" s="16">
        <f t="shared" si="2"/>
        <v>4</v>
      </c>
      <c r="D24" s="37"/>
      <c r="E24" s="16"/>
      <c r="F24" s="15"/>
      <c r="G24" s="31"/>
      <c r="H24" s="31"/>
      <c r="I24" s="31"/>
      <c r="J24" s="23">
        <f>Data!B30*Data!C30</f>
        <v>6540</v>
      </c>
      <c r="K24" s="23">
        <f>IF(Data!C$7=1,Data!D30,IF(Data!C$7=2,J24,Data!B30))</f>
        <v>13</v>
      </c>
      <c r="L24" s="33">
        <f>Data!E30*SQRT(Data!F30/21)</f>
        <v>17.926103040727615</v>
      </c>
      <c r="M24" s="33">
        <f>IF(Data!H30="A",Data!G$5,IF(Data!H30="B",Data!G$6,Data!G$7))</f>
        <v>95.7</v>
      </c>
      <c r="N24" s="33">
        <f>IF(Data!I30="A",Data!G$5,IF(Data!I30="B",Data!G$6,Data!G$7))</f>
        <v>95.7</v>
      </c>
      <c r="O24" s="33">
        <f>IF(Data!J30="A",Data!G$5,IF(Data!J30="B",Data!G$6,Data!G$7))</f>
        <v>95.7</v>
      </c>
      <c r="P24" s="46">
        <f>IF(Data!C$6=1,M24,IF(Data!C$6=2,N24,O24))</f>
        <v>95.7</v>
      </c>
      <c r="Q24" s="46">
        <f t="shared" si="3"/>
        <v>12.441000000000001</v>
      </c>
      <c r="R24" s="48">
        <f>MIN(4,(1-P24/100)*Data!G30/L24)</f>
        <v>0.28784839562043196</v>
      </c>
      <c r="S24" s="5">
        <f t="shared" si="4"/>
        <v>2.389459877870014</v>
      </c>
      <c r="T24" s="49">
        <f t="shared" si="5"/>
        <v>0.24637459446931892</v>
      </c>
      <c r="U24" s="5">
        <f t="shared" si="6"/>
        <v>4</v>
      </c>
      <c r="V24" s="5">
        <f>Data!C30*U24</f>
        <v>120</v>
      </c>
      <c r="W24" s="48">
        <f>MIN(4,(1-Data!C$5/100)*Data!G30/L24)</f>
        <v>0.20082446206076701</v>
      </c>
      <c r="X24" s="5">
        <f t="shared" si="7"/>
        <v>2.5356506021164256</v>
      </c>
      <c r="Y24" s="49">
        <f t="shared" si="8"/>
        <v>0.49024413518771548</v>
      </c>
      <c r="Z24" s="5">
        <f t="shared" si="0"/>
        <v>9</v>
      </c>
      <c r="AA24" s="5">
        <f>Data!C30*Z24</f>
        <v>270</v>
      </c>
      <c r="AB24" s="34">
        <f>(1-P24/100)*Data!B30</f>
        <v>9.3739999999999846</v>
      </c>
      <c r="AC24" s="9">
        <f>AB24/Data!B30*Data!D30</f>
        <v>0.55899999999999905</v>
      </c>
      <c r="AD24" s="15">
        <f>Data!L$6/100*Data!C30*AB24</f>
        <v>56.243999999999907</v>
      </c>
      <c r="AE24" s="11">
        <f>Data!L$7*AC24</f>
        <v>167.6999999999997</v>
      </c>
      <c r="AF24" s="68">
        <f t="shared" si="9"/>
        <v>0.59730386455997431</v>
      </c>
      <c r="AG24" s="8">
        <f>Data!L$5/100*Data!C30*Data!G30/Data!B30/(1-AF24)*AB24</f>
        <v>96.102238373140779</v>
      </c>
      <c r="AH24" s="34">
        <f>(100-Data!C$5)/100*Data!B30</f>
        <v>6.54</v>
      </c>
      <c r="AI24" s="69">
        <f>AH24/Data!B30*Data!D30</f>
        <v>0.39</v>
      </c>
      <c r="AJ24" s="36">
        <f>Data!L$6/100*Data!C30*AH24</f>
        <v>39.24</v>
      </c>
      <c r="AK24" s="36">
        <f>Data!L$7*AI24</f>
        <v>117</v>
      </c>
      <c r="AL24" s="68">
        <f t="shared" si="10"/>
        <v>0.6880194234649043</v>
      </c>
      <c r="AM24" s="8">
        <f>Data!L$5/100*Data!C30*Data!G30/Data!B30/(1-AL24)*AH24</f>
        <v>86.543849299421623</v>
      </c>
    </row>
    <row r="25" spans="1:39" s="11" customFormat="1">
      <c r="A25" s="11">
        <v>20</v>
      </c>
      <c r="B25" s="22">
        <f t="shared" si="1"/>
        <v>12</v>
      </c>
      <c r="C25" s="16">
        <f t="shared" si="2"/>
        <v>6</v>
      </c>
      <c r="D25" s="37"/>
      <c r="E25" s="16"/>
      <c r="F25" s="15"/>
      <c r="G25" s="31"/>
      <c r="H25" s="31"/>
      <c r="I25" s="31"/>
      <c r="J25" s="23">
        <f>Data!B31*Data!C31</f>
        <v>7917</v>
      </c>
      <c r="K25" s="23">
        <f>IF(Data!C$7=1,Data!D31,IF(Data!C$7=2,J25,Data!B31))</f>
        <v>14</v>
      </c>
      <c r="L25" s="33">
        <f>Data!E31*SQRT(Data!F31/21)</f>
        <v>21.78507959570403</v>
      </c>
      <c r="M25" s="33">
        <f>IF(Data!H31="A",Data!G$5,IF(Data!H31="B",Data!G$6,Data!G$7))</f>
        <v>95.7</v>
      </c>
      <c r="N25" s="33">
        <f>IF(Data!I31="A",Data!G$5,IF(Data!I31="B",Data!G$6,Data!G$7))</f>
        <v>95.7</v>
      </c>
      <c r="O25" s="33">
        <f>IF(Data!J31="A",Data!G$5,IF(Data!J31="B",Data!G$6,Data!G$7))</f>
        <v>95.7</v>
      </c>
      <c r="P25" s="46">
        <f>IF(Data!C$6=1,M25,IF(Data!C$6=2,N25,O25))</f>
        <v>95.7</v>
      </c>
      <c r="Q25" s="46">
        <f t="shared" si="3"/>
        <v>13.398</v>
      </c>
      <c r="R25" s="48">
        <f>MIN(4,(1-P25/100)*Data!G31/L25)</f>
        <v>0.27041443544515131</v>
      </c>
      <c r="S25" s="5">
        <f t="shared" si="4"/>
        <v>2.4154657783336013</v>
      </c>
      <c r="T25" s="49">
        <f t="shared" si="5"/>
        <v>0.2905805077833688</v>
      </c>
      <c r="U25" s="5">
        <f t="shared" si="6"/>
        <v>6</v>
      </c>
      <c r="V25" s="5">
        <f>Data!C31*U25</f>
        <v>174</v>
      </c>
      <c r="W25" s="48">
        <f>MIN(4,(1-Data!C$5/100)*Data!G31/L25)</f>
        <v>0.1886612340315014</v>
      </c>
      <c r="X25" s="5">
        <f t="shared" si="7"/>
        <v>2.5601719462496186</v>
      </c>
      <c r="Y25" s="49">
        <f t="shared" si="8"/>
        <v>0.53010789073872489</v>
      </c>
      <c r="Z25" s="5">
        <f t="shared" si="0"/>
        <v>12</v>
      </c>
      <c r="AA25" s="5">
        <f>Data!C31*Z25</f>
        <v>348</v>
      </c>
      <c r="AB25" s="34">
        <f>(1-P25/100)*Data!B31</f>
        <v>11.738999999999979</v>
      </c>
      <c r="AC25" s="9">
        <f>AB25/Data!B31*Data!D31</f>
        <v>0.60199999999999898</v>
      </c>
      <c r="AD25" s="15">
        <f>Data!L$6/100*Data!C31*AB25</f>
        <v>68.086199999999891</v>
      </c>
      <c r="AE25" s="11">
        <f>Data!L$7*AC25</f>
        <v>180.59999999999968</v>
      </c>
      <c r="AF25" s="68">
        <f t="shared" si="9"/>
        <v>0.61431391518199763</v>
      </c>
      <c r="AG25" s="8">
        <f>Data!L$5/100*Data!C31*Data!G31/Data!B31/(1-AF25)*AB25</f>
        <v>110.73707784960354</v>
      </c>
      <c r="AH25" s="34">
        <f>(100-Data!C$5)/100*Data!B31</f>
        <v>8.19</v>
      </c>
      <c r="AI25" s="69">
        <f>AH25/Data!B31*Data!D31</f>
        <v>0.42</v>
      </c>
      <c r="AJ25" s="36">
        <f>Data!L$6/100*Data!C31*AH25</f>
        <v>47.502000000000002</v>
      </c>
      <c r="AK25" s="36">
        <f>Data!L$7*AI25</f>
        <v>126</v>
      </c>
      <c r="AL25" s="68">
        <f t="shared" si="10"/>
        <v>0.70198143577224936</v>
      </c>
      <c r="AM25" s="8">
        <f>Data!L$5/100*Data!C31*Data!G31/Data!B31/(1-AL25)*AH25</f>
        <v>99.985382042268554</v>
      </c>
    </row>
    <row r="26" spans="1:39" s="11" customFormat="1">
      <c r="A26" s="11">
        <v>21</v>
      </c>
      <c r="B26" s="22">
        <f t="shared" si="1"/>
        <v>1</v>
      </c>
      <c r="C26" s="16">
        <f t="shared" si="2"/>
        <v>0</v>
      </c>
      <c r="D26" s="24"/>
      <c r="J26" s="23">
        <f>Data!B32*Data!C32</f>
        <v>7657</v>
      </c>
      <c r="K26" s="23">
        <f>IF(Data!C$7=1,Data!D32,IF(Data!C$7=2,J26,Data!B32))</f>
        <v>12</v>
      </c>
      <c r="L26" s="33">
        <f>Data!E32*SQRT(Data!F32/21)</f>
        <v>2.0099853131820358</v>
      </c>
      <c r="M26" s="33">
        <f>IF(Data!H32="A",Data!G$5,IF(Data!H32="B",Data!G$6,Data!G$7))</f>
        <v>95.7</v>
      </c>
      <c r="N26" s="33">
        <f>IF(Data!I32="A",Data!G$5,IF(Data!I32="B",Data!G$6,Data!G$7))</f>
        <v>98</v>
      </c>
      <c r="O26" s="33">
        <f>IF(Data!J32="A",Data!G$5,IF(Data!J32="B",Data!G$6,Data!G$7))</f>
        <v>95.7</v>
      </c>
      <c r="P26" s="46">
        <f>IF(Data!C$6=1,M26,IF(Data!C$6=2,N26,O26))</f>
        <v>95.7</v>
      </c>
      <c r="Q26" s="46">
        <f t="shared" si="3"/>
        <v>11.484000000000002</v>
      </c>
      <c r="R26" s="48">
        <f>MIN(4,(1-P26/100)*Data!G32/L26)</f>
        <v>0.34229105829177253</v>
      </c>
      <c r="S26" s="5">
        <f t="shared" si="4"/>
        <v>2.3158289093335784</v>
      </c>
      <c r="T26" s="49">
        <f t="shared" si="5"/>
        <v>0.11910043459024257</v>
      </c>
      <c r="U26" s="5">
        <f t="shared" si="6"/>
        <v>0</v>
      </c>
      <c r="V26" s="5">
        <f>Data!C32*U26</f>
        <v>0</v>
      </c>
      <c r="W26" s="48">
        <f>MIN(4,(1-Data!C$5/100)*Data!G32/L26)</f>
        <v>0.23880771508728377</v>
      </c>
      <c r="X26" s="5">
        <f t="shared" si="7"/>
        <v>2.4663878456901216</v>
      </c>
      <c r="Y26" s="49">
        <f t="shared" si="8"/>
        <v>0.37607875049163669</v>
      </c>
      <c r="Z26" s="5">
        <f t="shared" si="0"/>
        <v>1</v>
      </c>
      <c r="AA26" s="5">
        <f>Data!C32*Z26</f>
        <v>247</v>
      </c>
      <c r="AB26" s="34">
        <f>(1-P26/100)*Data!B32</f>
        <v>1.3329999999999977</v>
      </c>
      <c r="AC26" s="9">
        <f>AB26/Data!B32*Data!D32</f>
        <v>0.51599999999999913</v>
      </c>
      <c r="AD26" s="15">
        <f>Data!L$6/100*Data!C32*AB26</f>
        <v>65.850199999999901</v>
      </c>
      <c r="AE26" s="11">
        <f>Data!L$7*AC26</f>
        <v>154.79999999999973</v>
      </c>
      <c r="AF26" s="68">
        <f t="shared" si="9"/>
        <v>0.54740210677901835</v>
      </c>
      <c r="AG26" s="8">
        <f>Data!L$5/100*Data!C32*Data!G32/Data!B32/(1-AF26)*AB26</f>
        <v>93.866985764463223</v>
      </c>
      <c r="AH26" s="34">
        <f>(100-Data!C$5)/100*Data!B32</f>
        <v>0.92999999999999994</v>
      </c>
      <c r="AI26" s="69">
        <f>AH26/Data!B32*Data!D32</f>
        <v>0.36</v>
      </c>
      <c r="AJ26" s="36">
        <f>Data!L$6/100*Data!C32*AH26</f>
        <v>45.942</v>
      </c>
      <c r="AK26" s="36">
        <f>Data!L$7*AI26</f>
        <v>108</v>
      </c>
      <c r="AL26" s="68">
        <f t="shared" si="10"/>
        <v>0.64657082433457536</v>
      </c>
      <c r="AM26" s="8">
        <f>Data!L$5/100*Data!C32*Data!G32/Data!B32/(1-AL26)*AH26</f>
        <v>83.864044172909033</v>
      </c>
    </row>
    <row r="27" spans="1:39" s="11" customFormat="1">
      <c r="A27" s="11">
        <v>22</v>
      </c>
      <c r="B27" s="22">
        <f t="shared" si="1"/>
        <v>12</v>
      </c>
      <c r="C27" s="16">
        <f t="shared" si="2"/>
        <v>12</v>
      </c>
      <c r="D27" s="24"/>
      <c r="J27" s="23">
        <f>Data!B33*Data!C33</f>
        <v>53192</v>
      </c>
      <c r="K27" s="23">
        <f>IF(Data!C$7=1,Data!D33,IF(Data!C$7=2,J27,Data!B33))</f>
        <v>11</v>
      </c>
      <c r="L27" s="33">
        <f>Data!E33*SQRT(Data!F33/21)</f>
        <v>13.196300885456877</v>
      </c>
      <c r="M27" s="33">
        <f>IF(Data!H33="A",Data!G$5,IF(Data!H33="B",Data!G$6,Data!G$7))</f>
        <v>97</v>
      </c>
      <c r="N27" s="33">
        <f>IF(Data!I33="A",Data!G$5,IF(Data!I33="B",Data!G$6,Data!G$7))</f>
        <v>98</v>
      </c>
      <c r="O27" s="33">
        <f>IF(Data!J33="A",Data!G$5,IF(Data!J33="B",Data!G$6,Data!G$7))</f>
        <v>95.7</v>
      </c>
      <c r="P27" s="46">
        <f>IF(Data!C$6=1,M27,IF(Data!C$6=2,N27,O27))</f>
        <v>97</v>
      </c>
      <c r="Q27" s="46">
        <f t="shared" si="3"/>
        <v>10.67</v>
      </c>
      <c r="R27" s="48">
        <f>MIN(4,(1-P27/100)*Data!G33/L27)</f>
        <v>9.5481302748151003E-2</v>
      </c>
      <c r="S27" s="5">
        <f t="shared" si="4"/>
        <v>2.8136320817901441</v>
      </c>
      <c r="T27" s="49">
        <f t="shared" si="5"/>
        <v>0.92726073561361522</v>
      </c>
      <c r="U27" s="5">
        <f t="shared" si="6"/>
        <v>12</v>
      </c>
      <c r="V27" s="5">
        <f>Data!C33*U27</f>
        <v>2928</v>
      </c>
      <c r="W27" s="48">
        <f>MIN(4,(1-Data!C$5/100)*Data!G33/L27)</f>
        <v>9.5481302748151003E-2</v>
      </c>
      <c r="X27" s="5">
        <f t="shared" si="7"/>
        <v>2.8136320817901441</v>
      </c>
      <c r="Y27" s="49">
        <f t="shared" si="8"/>
        <v>0.92726073561361522</v>
      </c>
      <c r="Z27" s="5">
        <f t="shared" si="0"/>
        <v>12</v>
      </c>
      <c r="AA27" s="5">
        <f>Data!C33*Z27</f>
        <v>2928</v>
      </c>
      <c r="AB27" s="34">
        <f>(1-P27/100)*Data!B33</f>
        <v>6.5400000000000063</v>
      </c>
      <c r="AC27" s="9">
        <f>AB27/Data!B33*Data!D33</f>
        <v>0.33000000000000035</v>
      </c>
      <c r="AD27" s="15">
        <f>Data!L$6/100*Data!C33*AB27</f>
        <v>319.15200000000033</v>
      </c>
      <c r="AE27" s="11">
        <f>Data!L$7*AC27</f>
        <v>99.000000000000099</v>
      </c>
      <c r="AF27" s="68">
        <f t="shared" si="9"/>
        <v>0.82310441233818676</v>
      </c>
      <c r="AG27" s="8">
        <f>Data!L$5/100*Data!C33*Data!G33/Data!B33/(1-AF27)*AB27</f>
        <v>434.49359600161455</v>
      </c>
      <c r="AH27" s="34">
        <f>(100-Data!C$5)/100*Data!B33</f>
        <v>6.54</v>
      </c>
      <c r="AI27" s="69">
        <f>AH27/Data!B33*Data!D33</f>
        <v>0.32999999999999996</v>
      </c>
      <c r="AJ27" s="36">
        <f>Data!L$6/100*Data!C33*AH27</f>
        <v>319.15200000000004</v>
      </c>
      <c r="AK27" s="36">
        <f>Data!L$7*AI27</f>
        <v>98.999999999999986</v>
      </c>
      <c r="AL27" s="68">
        <f t="shared" si="10"/>
        <v>0.82310441233818676</v>
      </c>
      <c r="AM27" s="8">
        <f>Data!L$5/100*Data!C33*Data!G33/Data!B33/(1-AL27)*AH27</f>
        <v>434.49359600161415</v>
      </c>
    </row>
    <row r="28" spans="1:39" s="11" customFormat="1">
      <c r="A28" s="11">
        <v>23</v>
      </c>
      <c r="B28" s="22">
        <f t="shared" si="1"/>
        <v>1</v>
      </c>
      <c r="C28" s="16">
        <f t="shared" si="2"/>
        <v>1</v>
      </c>
      <c r="D28" s="24"/>
      <c r="J28" s="23">
        <f>Data!B34*Data!C34</f>
        <v>6952</v>
      </c>
      <c r="K28" s="23">
        <f>IF(Data!C$7=1,Data!D34,IF(Data!C$7=2,J28,Data!B34))</f>
        <v>8</v>
      </c>
      <c r="L28" s="33">
        <f>Data!E34*SQRT(Data!F34/21)</f>
        <v>1.1804047837170653</v>
      </c>
      <c r="M28" s="33">
        <f>IF(Data!H34="A",Data!G$5,IF(Data!H34="B",Data!G$6,Data!G$7))</f>
        <v>95.7</v>
      </c>
      <c r="N28" s="33">
        <f>IF(Data!I34="A",Data!G$5,IF(Data!I34="B",Data!G$6,Data!G$7))</f>
        <v>98</v>
      </c>
      <c r="O28" s="33">
        <f>IF(Data!J34="A",Data!G$5,IF(Data!J34="B",Data!G$6,Data!G$7))</f>
        <v>95.7</v>
      </c>
      <c r="P28" s="46">
        <f>IF(Data!C$6=1,M28,IF(Data!C$6=2,N28,O28))</f>
        <v>95.7</v>
      </c>
      <c r="Q28" s="46">
        <f t="shared" si="3"/>
        <v>7.6560000000000006</v>
      </c>
      <c r="R28" s="48">
        <f>MIN(4,(1-P28/100)*Data!G34/L28)</f>
        <v>0.21856909050094153</v>
      </c>
      <c r="S28" s="5">
        <f t="shared" si="4"/>
        <v>2.5020355805610754</v>
      </c>
      <c r="T28" s="49">
        <f t="shared" si="5"/>
        <v>0.43513237876603927</v>
      </c>
      <c r="U28" s="5">
        <f t="shared" si="6"/>
        <v>1</v>
      </c>
      <c r="V28" s="5">
        <f>Data!C34*U28</f>
        <v>632</v>
      </c>
      <c r="W28" s="48">
        <f>MIN(4,(1-Data!C$5/100)*Data!G34/L28)</f>
        <v>0.15249006314019217</v>
      </c>
      <c r="X28" s="5">
        <f t="shared" si="7"/>
        <v>2.6420044501204778</v>
      </c>
      <c r="Y28" s="49">
        <f t="shared" si="8"/>
        <v>0.6611814494710101</v>
      </c>
      <c r="Z28" s="5">
        <f t="shared" si="0"/>
        <v>1</v>
      </c>
      <c r="AA28" s="5">
        <f>Data!C34*Z28</f>
        <v>632</v>
      </c>
      <c r="AB28" s="34">
        <f>(1-P28/100)*Data!B34</f>
        <v>0.4729999999999992</v>
      </c>
      <c r="AC28" s="9">
        <f>AB28/Data!B34*Data!D34</f>
        <v>0.34399999999999942</v>
      </c>
      <c r="AD28" s="15">
        <f>Data!L$6/100*Data!C34*AB28</f>
        <v>59.787199999999899</v>
      </c>
      <c r="AE28" s="11">
        <f>Data!L$7*AC28</f>
        <v>103.19999999999982</v>
      </c>
      <c r="AF28" s="68">
        <f t="shared" si="9"/>
        <v>0.66826682884771682</v>
      </c>
      <c r="AG28" s="8">
        <f>Data!L$5/100*Data!C34*Data!G34/Data!B34/(1-AF28)*AB28</f>
        <v>122.88189287313415</v>
      </c>
      <c r="AH28" s="34">
        <f>(100-Data!C$5)/100*Data!B34</f>
        <v>0.32999999999999996</v>
      </c>
      <c r="AI28" s="69">
        <f>AH28/Data!B34*Data!D34</f>
        <v>0.23999999999999996</v>
      </c>
      <c r="AJ28" s="36">
        <f>Data!L$6/100*Data!C34*AH28</f>
        <v>41.711999999999996</v>
      </c>
      <c r="AK28" s="36">
        <f>Data!L$7*AI28</f>
        <v>71.999999999999986</v>
      </c>
      <c r="AL28" s="68">
        <f t="shared" si="10"/>
        <v>0.74575202185338585</v>
      </c>
      <c r="AM28" s="8">
        <f>Data!L$5/100*Data!C34*Data!G34/Data!B34/(1-AL28)*AH28</f>
        <v>111.85929661002002</v>
      </c>
    </row>
    <row r="29" spans="1:39" s="11" customFormat="1">
      <c r="A29" s="11">
        <v>24</v>
      </c>
      <c r="B29" s="22">
        <f t="shared" si="1"/>
        <v>0</v>
      </c>
      <c r="C29" s="16">
        <f t="shared" si="2"/>
        <v>0</v>
      </c>
      <c r="D29" s="24"/>
      <c r="J29" s="23">
        <f>Data!B35*Data!C35</f>
        <v>2736</v>
      </c>
      <c r="K29" s="23">
        <f>IF(Data!C$7=1,Data!D35,IF(Data!C$7=2,J29,Data!B35))</f>
        <v>8</v>
      </c>
      <c r="L29" s="33">
        <f>Data!E35*SQRT(Data!F35/21)</f>
        <v>1.2553386841829715</v>
      </c>
      <c r="M29" s="33">
        <f>IF(Data!H35="A",Data!G$5,IF(Data!H35="B",Data!G$6,Data!G$7))</f>
        <v>95.7</v>
      </c>
      <c r="N29" s="33">
        <f>IF(Data!I35="A",Data!G$5,IF(Data!I35="B",Data!G$6,Data!G$7))</f>
        <v>97</v>
      </c>
      <c r="O29" s="33">
        <f>IF(Data!J35="A",Data!G$5,IF(Data!J35="B",Data!G$6,Data!G$7))</f>
        <v>95.7</v>
      </c>
      <c r="P29" s="46">
        <f>IF(Data!C$6=1,M29,IF(Data!C$6=2,N29,O29))</f>
        <v>95.7</v>
      </c>
      <c r="Q29" s="46">
        <f t="shared" si="3"/>
        <v>7.6560000000000006</v>
      </c>
      <c r="R29" s="48">
        <f>MIN(4,(1-P29/100)*Data!G35/L29)</f>
        <v>0.54805926772485225</v>
      </c>
      <c r="S29" s="5">
        <f t="shared" si="4"/>
        <v>2.1027647312686866</v>
      </c>
      <c r="T29" s="49">
        <f t="shared" si="5"/>
        <v>-0.26924879576700605</v>
      </c>
      <c r="U29" s="5">
        <f t="shared" si="6"/>
        <v>0</v>
      </c>
      <c r="V29" s="5">
        <f>Data!C35*U29</f>
        <v>0</v>
      </c>
      <c r="W29" s="48">
        <f>MIN(4,(1-Data!C$5/100)*Data!G35/L29)</f>
        <v>0.38236693097082808</v>
      </c>
      <c r="X29" s="5">
        <f t="shared" si="7"/>
        <v>2.2675151560971494</v>
      </c>
      <c r="Y29" s="49">
        <f t="shared" si="8"/>
        <v>3.3784794182731566E-2</v>
      </c>
      <c r="Z29" s="5">
        <f t="shared" si="0"/>
        <v>0</v>
      </c>
      <c r="AA29" s="5">
        <f>Data!C35*Z29</f>
        <v>0</v>
      </c>
      <c r="AB29" s="34">
        <f>(1-P29/100)*Data!B35</f>
        <v>0.81699999999999862</v>
      </c>
      <c r="AC29" s="9">
        <f>AB29/Data!B35*Data!D35</f>
        <v>0.34399999999999942</v>
      </c>
      <c r="AD29" s="15">
        <f>Data!L$6/100*Data!C35*AB29</f>
        <v>23.529599999999959</v>
      </c>
      <c r="AE29" s="11">
        <f>Data!L$7*AC29</f>
        <v>103.19999999999982</v>
      </c>
      <c r="AF29" s="68">
        <f t="shared" si="9"/>
        <v>0.39386911630040178</v>
      </c>
      <c r="AG29" s="8">
        <f>Data!L$5/100*Data!C35*Data!G35/Data!B35/(1-AF29)*AB29</f>
        <v>40.862461666406546</v>
      </c>
      <c r="AH29" s="34">
        <f>(100-Data!C$5)/100*Data!B35</f>
        <v>0.56999999999999995</v>
      </c>
      <c r="AI29" s="69">
        <f>AH29/Data!B35*Data!D35</f>
        <v>0.24</v>
      </c>
      <c r="AJ29" s="36">
        <f>Data!L$6/100*Data!C35*AH29</f>
        <v>16.416</v>
      </c>
      <c r="AK29" s="36">
        <f>Data!L$7*AI29</f>
        <v>72</v>
      </c>
      <c r="AL29" s="68">
        <f t="shared" si="10"/>
        <v>0.51347561924576579</v>
      </c>
      <c r="AM29" s="8">
        <f>Data!L$5/100*Data!C35*Data!G35/Data!B35/(1-AL29)*AH29</f>
        <v>35.517233428696187</v>
      </c>
    </row>
    <row r="30" spans="1:39">
      <c r="A30" s="11">
        <v>25</v>
      </c>
      <c r="B30" s="22">
        <f t="shared" si="1"/>
        <v>1</v>
      </c>
      <c r="C30" s="16">
        <f t="shared" si="2"/>
        <v>1</v>
      </c>
      <c r="D30" s="9"/>
      <c r="J30" s="23">
        <f>Data!B36*Data!C36</f>
        <v>13494</v>
      </c>
      <c r="K30" s="23">
        <f>IF(Data!C$7=1,Data!D36,IF(Data!C$7=2,J30,Data!B36))</f>
        <v>12</v>
      </c>
      <c r="L30" s="33">
        <f>Data!E36*SQRT(Data!F36/21)</f>
        <v>1.9544743526071573</v>
      </c>
      <c r="M30" s="33">
        <f>IF(Data!H36="A",Data!G$5,IF(Data!H36="B",Data!G$6,Data!G$7))</f>
        <v>95.7</v>
      </c>
      <c r="N30" s="33">
        <f>IF(Data!I36="A",Data!G$5,IF(Data!I36="B",Data!G$6,Data!G$7))</f>
        <v>98</v>
      </c>
      <c r="O30" s="33">
        <f>IF(Data!J36="A",Data!G$5,IF(Data!J36="B",Data!G$6,Data!G$7))</f>
        <v>95.7</v>
      </c>
      <c r="P30" s="46">
        <f>IF(Data!C$6=1,M30,IF(Data!C$6=2,N30,O30))</f>
        <v>95.7</v>
      </c>
      <c r="Q30" s="46">
        <f t="shared" si="3"/>
        <v>11.484000000000002</v>
      </c>
      <c r="R30" s="48">
        <f>MIN(4,(1-P30/100)*Data!G36/L30)</f>
        <v>0.220008003393037</v>
      </c>
      <c r="S30" s="5">
        <f t="shared" si="4"/>
        <v>2.4994116374324253</v>
      </c>
      <c r="T30" s="49">
        <f t="shared" si="5"/>
        <v>0.43080727426727861</v>
      </c>
      <c r="U30" s="5">
        <f t="shared" si="6"/>
        <v>1</v>
      </c>
      <c r="V30" s="5">
        <f>Data!C36*U30</f>
        <v>519</v>
      </c>
      <c r="W30" s="48">
        <f>MIN(4,(1-Data!C$5/100)*Data!G36/L30)</f>
        <v>0.1534939558556076</v>
      </c>
      <c r="X30" s="5">
        <f t="shared" si="7"/>
        <v>2.6395196535346059</v>
      </c>
      <c r="Y30" s="49">
        <f t="shared" si="8"/>
        <v>0.65724411630907409</v>
      </c>
      <c r="Z30" s="5">
        <f t="shared" si="0"/>
        <v>1</v>
      </c>
      <c r="AA30" s="5">
        <f>Data!C36*Z30</f>
        <v>519</v>
      </c>
      <c r="AB30" s="34">
        <f>(1-P30/100)*Data!B36</f>
        <v>1.1179999999999981</v>
      </c>
      <c r="AC30" s="9">
        <f>AB30/Data!B36*Data!D36</f>
        <v>0.51599999999999913</v>
      </c>
      <c r="AD30" s="15">
        <f>Data!L$6/100*Data!C36*AB30</f>
        <v>116.04839999999982</v>
      </c>
      <c r="AE30" s="11">
        <f>Data!L$7*AC30</f>
        <v>154.79999999999973</v>
      </c>
      <c r="AF30" s="68">
        <f t="shared" si="9"/>
        <v>0.66669574504752926</v>
      </c>
      <c r="AG30" s="8">
        <f>Data!L$5/100*Data!C36*Data!G36/Data!B36/(1-AF30)*AB30</f>
        <v>167.39210247392708</v>
      </c>
      <c r="AH30" s="34">
        <f>(100-Data!C$5)/100*Data!B36</f>
        <v>0.78</v>
      </c>
      <c r="AI30" s="69">
        <f>AH30/Data!B36*Data!D36</f>
        <v>0.36000000000000004</v>
      </c>
      <c r="AJ30" s="36">
        <f>Data!L$6/100*Data!C36*AH30</f>
        <v>80.964000000000013</v>
      </c>
      <c r="AK30" s="36">
        <f>Data!L$7*AI30</f>
        <v>108.00000000000001</v>
      </c>
      <c r="AL30" s="68">
        <f t="shared" si="10"/>
        <v>0.74448801845202051</v>
      </c>
      <c r="AM30" s="8">
        <f>Data!L$5/100*Data!C36*Data!G36/Data!B36/(1-AL30)*AH30</f>
        <v>152.34119262892861</v>
      </c>
    </row>
    <row r="31" spans="1:39">
      <c r="A31" s="11">
        <v>26</v>
      </c>
      <c r="B31" s="22">
        <f t="shared" si="1"/>
        <v>0</v>
      </c>
      <c r="C31" s="16">
        <f t="shared" si="2"/>
        <v>0</v>
      </c>
      <c r="D31" s="9"/>
      <c r="J31" s="23">
        <f>Data!B37*Data!C37</f>
        <v>1017</v>
      </c>
      <c r="K31" s="23">
        <f>IF(Data!C$7=1,Data!D37,IF(Data!C$7=2,J31,Data!B37))</f>
        <v>6</v>
      </c>
      <c r="L31" s="33">
        <f>Data!E37*SQRT(Data!F37/21)</f>
        <v>0.74780644036629695</v>
      </c>
      <c r="M31" s="33">
        <f>IF(Data!H37="A",Data!G$5,IF(Data!H37="B",Data!G$6,Data!G$7))</f>
        <v>95.7</v>
      </c>
      <c r="N31" s="33">
        <f>IF(Data!I37="A",Data!G$5,IF(Data!I37="B",Data!G$6,Data!G$7))</f>
        <v>97</v>
      </c>
      <c r="O31" s="33">
        <f>IF(Data!J37="A",Data!G$5,IF(Data!J37="B",Data!G$6,Data!G$7))</f>
        <v>95.7</v>
      </c>
      <c r="P31" s="46">
        <f>IF(Data!C$6=1,M31,IF(Data!C$6=2,N31,O31))</f>
        <v>95.7</v>
      </c>
      <c r="Q31" s="46">
        <f t="shared" si="3"/>
        <v>5.7420000000000009</v>
      </c>
      <c r="R31" s="48">
        <f>MIN(4,(1-P31/100)*Data!G37/L31)</f>
        <v>0.51751359591184543</v>
      </c>
      <c r="S31" s="5">
        <f t="shared" si="4"/>
        <v>2.1298626220150458</v>
      </c>
      <c r="T31" s="49">
        <f t="shared" si="5"/>
        <v>-0.21801810955389708</v>
      </c>
      <c r="U31" s="5">
        <f t="shared" si="6"/>
        <v>0</v>
      </c>
      <c r="V31" s="5">
        <f>Data!C37*U31</f>
        <v>0</v>
      </c>
      <c r="W31" s="48">
        <f>MIN(4,(1-Data!C$5/100)*Data!G37/L31)</f>
        <v>0.36105599714780007</v>
      </c>
      <c r="X31" s="5">
        <f t="shared" si="7"/>
        <v>2.2926666257263864</v>
      </c>
      <c r="Y31" s="49">
        <f t="shared" si="8"/>
        <v>7.8384414674431718E-2</v>
      </c>
      <c r="Z31" s="5">
        <f t="shared" si="0"/>
        <v>0</v>
      </c>
      <c r="AA31" s="5">
        <f>Data!C37*Z31</f>
        <v>0</v>
      </c>
      <c r="AB31" s="34">
        <f>(1-P31/100)*Data!B37</f>
        <v>0.38699999999999934</v>
      </c>
      <c r="AC31" s="9">
        <f>AB31/Data!B37*Data!D37</f>
        <v>0.25799999999999956</v>
      </c>
      <c r="AD31" s="15">
        <f>Data!L$6/100*Data!C37*AB31</f>
        <v>8.7461999999999858</v>
      </c>
      <c r="AE31" s="11">
        <f>Data!L$7*AC31</f>
        <v>77.399999999999864</v>
      </c>
      <c r="AF31" s="68">
        <f t="shared" si="9"/>
        <v>0.41370750070901019</v>
      </c>
      <c r="AG31" s="8">
        <f>Data!L$5/100*Data!C37*Data!G37/Data!B37/(1-AF31)*AB31</f>
        <v>18.647262267931247</v>
      </c>
      <c r="AH31" s="34">
        <f>(100-Data!C$5)/100*Data!B37</f>
        <v>0.27</v>
      </c>
      <c r="AI31" s="69">
        <f>AH31/Data!B37*Data!D37</f>
        <v>0.18000000000000002</v>
      </c>
      <c r="AJ31" s="36">
        <f>Data!L$6/100*Data!C37*AH31</f>
        <v>6.1020000000000012</v>
      </c>
      <c r="AK31" s="36">
        <f>Data!L$7*AI31</f>
        <v>54.000000000000007</v>
      </c>
      <c r="AL31" s="68">
        <f t="shared" si="10"/>
        <v>0.53123886466388104</v>
      </c>
      <c r="AM31" s="8">
        <f>Data!L$5/100*Data!C37*Data!G37/Data!B37/(1-AL31)*AH31</f>
        <v>16.271613461578472</v>
      </c>
    </row>
    <row r="32" spans="1:39">
      <c r="A32" s="11">
        <v>27</v>
      </c>
      <c r="B32" s="22">
        <f t="shared" si="1"/>
        <v>1</v>
      </c>
      <c r="C32" s="16">
        <f t="shared" si="2"/>
        <v>0</v>
      </c>
      <c r="D32" s="9"/>
      <c r="J32" s="23">
        <f>Data!B38*Data!C38</f>
        <v>2288</v>
      </c>
      <c r="K32" s="23">
        <f>IF(Data!C$7=1,Data!D38,IF(Data!C$7=2,J32,Data!B38))</f>
        <v>6</v>
      </c>
      <c r="L32" s="33">
        <f>Data!E38*SQRT(Data!F38/21)</f>
        <v>1.5737628331197657</v>
      </c>
      <c r="M32" s="33">
        <f>IF(Data!H38="A",Data!G$5,IF(Data!H38="B",Data!G$6,Data!G$7))</f>
        <v>95.7</v>
      </c>
      <c r="N32" s="33">
        <f>IF(Data!I38="A",Data!G$5,IF(Data!I38="B",Data!G$6,Data!G$7))</f>
        <v>97</v>
      </c>
      <c r="O32" s="33">
        <f>IF(Data!J38="A",Data!G$5,IF(Data!J38="B",Data!G$6,Data!G$7))</f>
        <v>95.7</v>
      </c>
      <c r="P32" s="46">
        <f>IF(Data!C$6=1,M32,IF(Data!C$6=2,N32,O32))</f>
        <v>95.7</v>
      </c>
      <c r="Q32" s="46">
        <f t="shared" si="3"/>
        <v>5.7420000000000009</v>
      </c>
      <c r="R32" s="48">
        <f>MIN(4,(1-P32/100)*Data!G38/L32)</f>
        <v>0.27323049633062191</v>
      </c>
      <c r="S32" s="5">
        <f t="shared" si="4"/>
        <v>2.4111729276666019</v>
      </c>
      <c r="T32" s="49">
        <f t="shared" si="5"/>
        <v>0.28330915863824696</v>
      </c>
      <c r="U32" s="5">
        <f t="shared" si="6"/>
        <v>0</v>
      </c>
      <c r="V32" s="5">
        <f>Data!C38*U32</f>
        <v>0</v>
      </c>
      <c r="W32" s="48">
        <f>MIN(4,(1-Data!C$5/100)*Data!G38/L32)</f>
        <v>0.1906259276725274</v>
      </c>
      <c r="X32" s="5">
        <f t="shared" si="7"/>
        <v>2.5561221322885066</v>
      </c>
      <c r="Y32" s="49">
        <f t="shared" si="8"/>
        <v>0.52354350100387503</v>
      </c>
      <c r="Z32" s="5">
        <f t="shared" si="0"/>
        <v>1</v>
      </c>
      <c r="AA32" s="5">
        <f>Data!C38*Z32</f>
        <v>208</v>
      </c>
      <c r="AB32" s="34">
        <f>(1-P32/100)*Data!B38</f>
        <v>0.4729999999999992</v>
      </c>
      <c r="AC32" s="9">
        <f>AB32/Data!B38*Data!D38</f>
        <v>0.25799999999999956</v>
      </c>
      <c r="AD32" s="15">
        <f>Data!L$6/100*Data!C38*AB32</f>
        <v>19.676799999999968</v>
      </c>
      <c r="AE32" s="11">
        <f>Data!L$7*AC32</f>
        <v>77.399999999999864</v>
      </c>
      <c r="AF32" s="68">
        <f t="shared" si="9"/>
        <v>0.61153007140061999</v>
      </c>
      <c r="AG32" s="8">
        <f>Data!L$5/100*Data!C38*Data!G38/Data!B38/(1-AF32)*AB32</f>
        <v>57.559152855456439</v>
      </c>
      <c r="AH32" s="34">
        <f>(100-Data!C$5)/100*Data!B38</f>
        <v>0.32999999999999996</v>
      </c>
      <c r="AI32" s="69">
        <f>AH32/Data!B38*Data!D38</f>
        <v>0.17999999999999997</v>
      </c>
      <c r="AJ32" s="36">
        <f>Data!L$6/100*Data!C38*AH32</f>
        <v>13.727999999999998</v>
      </c>
      <c r="AK32" s="36">
        <f>Data!L$7*AI32</f>
        <v>53.999999999999993</v>
      </c>
      <c r="AL32" s="68">
        <f t="shared" si="10"/>
        <v>0.69970195642869482</v>
      </c>
      <c r="AM32" s="8">
        <f>Data!L$5/100*Data!C38*Data!G38/Data!B38/(1-AL32)*AH32</f>
        <v>51.948390387351324</v>
      </c>
    </row>
    <row r="33" spans="1:39">
      <c r="A33" s="11">
        <v>28</v>
      </c>
      <c r="B33" s="22">
        <f t="shared" si="1"/>
        <v>2</v>
      </c>
      <c r="C33" s="16">
        <f t="shared" si="2"/>
        <v>2</v>
      </c>
      <c r="D33" s="9"/>
      <c r="J33" s="23">
        <f>Data!B39*Data!C39</f>
        <v>6246</v>
      </c>
      <c r="K33" s="23">
        <f>IF(Data!C$7=1,Data!D39,IF(Data!C$7=2,J33,Data!B39))</f>
        <v>8</v>
      </c>
      <c r="L33" s="33">
        <f>Data!E39*SQRT(Data!F39/21)</f>
        <v>2.6363441044164428</v>
      </c>
      <c r="M33" s="33">
        <f>IF(Data!H39="A",Data!G$5,IF(Data!H39="B",Data!G$6,Data!G$7))</f>
        <v>95.7</v>
      </c>
      <c r="N33" s="33">
        <f>IF(Data!I39="A",Data!G$5,IF(Data!I39="B",Data!G$6,Data!G$7))</f>
        <v>98</v>
      </c>
      <c r="O33" s="33">
        <f>IF(Data!J39="A",Data!G$5,IF(Data!J39="B",Data!G$6,Data!G$7))</f>
        <v>95.7</v>
      </c>
      <c r="P33" s="46">
        <f>IF(Data!C$6=1,M33,IF(Data!C$6=2,N33,O33))</f>
        <v>95.7</v>
      </c>
      <c r="Q33" s="46">
        <f t="shared" si="3"/>
        <v>7.6560000000000006</v>
      </c>
      <c r="R33" s="48">
        <f>MIN(4,(1-P33/100)*Data!G39/L33)</f>
        <v>0.16310465666437735</v>
      </c>
      <c r="S33" s="5">
        <f t="shared" si="4"/>
        <v>2.6164101861977471</v>
      </c>
      <c r="T33" s="49">
        <f t="shared" si="5"/>
        <v>0.62050040466041045</v>
      </c>
      <c r="U33" s="5">
        <f t="shared" si="6"/>
        <v>2</v>
      </c>
      <c r="V33" s="5">
        <f>Data!C39*U33</f>
        <v>694</v>
      </c>
      <c r="W33" s="48">
        <f>MIN(4,(1-Data!C$5/100)*Data!G39/L33)</f>
        <v>0.113793946510031</v>
      </c>
      <c r="X33" s="5">
        <f t="shared" si="7"/>
        <v>2.7505649838718842</v>
      </c>
      <c r="Y33" s="49">
        <f t="shared" si="8"/>
        <v>0.83077763073348798</v>
      </c>
      <c r="Z33" s="5">
        <f t="shared" si="0"/>
        <v>2</v>
      </c>
      <c r="AA33" s="5">
        <f>Data!C39*Z33</f>
        <v>694</v>
      </c>
      <c r="AB33" s="34">
        <f>(1-P33/100)*Data!B39</f>
        <v>0.77399999999999869</v>
      </c>
      <c r="AC33" s="9">
        <f>AB33/Data!B39*Data!D39</f>
        <v>0.34399999999999942</v>
      </c>
      <c r="AD33" s="15">
        <f>Data!L$6/100*Data!C39*AB33</f>
        <v>53.715599999999917</v>
      </c>
      <c r="AE33" s="11">
        <f>Data!L$7*AC33</f>
        <v>103.19999999999982</v>
      </c>
      <c r="AF33" s="68">
        <f t="shared" si="9"/>
        <v>0.73253580616182024</v>
      </c>
      <c r="AG33" s="8">
        <f>Data!L$5/100*Data!C39*Data!G39/Data!B39/(1-AF33)*AB33</f>
        <v>139.46726649537456</v>
      </c>
      <c r="AH33" s="34">
        <f>(100-Data!C$5)/100*Data!B39</f>
        <v>0.54</v>
      </c>
      <c r="AI33" s="69">
        <f>AH33/Data!B39*Data!D39</f>
        <v>0.24000000000000002</v>
      </c>
      <c r="AJ33" s="36">
        <f>Data!L$6/100*Data!C39*AH33</f>
        <v>37.476000000000006</v>
      </c>
      <c r="AK33" s="36">
        <f>Data!L$7*AI33</f>
        <v>72</v>
      </c>
      <c r="AL33" s="68">
        <f t="shared" si="10"/>
        <v>0.79695036913903738</v>
      </c>
      <c r="AM33" s="8">
        <f>Data!L$5/100*Data!C39*Data!G39/Data!B39/(1-AL33)*AH33</f>
        <v>128.17063438948338</v>
      </c>
    </row>
    <row r="34" spans="1:39">
      <c r="A34" s="11">
        <v>29</v>
      </c>
      <c r="B34" s="22">
        <f t="shared" si="1"/>
        <v>1</v>
      </c>
      <c r="C34" s="16">
        <f t="shared" si="2"/>
        <v>1</v>
      </c>
      <c r="D34" s="9"/>
      <c r="J34" s="23">
        <f>Data!B40*Data!C40</f>
        <v>11952</v>
      </c>
      <c r="K34" s="23">
        <f>IF(Data!C$7=1,Data!D40,IF(Data!C$7=2,J34,Data!B40))</f>
        <v>11</v>
      </c>
      <c r="L34" s="33">
        <f>Data!E40*SQRT(Data!F40/21)</f>
        <v>1.1816012468009458</v>
      </c>
      <c r="M34" s="33">
        <f>IF(Data!H40="A",Data!G$5,IF(Data!H40="B",Data!G$6,Data!G$7))</f>
        <v>95.7</v>
      </c>
      <c r="N34" s="33">
        <f>IF(Data!I40="A",Data!G$5,IF(Data!I40="B",Data!G$6,Data!G$7))</f>
        <v>98</v>
      </c>
      <c r="O34" s="33">
        <f>IF(Data!J40="A",Data!G$5,IF(Data!J40="B",Data!G$6,Data!G$7))</f>
        <v>95.7</v>
      </c>
      <c r="P34" s="46">
        <f>IF(Data!C$6=1,M34,IF(Data!C$6=2,N34,O34))</f>
        <v>95.7</v>
      </c>
      <c r="Q34" s="46">
        <f t="shared" si="3"/>
        <v>10.527000000000001</v>
      </c>
      <c r="R34" s="48">
        <f>MIN(4,(1-P34/100)*Data!G40/L34)</f>
        <v>0.18195647692661823</v>
      </c>
      <c r="S34" s="5">
        <f t="shared" si="4"/>
        <v>2.5742671464722813</v>
      </c>
      <c r="T34" s="49">
        <f t="shared" si="5"/>
        <v>0.55289633211168998</v>
      </c>
      <c r="U34" s="5">
        <f t="shared" si="6"/>
        <v>1</v>
      </c>
      <c r="V34" s="5">
        <f>Data!C40*U34</f>
        <v>996</v>
      </c>
      <c r="W34" s="48">
        <f>MIN(4,(1-Data!C$5/100)*Data!G40/L34)</f>
        <v>0.12694637925112934</v>
      </c>
      <c r="X34" s="5">
        <f t="shared" si="7"/>
        <v>2.7105085887097555</v>
      </c>
      <c r="Y34" s="49">
        <f t="shared" si="8"/>
        <v>0.76873799148143074</v>
      </c>
      <c r="Z34" s="5">
        <f t="shared" si="0"/>
        <v>1</v>
      </c>
      <c r="AA34" s="5">
        <f>Data!C40*Z34</f>
        <v>996</v>
      </c>
      <c r="AB34" s="34">
        <f>(1-P34/100)*Data!B40</f>
        <v>0.51599999999999913</v>
      </c>
      <c r="AC34" s="9">
        <f>AB34/Data!B40*Data!D40</f>
        <v>0.4729999999999992</v>
      </c>
      <c r="AD34" s="15">
        <f>Data!L$6/100*Data!C40*AB34</f>
        <v>102.78719999999983</v>
      </c>
      <c r="AE34" s="11">
        <f>Data!L$7*AC34</f>
        <v>141.89999999999975</v>
      </c>
      <c r="AF34" s="68">
        <f t="shared" si="9"/>
        <v>0.70983280040595742</v>
      </c>
      <c r="AG34" s="8">
        <f>Data!L$5/100*Data!C40*Data!G40/Data!B40/(1-AF34)*AB34</f>
        <v>184.49707642661841</v>
      </c>
      <c r="AH34" s="34">
        <f>(100-Data!C$5)/100*Data!B40</f>
        <v>0.36</v>
      </c>
      <c r="AI34" s="69">
        <f>AH34/Data!B40*Data!D40</f>
        <v>0.32999999999999996</v>
      </c>
      <c r="AJ34" s="36">
        <f>Data!L$6/100*Data!C40*AH34</f>
        <v>71.712000000000003</v>
      </c>
      <c r="AK34" s="36">
        <f>Data!L$7*AI34</f>
        <v>98.999999999999986</v>
      </c>
      <c r="AL34" s="68">
        <f t="shared" si="10"/>
        <v>0.7789755667256415</v>
      </c>
      <c r="AM34" s="8">
        <f>Data!L$5/100*Data!C40*Data!G40/Data!B40/(1-AL34)*AH34</f>
        <v>168.98584218350783</v>
      </c>
    </row>
    <row r="35" spans="1:39">
      <c r="A35" s="11">
        <v>30</v>
      </c>
      <c r="B35" s="22">
        <f t="shared" si="1"/>
        <v>1</v>
      </c>
      <c r="C35" s="16">
        <f t="shared" si="2"/>
        <v>0</v>
      </c>
      <c r="D35" s="9"/>
      <c r="J35" s="23">
        <f>Data!B41*Data!C41</f>
        <v>13875</v>
      </c>
      <c r="K35" s="23">
        <f>IF(Data!C$7=1,Data!D41,IF(Data!C$7=2,J35,Data!B41))</f>
        <v>22</v>
      </c>
      <c r="L35" s="33">
        <f>Data!E41*SQRT(Data!F41/21)</f>
        <v>6.1603517313963128</v>
      </c>
      <c r="M35" s="33">
        <f>IF(Data!H41="A",Data!G$5,IF(Data!H41="B",Data!G$6,Data!G$7))</f>
        <v>95.7</v>
      </c>
      <c r="N35" s="33">
        <f>IF(Data!I41="A",Data!G$5,IF(Data!I41="B",Data!G$6,Data!G$7))</f>
        <v>97</v>
      </c>
      <c r="O35" s="33">
        <f>IF(Data!J41="A",Data!G$5,IF(Data!J41="B",Data!G$6,Data!G$7))</f>
        <v>95.7</v>
      </c>
      <c r="P35" s="46">
        <f>IF(Data!C$6=1,M35,IF(Data!C$6=2,N35,O35))</f>
        <v>95.7</v>
      </c>
      <c r="Q35" s="46">
        <f t="shared" si="3"/>
        <v>21.054000000000002</v>
      </c>
      <c r="R35" s="48">
        <f>MIN(4,(1-P35/100)*Data!G41/L35)</f>
        <v>0.48860846445820466</v>
      </c>
      <c r="S35" s="5">
        <f t="shared" si="4"/>
        <v>2.156678793349299</v>
      </c>
      <c r="T35" s="49">
        <f t="shared" si="5"/>
        <v>-0.16788271422302281</v>
      </c>
      <c r="U35" s="5">
        <f t="shared" si="6"/>
        <v>0</v>
      </c>
      <c r="V35" s="5">
        <f>Data!C41*U35</f>
        <v>0</v>
      </c>
      <c r="W35" s="48">
        <f>MIN(4,(1-Data!C$5/100)*Data!G41/L35)</f>
        <v>0.34088962636619019</v>
      </c>
      <c r="X35" s="5">
        <f t="shared" si="7"/>
        <v>2.3175998113879359</v>
      </c>
      <c r="Y35" s="49">
        <f t="shared" si="8"/>
        <v>0.12219965972232295</v>
      </c>
      <c r="Z35" s="5">
        <f t="shared" si="0"/>
        <v>1</v>
      </c>
      <c r="AA35" s="5">
        <f>Data!C41*Z35</f>
        <v>75</v>
      </c>
      <c r="AB35" s="34">
        <f>(1-P35/100)*Data!B41</f>
        <v>7.9549999999999867</v>
      </c>
      <c r="AC35" s="9">
        <f>AB35/Data!B41*Data!D41</f>
        <v>0.9459999999999984</v>
      </c>
      <c r="AD35" s="15">
        <f>Data!L$6/100*Data!C41*AB35</f>
        <v>119.3249999999998</v>
      </c>
      <c r="AE35" s="11">
        <f>Data!L$7*AC35</f>
        <v>283.7999999999995</v>
      </c>
      <c r="AF35" s="68">
        <f t="shared" si="9"/>
        <v>0.43333777458233991</v>
      </c>
      <c r="AG35" s="8">
        <f>Data!L$5/100*Data!C41*Data!G41/Data!B41/(1-AF35)*AB35</f>
        <v>99.596368821659979</v>
      </c>
      <c r="AH35" s="34">
        <f>(100-Data!C$5)/100*Data!B41</f>
        <v>5.55</v>
      </c>
      <c r="AI35" s="69">
        <f>AH35/Data!B41*Data!D41</f>
        <v>0.65999999999999992</v>
      </c>
      <c r="AJ35" s="36">
        <f>Data!L$6/100*Data!C41*AH35</f>
        <v>83.25</v>
      </c>
      <c r="AK35" s="36">
        <f>Data!L$7*AI35</f>
        <v>197.99999999999997</v>
      </c>
      <c r="AL35" s="68">
        <f t="shared" si="10"/>
        <v>0.5486295520308323</v>
      </c>
      <c r="AM35" s="8">
        <f>Data!L$5/100*Data!C41*Data!G41/Data!B41/(1-AL35)*AH35</f>
        <v>87.234333078645932</v>
      </c>
    </row>
    <row r="36" spans="1:39">
      <c r="A36" s="11">
        <v>31</v>
      </c>
      <c r="B36" s="22">
        <f t="shared" si="1"/>
        <v>24</v>
      </c>
      <c r="C36" s="16">
        <f t="shared" si="2"/>
        <v>24</v>
      </c>
      <c r="D36" s="9"/>
      <c r="J36" s="23">
        <f>Data!B42*Data!C42</f>
        <v>23764</v>
      </c>
      <c r="K36" s="23">
        <f>IF(Data!C$7=1,Data!D42,IF(Data!C$7=2,J36,Data!B42))</f>
        <v>21</v>
      </c>
      <c r="L36" s="33">
        <f>Data!E42*SQRT(Data!F42/21)</f>
        <v>43.268056201404612</v>
      </c>
      <c r="M36" s="33">
        <f>IF(Data!H42="A",Data!G$5,IF(Data!H42="B",Data!G$6,Data!G$7))</f>
        <v>97</v>
      </c>
      <c r="N36" s="33">
        <f>IF(Data!I42="A",Data!G$5,IF(Data!I42="B",Data!G$6,Data!G$7))</f>
        <v>95.7</v>
      </c>
      <c r="O36" s="33">
        <f>IF(Data!J42="A",Data!G$5,IF(Data!J42="B",Data!G$6,Data!G$7))</f>
        <v>95.7</v>
      </c>
      <c r="P36" s="46">
        <f>IF(Data!C$6=1,M36,IF(Data!C$6=2,N36,O36))</f>
        <v>97</v>
      </c>
      <c r="Q36" s="46">
        <f t="shared" si="3"/>
        <v>20.37</v>
      </c>
      <c r="R36" s="48">
        <f>MIN(4,(1-P36/100)*Data!G42/L36)</f>
        <v>0.1837383210143359</v>
      </c>
      <c r="S36" s="5">
        <f t="shared" si="4"/>
        <v>2.5704787937070837</v>
      </c>
      <c r="T36" s="49">
        <f t="shared" si="5"/>
        <v>0.54678040652021109</v>
      </c>
      <c r="U36" s="5">
        <f t="shared" si="6"/>
        <v>24</v>
      </c>
      <c r="V36" s="5">
        <f>Data!C42*U36</f>
        <v>624</v>
      </c>
      <c r="W36" s="48">
        <f>MIN(4,(1-Data!C$5/100)*Data!G42/L36)</f>
        <v>0.1837383210143359</v>
      </c>
      <c r="X36" s="5">
        <f t="shared" si="7"/>
        <v>2.5704787937070837</v>
      </c>
      <c r="Y36" s="49">
        <f t="shared" si="8"/>
        <v>0.54678040652021109</v>
      </c>
      <c r="Z36" s="5">
        <f t="shared" si="0"/>
        <v>24</v>
      </c>
      <c r="AA36" s="5">
        <f>Data!C42*Z36</f>
        <v>624</v>
      </c>
      <c r="AB36" s="34">
        <f>(1-P36/100)*Data!B42</f>
        <v>27.420000000000023</v>
      </c>
      <c r="AC36" s="9">
        <f>AB36/Data!B42*Data!D42</f>
        <v>0.63000000000000056</v>
      </c>
      <c r="AD36" s="15">
        <f>Data!L$6/100*Data!C42*AB36</f>
        <v>142.58400000000012</v>
      </c>
      <c r="AE36" s="11">
        <f>Data!L$7*AC36</f>
        <v>189.00000000000017</v>
      </c>
      <c r="AF36" s="68">
        <f t="shared" si="9"/>
        <v>0.70773519715253186</v>
      </c>
      <c r="AG36" s="8">
        <f>Data!L$5/100*Data!C42*Data!G42/Data!B42/(1-AF36)*AB36</f>
        <v>176.80883738494171</v>
      </c>
      <c r="AH36" s="34">
        <f>(100-Data!C$5)/100*Data!B42</f>
        <v>27.419999999999998</v>
      </c>
      <c r="AI36" s="69">
        <f>AH36/Data!B42*Data!D42</f>
        <v>0.63</v>
      </c>
      <c r="AJ36" s="36">
        <f>Data!L$6/100*Data!C42*AH36</f>
        <v>142.584</v>
      </c>
      <c r="AK36" s="36">
        <f>Data!L$7*AI36</f>
        <v>189</v>
      </c>
      <c r="AL36" s="68">
        <f t="shared" si="10"/>
        <v>0.70773519715253186</v>
      </c>
      <c r="AM36" s="8">
        <f>Data!L$5/100*Data!C42*Data!G42/Data!B42/(1-AL36)*AH36</f>
        <v>176.80883738494154</v>
      </c>
    </row>
    <row r="37" spans="1:39">
      <c r="A37" s="11">
        <v>32</v>
      </c>
      <c r="B37" s="22">
        <f t="shared" si="1"/>
        <v>0</v>
      </c>
      <c r="C37" s="16">
        <f t="shared" si="2"/>
        <v>0</v>
      </c>
      <c r="D37" s="9"/>
      <c r="J37" s="23">
        <f>Data!B43*Data!C43</f>
        <v>2656</v>
      </c>
      <c r="K37" s="23">
        <f>IF(Data!C$7=1,Data!D43,IF(Data!C$7=2,J37,Data!B43))</f>
        <v>25</v>
      </c>
      <c r="L37" s="33">
        <f>Data!E43*SQRT(Data!F43/21)</f>
        <v>2.0279011748538451</v>
      </c>
      <c r="M37" s="33">
        <f>IF(Data!H43="A",Data!G$5,IF(Data!H43="B",Data!G$6,Data!G$7))</f>
        <v>95.7</v>
      </c>
      <c r="N37" s="33">
        <f>IF(Data!I43="A",Data!G$5,IF(Data!I43="B",Data!G$6,Data!G$7))</f>
        <v>97</v>
      </c>
      <c r="O37" s="33">
        <f>IF(Data!J43="A",Data!G$5,IF(Data!J43="B",Data!G$6,Data!G$7))</f>
        <v>95.7</v>
      </c>
      <c r="P37" s="46">
        <f>IF(Data!C$6=1,M37,IF(Data!C$6=2,N37,O37))</f>
        <v>95.7</v>
      </c>
      <c r="Q37" s="46">
        <f t="shared" si="3"/>
        <v>23.925000000000001</v>
      </c>
      <c r="R37" s="48">
        <f>MIN(4,(1-P37/100)*Data!G43/L37)</f>
        <v>0.59371729496964887</v>
      </c>
      <c r="S37" s="5">
        <f t="shared" si="4"/>
        <v>2.0643594259434788</v>
      </c>
      <c r="T37" s="49">
        <f t="shared" si="5"/>
        <v>-0.34287380429434161</v>
      </c>
      <c r="U37" s="5">
        <f t="shared" si="6"/>
        <v>0</v>
      </c>
      <c r="V37" s="5">
        <f>Data!C43*U37</f>
        <v>0</v>
      </c>
      <c r="W37" s="48">
        <f>MIN(4,(1-Data!C$5/100)*Data!G43/L37)</f>
        <v>0.41422136858347708</v>
      </c>
      <c r="X37" s="5">
        <f t="shared" si="7"/>
        <v>2.2319465288273594</v>
      </c>
      <c r="Y37" s="49">
        <f t="shared" si="8"/>
        <v>-2.9998844242749696E-2</v>
      </c>
      <c r="Z37" s="5">
        <f t="shared" si="0"/>
        <v>0</v>
      </c>
      <c r="AA37" s="5">
        <f>Data!C43*Z37</f>
        <v>0</v>
      </c>
      <c r="AB37" s="34">
        <f>(1-P37/100)*Data!B43</f>
        <v>1.3759999999999977</v>
      </c>
      <c r="AC37" s="9">
        <f>AB37/Data!B43*Data!D43</f>
        <v>1.0749999999999982</v>
      </c>
      <c r="AD37" s="15">
        <f>Data!L$6/100*Data!C43*AB37</f>
        <v>22.841599999999964</v>
      </c>
      <c r="AE37" s="11">
        <f>Data!L$7*AC37</f>
        <v>322.49999999999943</v>
      </c>
      <c r="AF37" s="68">
        <f t="shared" si="9"/>
        <v>0.36584669982108209</v>
      </c>
      <c r="AG37" s="8">
        <f>Data!L$5/100*Data!C43*Data!G43/Data!B43/(1-AF37)*AB37</f>
        <v>39.395836926104991</v>
      </c>
      <c r="AH37" s="34">
        <f>(100-Data!C$5)/100*Data!B43</f>
        <v>0.96</v>
      </c>
      <c r="AI37" s="69">
        <f>AH37/Data!B43*Data!D43</f>
        <v>0.75</v>
      </c>
      <c r="AJ37" s="36">
        <f>Data!L$6/100*Data!C43*AH37</f>
        <v>15.936</v>
      </c>
      <c r="AK37" s="36">
        <f>Data!L$7*AI37</f>
        <v>225</v>
      </c>
      <c r="AL37" s="68">
        <f t="shared" si="10"/>
        <v>0.48803398745888882</v>
      </c>
      <c r="AM37" s="8">
        <f>Data!L$5/100*Data!C43*Data!G43/Data!B43/(1-AL37)*AH37</f>
        <v>34.045228732054476</v>
      </c>
    </row>
    <row r="38" spans="1:39">
      <c r="A38" s="11">
        <v>33</v>
      </c>
      <c r="B38" s="22">
        <f t="shared" si="1"/>
        <v>3</v>
      </c>
      <c r="C38" s="16">
        <f t="shared" si="2"/>
        <v>1</v>
      </c>
      <c r="D38" s="9"/>
      <c r="J38" s="23">
        <f>Data!B44*Data!C44</f>
        <v>8526</v>
      </c>
      <c r="K38" s="23">
        <f>IF(Data!C$7=1,Data!D44,IF(Data!C$7=2,J38,Data!B44))</f>
        <v>20</v>
      </c>
      <c r="L38" s="33">
        <f>Data!E44*SQRT(Data!F44/21)</f>
        <v>5.8445494442029231</v>
      </c>
      <c r="M38" s="33">
        <f>IF(Data!H44="A",Data!G$5,IF(Data!H44="B",Data!G$6,Data!G$7))</f>
        <v>95.7</v>
      </c>
      <c r="N38" s="33">
        <f>IF(Data!I44="A",Data!G$5,IF(Data!I44="B",Data!G$6,Data!G$7))</f>
        <v>97</v>
      </c>
      <c r="O38" s="33">
        <f>IF(Data!J44="A",Data!G$5,IF(Data!J44="B",Data!G$6,Data!G$7))</f>
        <v>95.7</v>
      </c>
      <c r="P38" s="46">
        <f>IF(Data!C$6=1,M38,IF(Data!C$6=2,N38,O38))</f>
        <v>95.7</v>
      </c>
      <c r="Q38" s="46">
        <f t="shared" si="3"/>
        <v>19.14</v>
      </c>
      <c r="R38" s="48">
        <f>MIN(4,(1-P38/100)*Data!G44/L38)</f>
        <v>0.30900585532582459</v>
      </c>
      <c r="S38" s="5">
        <f t="shared" si="4"/>
        <v>2.3595902040072612</v>
      </c>
      <c r="T38" s="49">
        <f t="shared" si="5"/>
        <v>0.19512877008805454</v>
      </c>
      <c r="U38" s="5">
        <f t="shared" si="6"/>
        <v>1</v>
      </c>
      <c r="V38" s="5">
        <f>Data!C44*U38</f>
        <v>98</v>
      </c>
      <c r="W38" s="48">
        <f>MIN(4,(1-Data!C$5/100)*Data!G44/L38)</f>
        <v>0.21558548045987819</v>
      </c>
      <c r="X38" s="5">
        <f t="shared" si="7"/>
        <v>2.5075229607941454</v>
      </c>
      <c r="Y38" s="49">
        <f t="shared" si="8"/>
        <v>0.4441663914158373</v>
      </c>
      <c r="Z38" s="5">
        <f t="shared" ref="Z38:Z69" si="12">MAX(INT(L38*Y38+0.5),0)</f>
        <v>3</v>
      </c>
      <c r="AA38" s="5">
        <f>Data!C44*Z38</f>
        <v>294</v>
      </c>
      <c r="AB38" s="34">
        <f>(1-P38/100)*Data!B44</f>
        <v>3.7409999999999934</v>
      </c>
      <c r="AC38" s="9">
        <f>AB38/Data!B44*Data!D44</f>
        <v>0.85999999999999854</v>
      </c>
      <c r="AD38" s="15">
        <f>Data!L$6/100*Data!C44*AB38</f>
        <v>73.323599999999871</v>
      </c>
      <c r="AE38" s="11">
        <f>Data!L$7*AC38</f>
        <v>257.99999999999955</v>
      </c>
      <c r="AF38" s="68">
        <f t="shared" si="9"/>
        <v>0.57735392990824608</v>
      </c>
      <c r="AG38" s="8">
        <f>Data!L$5/100*Data!C44*Data!G44/Data!B44/(1-AF38)*AB38</f>
        <v>104.69043280207045</v>
      </c>
      <c r="AH38" s="34">
        <f>(100-Data!C$5)/100*Data!B44</f>
        <v>2.61</v>
      </c>
      <c r="AI38" s="69">
        <f>AH38/Data!B44*Data!D44</f>
        <v>0.6</v>
      </c>
      <c r="AJ38" s="36">
        <f>Data!L$6/100*Data!C44*AH38</f>
        <v>51.155999999999999</v>
      </c>
      <c r="AK38" s="36">
        <f>Data!L$7*AI38</f>
        <v>180</v>
      </c>
      <c r="AL38" s="68">
        <f t="shared" si="10"/>
        <v>0.67153885551910286</v>
      </c>
      <c r="AM38" s="8">
        <f>Data!L$5/100*Data!C44*Data!G44/Data!B44/(1-AL38)*AH38</f>
        <v>93.983719288280554</v>
      </c>
    </row>
    <row r="39" spans="1:39">
      <c r="A39" s="11">
        <v>34</v>
      </c>
      <c r="B39" s="22">
        <f t="shared" si="1"/>
        <v>68</v>
      </c>
      <c r="C39" s="16">
        <f t="shared" si="2"/>
        <v>53</v>
      </c>
      <c r="D39" s="9"/>
      <c r="J39" s="23">
        <f>Data!B45*Data!C45</f>
        <v>21240</v>
      </c>
      <c r="K39" s="23">
        <f>IF(Data!C$7=1,Data!D45,IF(Data!C$7=2,J39,Data!B45))</f>
        <v>15</v>
      </c>
      <c r="L39" s="33">
        <f>Data!E45*SQRT(Data!F45/21)</f>
        <v>71.214470564312577</v>
      </c>
      <c r="M39" s="33">
        <f>IF(Data!H45="A",Data!G$5,IF(Data!H45="B",Data!G$6,Data!G$7))</f>
        <v>95.7</v>
      </c>
      <c r="N39" s="33">
        <f>IF(Data!I45="A",Data!G$5,IF(Data!I45="B",Data!G$6,Data!G$7))</f>
        <v>95.7</v>
      </c>
      <c r="O39" s="33">
        <f>IF(Data!J45="A",Data!G$5,IF(Data!J45="B",Data!G$6,Data!G$7))</f>
        <v>95.7</v>
      </c>
      <c r="P39" s="46">
        <f>IF(Data!C$6=1,M39,IF(Data!C$6=2,N39,O39))</f>
        <v>95.7</v>
      </c>
      <c r="Q39" s="46">
        <f t="shared" si="3"/>
        <v>14.355</v>
      </c>
      <c r="R39" s="48">
        <f>MIN(4,(1-P39/100)*Data!G45/L39)</f>
        <v>0.13102674113926488</v>
      </c>
      <c r="S39" s="5">
        <f t="shared" si="4"/>
        <v>2.6988115007213329</v>
      </c>
      <c r="T39" s="49">
        <f t="shared" si="5"/>
        <v>0.7505053852969189</v>
      </c>
      <c r="U39" s="5">
        <f t="shared" si="6"/>
        <v>53</v>
      </c>
      <c r="V39" s="5">
        <f>Data!C45*U39</f>
        <v>1590</v>
      </c>
      <c r="W39" s="48">
        <f>MIN(4,(1-Data!C$5/100)*Data!G45/L39)</f>
        <v>9.1414005445999008E-2</v>
      </c>
      <c r="X39" s="5">
        <f t="shared" si="7"/>
        <v>2.8290615024224097</v>
      </c>
      <c r="Y39" s="49">
        <f t="shared" si="8"/>
        <v>0.95065215262640557</v>
      </c>
      <c r="Z39" s="5">
        <f t="shared" si="12"/>
        <v>68</v>
      </c>
      <c r="AA39" s="5">
        <f>Data!C45*Z39</f>
        <v>2040</v>
      </c>
      <c r="AB39" s="34">
        <f>(1-P39/100)*Data!B45</f>
        <v>30.443999999999949</v>
      </c>
      <c r="AC39" s="9">
        <f>AB39/Data!B45*Data!D45</f>
        <v>0.64499999999999891</v>
      </c>
      <c r="AD39" s="15">
        <f>Data!L$6/100*Data!C45*AB39</f>
        <v>182.6639999999997</v>
      </c>
      <c r="AE39" s="11">
        <f>Data!L$7*AC39</f>
        <v>193.49999999999966</v>
      </c>
      <c r="AF39" s="68">
        <f t="shared" si="9"/>
        <v>0.77352480920780953</v>
      </c>
      <c r="AG39" s="8">
        <f>Data!L$5/100*Data!C45*Data!G45/Data!B45/(1-AF39)*AB39</f>
        <v>309.00735641377406</v>
      </c>
      <c r="AH39" s="34">
        <f>(100-Data!C$5)/100*Data!B45</f>
        <v>21.24</v>
      </c>
      <c r="AI39" s="69">
        <f>AH39/Data!B45*Data!D45</f>
        <v>0.44999999999999996</v>
      </c>
      <c r="AJ39" s="36">
        <f>Data!L$6/100*Data!C45*AH39</f>
        <v>127.44</v>
      </c>
      <c r="AK39" s="36">
        <f>Data!L$7*AI39</f>
        <v>135</v>
      </c>
      <c r="AL39" s="68">
        <f t="shared" si="10"/>
        <v>0.82910950764657221</v>
      </c>
      <c r="AM39" s="8">
        <f>Data!L$5/100*Data!C45*Data!G45/Data!B45/(1-AL39)*AH39</f>
        <v>285.70928275531207</v>
      </c>
    </row>
    <row r="40" spans="1:39">
      <c r="A40" s="11">
        <v>35</v>
      </c>
      <c r="B40" s="22">
        <f t="shared" si="1"/>
        <v>17</v>
      </c>
      <c r="C40" s="16">
        <f t="shared" si="2"/>
        <v>13</v>
      </c>
      <c r="D40" s="9"/>
      <c r="J40" s="23">
        <f>Data!B46*Data!C46</f>
        <v>17888</v>
      </c>
      <c r="K40" s="23">
        <f>IF(Data!C$7=1,Data!D46,IF(Data!C$7=2,J40,Data!B46))</f>
        <v>23</v>
      </c>
      <c r="L40" s="33">
        <f>Data!E46*SQRT(Data!F46/21)</f>
        <v>19.463768936111723</v>
      </c>
      <c r="M40" s="33">
        <f>IF(Data!H46="A",Data!G$5,IF(Data!H46="B",Data!G$6,Data!G$7))</f>
        <v>95.7</v>
      </c>
      <c r="N40" s="33">
        <f>IF(Data!I46="A",Data!G$5,IF(Data!I46="B",Data!G$6,Data!G$7))</f>
        <v>97</v>
      </c>
      <c r="O40" s="33">
        <f>IF(Data!J46="A",Data!G$5,IF(Data!J46="B",Data!G$6,Data!G$7))</f>
        <v>95.7</v>
      </c>
      <c r="P40" s="46">
        <f>IF(Data!C$6=1,M40,IF(Data!C$6=2,N40,O40))</f>
        <v>95.7</v>
      </c>
      <c r="Q40" s="46">
        <f t="shared" si="3"/>
        <v>22.010999999999999</v>
      </c>
      <c r="R40" s="48">
        <f>MIN(4,(1-P40/100)*Data!G46/L40)</f>
        <v>0.15464630770536175</v>
      </c>
      <c r="S40" s="5">
        <f t="shared" si="4"/>
        <v>2.6366844967639089</v>
      </c>
      <c r="T40" s="49">
        <f t="shared" si="5"/>
        <v>0.65274844626702588</v>
      </c>
      <c r="U40" s="5">
        <f t="shared" si="6"/>
        <v>13</v>
      </c>
      <c r="V40" s="5">
        <f>Data!C46*U40</f>
        <v>1118</v>
      </c>
      <c r="W40" s="48">
        <f>MIN(4,(1-Data!C$5/100)*Data!G46/L40)</f>
        <v>0.10789277281769452</v>
      </c>
      <c r="X40" s="5">
        <f t="shared" si="7"/>
        <v>2.7698575059988118</v>
      </c>
      <c r="Y40" s="49">
        <f t="shared" si="8"/>
        <v>0.8604441737071804</v>
      </c>
      <c r="Z40" s="5">
        <f t="shared" si="12"/>
        <v>17</v>
      </c>
      <c r="AA40" s="5">
        <f>Data!C46*Z40</f>
        <v>1462</v>
      </c>
      <c r="AB40" s="34">
        <f>(1-P40/100)*Data!B46</f>
        <v>8.9439999999999849</v>
      </c>
      <c r="AC40" s="9">
        <f>AB40/Data!B46*Data!D46</f>
        <v>0.98899999999999832</v>
      </c>
      <c r="AD40" s="15">
        <f>Data!L$6/100*Data!C46*AB40</f>
        <v>153.83679999999973</v>
      </c>
      <c r="AE40" s="11">
        <f>Data!L$7*AC40</f>
        <v>296.69999999999948</v>
      </c>
      <c r="AF40" s="68">
        <f t="shared" si="9"/>
        <v>0.7430407678175398</v>
      </c>
      <c r="AG40" s="8">
        <f>Data!L$5/100*Data!C46*Data!G46/Data!B46/(1-AF40)*AB40</f>
        <v>251.84928928355225</v>
      </c>
      <c r="AH40" s="34">
        <f>(100-Data!C$5)/100*Data!B46</f>
        <v>6.24</v>
      </c>
      <c r="AI40" s="69">
        <f>AH40/Data!B46*Data!D46</f>
        <v>0.69000000000000006</v>
      </c>
      <c r="AJ40" s="36">
        <f>Data!L$6/100*Data!C46*AH40</f>
        <v>107.328</v>
      </c>
      <c r="AK40" s="36">
        <f>Data!L$7*AI40</f>
        <v>207.00000000000003</v>
      </c>
      <c r="AL40" s="68">
        <f t="shared" si="10"/>
        <v>0.80522787774372429</v>
      </c>
      <c r="AM40" s="8">
        <f>Data!L$5/100*Data!C46*Data!G46/Data!B46/(1-AL40)*AH40</f>
        <v>231.8093548346354</v>
      </c>
    </row>
    <row r="41" spans="1:39">
      <c r="A41" s="11">
        <v>36</v>
      </c>
      <c r="B41" s="22">
        <f t="shared" si="1"/>
        <v>4</v>
      </c>
      <c r="C41" s="16">
        <f t="shared" si="2"/>
        <v>1</v>
      </c>
      <c r="D41" s="9"/>
      <c r="J41" s="23">
        <f>Data!B47*Data!C47</f>
        <v>6624</v>
      </c>
      <c r="K41" s="23">
        <f>IF(Data!C$7=1,Data!D47,IF(Data!C$7=2,J41,Data!B47))</f>
        <v>15</v>
      </c>
      <c r="L41" s="33">
        <f>Data!E47*SQRT(Data!F47/21)</f>
        <v>12.04432188866674</v>
      </c>
      <c r="M41" s="33">
        <f>IF(Data!H47="A",Data!G$5,IF(Data!H47="B",Data!G$6,Data!G$7))</f>
        <v>95.7</v>
      </c>
      <c r="N41" s="33">
        <f>IF(Data!I47="A",Data!G$5,IF(Data!I47="B",Data!G$6,Data!G$7))</f>
        <v>95.7</v>
      </c>
      <c r="O41" s="33">
        <f>IF(Data!J47="A",Data!G$5,IF(Data!J47="B",Data!G$6,Data!G$7))</f>
        <v>95.7</v>
      </c>
      <c r="P41" s="46">
        <f>IF(Data!C$6=1,M41,IF(Data!C$6=2,N41,O41))</f>
        <v>95.7</v>
      </c>
      <c r="Q41" s="46">
        <f t="shared" si="3"/>
        <v>14.355</v>
      </c>
      <c r="R41" s="48">
        <f>MIN(4,(1-P41/100)*Data!G47/L41)</f>
        <v>0.36058484986909844</v>
      </c>
      <c r="S41" s="5">
        <f t="shared" si="4"/>
        <v>2.2932360956533797</v>
      </c>
      <c r="T41" s="49">
        <f t="shared" si="5"/>
        <v>7.9389515227253168E-2</v>
      </c>
      <c r="U41" s="5">
        <f t="shared" si="6"/>
        <v>1</v>
      </c>
      <c r="V41" s="5">
        <f>Data!C47*U41</f>
        <v>36</v>
      </c>
      <c r="W41" s="48">
        <f>MIN(4,(1-Data!C$5/100)*Data!G47/L41)</f>
        <v>0.25157082549006932</v>
      </c>
      <c r="X41" s="5">
        <f t="shared" si="7"/>
        <v>2.4451865488077522</v>
      </c>
      <c r="Y41" s="49">
        <f t="shared" si="8"/>
        <v>0.34064861682103842</v>
      </c>
      <c r="Z41" s="5">
        <f t="shared" si="12"/>
        <v>4</v>
      </c>
      <c r="AA41" s="5">
        <f>Data!C47*Z41</f>
        <v>144</v>
      </c>
      <c r="AB41" s="34">
        <f>(1-P41/100)*Data!B47</f>
        <v>7.9119999999999866</v>
      </c>
      <c r="AC41" s="9">
        <f>AB41/Data!B47*Data!D47</f>
        <v>0.64499999999999891</v>
      </c>
      <c r="AD41" s="15">
        <f>Data!L$6/100*Data!C47*AB41</f>
        <v>56.966399999999908</v>
      </c>
      <c r="AE41" s="11">
        <f>Data!L$7*AC41</f>
        <v>193.49999999999966</v>
      </c>
      <c r="AF41" s="68">
        <f t="shared" si="9"/>
        <v>0.53163859602184571</v>
      </c>
      <c r="AG41" s="8">
        <f>Data!L$5/100*Data!C47*Data!G47/Data!B47/(1-AF41)*AB41</f>
        <v>83.454784420756965</v>
      </c>
      <c r="AH41" s="34">
        <f>(100-Data!C$5)/100*Data!B47</f>
        <v>5.52</v>
      </c>
      <c r="AI41" s="69">
        <f>AH41/Data!B47*Data!D47</f>
        <v>0.44999999999999996</v>
      </c>
      <c r="AJ41" s="36">
        <f>Data!L$6/100*Data!C47*AH41</f>
        <v>39.744</v>
      </c>
      <c r="AK41" s="36">
        <f>Data!L$7*AI41</f>
        <v>135</v>
      </c>
      <c r="AL41" s="68">
        <f t="shared" si="10"/>
        <v>0.63331593742799364</v>
      </c>
      <c r="AM41" s="8">
        <f>Data!L$5/100*Data!C47*Data!G47/Data!B47/(1-AL41)*AH41</f>
        <v>74.369198946695263</v>
      </c>
    </row>
    <row r="42" spans="1:39">
      <c r="A42" s="11">
        <v>37</v>
      </c>
      <c r="B42" s="22">
        <f t="shared" si="1"/>
        <v>0</v>
      </c>
      <c r="C42" s="16">
        <f t="shared" si="2"/>
        <v>0</v>
      </c>
      <c r="D42" s="9"/>
      <c r="J42" s="23">
        <f>Data!B48*Data!C48</f>
        <v>5467</v>
      </c>
      <c r="K42" s="23">
        <f>IF(Data!C$7=1,Data!D48,IF(Data!C$7=2,J42,Data!B48))</f>
        <v>21</v>
      </c>
      <c r="L42" s="33">
        <f>Data!E48*SQRT(Data!F48/21)</f>
        <v>3.6975603722459285</v>
      </c>
      <c r="M42" s="33">
        <f>IF(Data!H48="A",Data!G$5,IF(Data!H48="B",Data!G$6,Data!G$7))</f>
        <v>95.7</v>
      </c>
      <c r="N42" s="33">
        <f>IF(Data!I48="A",Data!G$5,IF(Data!I48="B",Data!G$6,Data!G$7))</f>
        <v>97</v>
      </c>
      <c r="O42" s="33">
        <f>IF(Data!J48="A",Data!G$5,IF(Data!J48="B",Data!G$6,Data!G$7))</f>
        <v>95.7</v>
      </c>
      <c r="P42" s="46">
        <f>IF(Data!C$6=1,M42,IF(Data!C$6=2,N42,O42))</f>
        <v>95.7</v>
      </c>
      <c r="Q42" s="46">
        <f t="shared" si="3"/>
        <v>20.097000000000001</v>
      </c>
      <c r="R42" s="48">
        <f>MIN(4,(1-P42/100)*Data!G48/L42)</f>
        <v>0.50005944835375304</v>
      </c>
      <c r="S42" s="5">
        <f t="shared" si="4"/>
        <v>2.1459106241193706</v>
      </c>
      <c r="T42" s="49">
        <f t="shared" si="5"/>
        <v>-0.18794876556534945</v>
      </c>
      <c r="U42" s="5">
        <f t="shared" si="6"/>
        <v>0</v>
      </c>
      <c r="V42" s="5">
        <f>Data!C48*U42</f>
        <v>0</v>
      </c>
      <c r="W42" s="48">
        <f>MIN(4,(1-Data!C$5/100)*Data!G48/L42)</f>
        <v>0.34887868489796814</v>
      </c>
      <c r="X42" s="5">
        <f t="shared" si="7"/>
        <v>2.3075826907764747</v>
      </c>
      <c r="Y42" s="49">
        <f t="shared" si="8"/>
        <v>0.10464326664190744</v>
      </c>
      <c r="Z42" s="5">
        <f t="shared" si="12"/>
        <v>0</v>
      </c>
      <c r="AA42" s="5">
        <f>Data!C48*Z42</f>
        <v>0</v>
      </c>
      <c r="AB42" s="34">
        <f>(1-P42/100)*Data!B48</f>
        <v>3.0529999999999946</v>
      </c>
      <c r="AC42" s="9">
        <f>AB42/Data!B48*Data!D48</f>
        <v>0.90299999999999847</v>
      </c>
      <c r="AD42" s="15">
        <f>Data!L$6/100*Data!C48*AB42</f>
        <v>47.01619999999992</v>
      </c>
      <c r="AE42" s="11">
        <f>Data!L$7*AC42</f>
        <v>270.89999999999952</v>
      </c>
      <c r="AF42" s="68">
        <f t="shared" si="9"/>
        <v>0.42545840723366346</v>
      </c>
      <c r="AG42" s="8">
        <f>Data!L$5/100*Data!C48*Data!G48/Data!B48/(1-AF42)*AB42</f>
        <v>61.950693297283266</v>
      </c>
      <c r="AH42" s="34">
        <f>(100-Data!C$5)/100*Data!B48</f>
        <v>2.13</v>
      </c>
      <c r="AI42" s="69">
        <f>AH42/Data!B48*Data!D48</f>
        <v>0.63</v>
      </c>
      <c r="AJ42" s="36">
        <f>Data!L$6/100*Data!C48*AH42</f>
        <v>32.802</v>
      </c>
      <c r="AK42" s="36">
        <f>Data!L$7*AI42</f>
        <v>189</v>
      </c>
      <c r="AL42" s="68">
        <f t="shared" si="10"/>
        <v>0.54167055933128694</v>
      </c>
      <c r="AM42" s="8">
        <f>Data!L$5/100*Data!C48*Data!G48/Data!B48/(1-AL42)*AH42</f>
        <v>54.180460159331723</v>
      </c>
    </row>
    <row r="43" spans="1:39">
      <c r="A43" s="11">
        <v>38</v>
      </c>
      <c r="B43" s="22">
        <f t="shared" si="1"/>
        <v>4</v>
      </c>
      <c r="C43" s="16">
        <f t="shared" si="2"/>
        <v>0</v>
      </c>
      <c r="D43" s="9"/>
      <c r="J43" s="23">
        <f>Data!B49*Data!C49</f>
        <v>7868</v>
      </c>
      <c r="K43" s="23">
        <f>IF(Data!C$7=1,Data!D49,IF(Data!C$7=2,J43,Data!B49))</f>
        <v>27</v>
      </c>
      <c r="L43" s="33">
        <f>Data!E49*SQRT(Data!F49/21)</f>
        <v>15.504907969914237</v>
      </c>
      <c r="M43" s="33">
        <f>IF(Data!H49="A",Data!G$5,IF(Data!H49="B",Data!G$6,Data!G$7))</f>
        <v>95.7</v>
      </c>
      <c r="N43" s="33">
        <f>IF(Data!I49="A",Data!G$5,IF(Data!I49="B",Data!G$6,Data!G$7))</f>
        <v>95.7</v>
      </c>
      <c r="O43" s="33">
        <f>IF(Data!J49="A",Data!G$5,IF(Data!J49="B",Data!G$6,Data!G$7))</f>
        <v>95.7</v>
      </c>
      <c r="P43" s="46">
        <f>IF(Data!C$6=1,M43,IF(Data!C$6=2,N43,O43))</f>
        <v>95.7</v>
      </c>
      <c r="Q43" s="46">
        <f t="shared" si="3"/>
        <v>25.839000000000002</v>
      </c>
      <c r="R43" s="48">
        <f>MIN(4,(1-P43/100)*Data!G49/L43)</f>
        <v>0.39381078635539707</v>
      </c>
      <c r="S43" s="5">
        <f t="shared" si="4"/>
        <v>2.2544722819968341</v>
      </c>
      <c r="T43" s="49">
        <f t="shared" si="5"/>
        <v>1.0493961917944857E-2</v>
      </c>
      <c r="U43" s="5">
        <f t="shared" si="6"/>
        <v>0</v>
      </c>
      <c r="V43" s="5">
        <f>Data!C49*U43</f>
        <v>0</v>
      </c>
      <c r="W43" s="48">
        <f>MIN(4,(1-Data!C$5/100)*Data!G49/L43)</f>
        <v>0.27475171141074284</v>
      </c>
      <c r="X43" s="5">
        <f t="shared" si="7"/>
        <v>2.4088691824909922</v>
      </c>
      <c r="Y43" s="49">
        <f t="shared" si="8"/>
        <v>0.27940283529893406</v>
      </c>
      <c r="Z43" s="5">
        <f t="shared" si="12"/>
        <v>4</v>
      </c>
      <c r="AA43" s="5">
        <f>Data!C49*Z43</f>
        <v>112</v>
      </c>
      <c r="AB43" s="34">
        <f>(1-P43/100)*Data!B49</f>
        <v>12.082999999999979</v>
      </c>
      <c r="AC43" s="9">
        <f>AB43/Data!B49*Data!D49</f>
        <v>1.160999999999998</v>
      </c>
      <c r="AD43" s="15">
        <f>Data!L$6/100*Data!C49*AB43</f>
        <v>67.664799999999886</v>
      </c>
      <c r="AE43" s="11">
        <f>Data!L$7*AC43</f>
        <v>348.29999999999939</v>
      </c>
      <c r="AF43" s="68">
        <f t="shared" si="9"/>
        <v>0.50418640826104499</v>
      </c>
      <c r="AG43" s="8">
        <f>Data!L$5/100*Data!C49*Data!G49/Data!B49/(1-AF43)*AB43</f>
        <v>86.205785222813162</v>
      </c>
      <c r="AH43" s="34">
        <f>(100-Data!C$5)/100*Data!B49</f>
        <v>8.43</v>
      </c>
      <c r="AI43" s="69">
        <f>AH43/Data!B49*Data!D49</f>
        <v>0.80999999999999994</v>
      </c>
      <c r="AJ43" s="36">
        <f>Data!L$6/100*Data!C49*AH43</f>
        <v>47.208000000000006</v>
      </c>
      <c r="AK43" s="36">
        <f>Data!L$7*AI43</f>
        <v>242.99999999999997</v>
      </c>
      <c r="AL43" s="68">
        <f t="shared" si="10"/>
        <v>0.61003215228009999</v>
      </c>
      <c r="AM43" s="8">
        <f>Data!L$5/100*Data!C49*Data!G49/Data!B49/(1-AL43)*AH43</f>
        <v>76.467842603830874</v>
      </c>
    </row>
    <row r="44" spans="1:39">
      <c r="A44" s="11">
        <v>39</v>
      </c>
      <c r="B44" s="22">
        <f t="shared" si="1"/>
        <v>2</v>
      </c>
      <c r="C44" s="16">
        <f t="shared" si="2"/>
        <v>0</v>
      </c>
      <c r="D44" s="9"/>
      <c r="J44" s="23">
        <f>Data!B50*Data!C50</f>
        <v>4785</v>
      </c>
      <c r="K44" s="23">
        <f>IF(Data!C$7=1,Data!D50,IF(Data!C$7=2,J44,Data!B50))</f>
        <v>17</v>
      </c>
      <c r="L44" s="33">
        <f>Data!E50*SQRT(Data!F50/21)</f>
        <v>18.395726907377881</v>
      </c>
      <c r="M44" s="33">
        <f>IF(Data!H50="A",Data!G$5,IF(Data!H50="B",Data!G$6,Data!G$7))</f>
        <v>95.7</v>
      </c>
      <c r="N44" s="33">
        <f>IF(Data!I50="A",Data!G$5,IF(Data!I50="B",Data!G$6,Data!G$7))</f>
        <v>95.7</v>
      </c>
      <c r="O44" s="33">
        <f>IF(Data!J50="A",Data!G$5,IF(Data!J50="B",Data!G$6,Data!G$7))</f>
        <v>95.7</v>
      </c>
      <c r="P44" s="46">
        <f>IF(Data!C$6=1,M44,IF(Data!C$6=2,N44,O44))</f>
        <v>95.7</v>
      </c>
      <c r="Q44" s="46">
        <f t="shared" si="3"/>
        <v>16.269000000000002</v>
      </c>
      <c r="R44" s="48">
        <f>MIN(4,(1-P44/100)*Data!G50/L44)</f>
        <v>0.48152486958519436</v>
      </c>
      <c r="S44" s="5">
        <f t="shared" si="4"/>
        <v>2.1634395352230338</v>
      </c>
      <c r="T44" s="49">
        <f t="shared" si="5"/>
        <v>-0.1553290308520992</v>
      </c>
      <c r="U44" s="5">
        <f t="shared" si="6"/>
        <v>0</v>
      </c>
      <c r="V44" s="5">
        <f>Data!C50*U44</f>
        <v>0</v>
      </c>
      <c r="W44" s="48">
        <f>MIN(4,(1-Data!C$5/100)*Data!G50/L44)</f>
        <v>0.3359475834315318</v>
      </c>
      <c r="X44" s="5">
        <f t="shared" si="7"/>
        <v>2.3238924438598412</v>
      </c>
      <c r="Y44" s="49">
        <f t="shared" si="8"/>
        <v>0.13319666518099998</v>
      </c>
      <c r="Z44" s="5">
        <f t="shared" si="12"/>
        <v>2</v>
      </c>
      <c r="AA44" s="5">
        <f>Data!C50*Z44</f>
        <v>30</v>
      </c>
      <c r="AB44" s="34">
        <f>(1-P44/100)*Data!B50</f>
        <v>13.716999999999977</v>
      </c>
      <c r="AC44" s="9">
        <f>AB44/Data!B50*Data!D50</f>
        <v>0.73099999999999876</v>
      </c>
      <c r="AD44" s="15">
        <f>Data!L$6/100*Data!C50*AB44</f>
        <v>41.150999999999932</v>
      </c>
      <c r="AE44" s="11">
        <f>Data!L$7*AC44</f>
        <v>219.29999999999964</v>
      </c>
      <c r="AF44" s="68">
        <f t="shared" si="9"/>
        <v>0.43828096502353941</v>
      </c>
      <c r="AG44" s="8">
        <f>Data!L$5/100*Data!C50*Data!G50/Data!B50/(1-AF44)*AB44</f>
        <v>59.135435923747828</v>
      </c>
      <c r="AH44" s="34">
        <f>(100-Data!C$5)/100*Data!B50</f>
        <v>9.57</v>
      </c>
      <c r="AI44" s="69">
        <f>AH44/Data!B50*Data!D50</f>
        <v>0.51</v>
      </c>
      <c r="AJ44" s="36">
        <f>Data!L$6/100*Data!C50*AH44</f>
        <v>28.71</v>
      </c>
      <c r="AK44" s="36">
        <f>Data!L$7*AI44</f>
        <v>153</v>
      </c>
      <c r="AL44" s="68">
        <f t="shared" si="10"/>
        <v>0.552981075925703</v>
      </c>
      <c r="AM44" s="8">
        <f>Data!L$5/100*Data!C50*Data!G50/Data!B50/(1-AL44)*AH44</f>
        <v>51.843442753551507</v>
      </c>
    </row>
    <row r="45" spans="1:39">
      <c r="A45" s="11">
        <v>40</v>
      </c>
      <c r="B45" s="22">
        <f t="shared" si="1"/>
        <v>2</v>
      </c>
      <c r="C45" s="16">
        <f t="shared" si="2"/>
        <v>1</v>
      </c>
      <c r="D45" s="9"/>
      <c r="J45" s="23">
        <f>Data!B51*Data!C51</f>
        <v>1032</v>
      </c>
      <c r="K45" s="23">
        <f>IF(Data!C$7=1,Data!D51,IF(Data!C$7=2,J45,Data!B51))</f>
        <v>18</v>
      </c>
      <c r="L45" s="33">
        <f>Data!E51*SQRT(Data!F51/21)</f>
        <v>5.3128621158237053</v>
      </c>
      <c r="M45" s="33">
        <f>IF(Data!H51="A",Data!G$5,IF(Data!H51="B",Data!G$6,Data!G$7))</f>
        <v>95.7</v>
      </c>
      <c r="N45" s="33">
        <f>IF(Data!I51="A",Data!G$5,IF(Data!I51="B",Data!G$6,Data!G$7))</f>
        <v>95.7</v>
      </c>
      <c r="O45" s="33">
        <f>IF(Data!J51="A",Data!G$5,IF(Data!J51="B",Data!G$6,Data!G$7))</f>
        <v>95.7</v>
      </c>
      <c r="P45" s="46">
        <f>IF(Data!C$6=1,M45,IF(Data!C$6=2,N45,O45))</f>
        <v>95.7</v>
      </c>
      <c r="Q45" s="46">
        <f t="shared" si="3"/>
        <v>17.226000000000003</v>
      </c>
      <c r="R45" s="48">
        <f>MIN(4,(1-P45/100)*Data!G51/L45)</f>
        <v>0.34802333651629658</v>
      </c>
      <c r="S45" s="5">
        <f t="shared" si="4"/>
        <v>2.3086462071678455</v>
      </c>
      <c r="T45" s="49">
        <f t="shared" si="5"/>
        <v>0.10651018681084595</v>
      </c>
      <c r="U45" s="5">
        <f t="shared" si="6"/>
        <v>1</v>
      </c>
      <c r="V45" s="5">
        <f>Data!C51*U45</f>
        <v>24</v>
      </c>
      <c r="W45" s="48">
        <f>MIN(4,(1-Data!C$5/100)*Data!G51/L45)</f>
        <v>0.2428069789648587</v>
      </c>
      <c r="X45" s="5">
        <f t="shared" si="7"/>
        <v>2.4596448479268886</v>
      </c>
      <c r="Y45" s="49">
        <f t="shared" si="8"/>
        <v>0.36483568466765032</v>
      </c>
      <c r="Z45" s="5">
        <f t="shared" si="12"/>
        <v>2</v>
      </c>
      <c r="AA45" s="5">
        <f>Data!C51*Z45</f>
        <v>48</v>
      </c>
      <c r="AB45" s="34">
        <f>(1-P45/100)*Data!B51</f>
        <v>1.8489999999999969</v>
      </c>
      <c r="AC45" s="9">
        <f>AB45/Data!B51*Data!D51</f>
        <v>0.77399999999999869</v>
      </c>
      <c r="AD45" s="15">
        <f>Data!L$6/100*Data!C51*AB45</f>
        <v>8.8751999999999871</v>
      </c>
      <c r="AE45" s="11">
        <f>Data!L$7*AC45</f>
        <v>232.19999999999962</v>
      </c>
      <c r="AF45" s="68">
        <f t="shared" si="9"/>
        <v>0.5424112132605724</v>
      </c>
      <c r="AG45" s="8">
        <f>Data!L$5/100*Data!C51*Data!G51/Data!B51/(1-AF45)*AB45</f>
        <v>24.244475217696763</v>
      </c>
      <c r="AH45" s="34">
        <f>(100-Data!C$5)/100*Data!B51</f>
        <v>1.29</v>
      </c>
      <c r="AI45" s="69">
        <f>AH45/Data!B51*Data!D51</f>
        <v>0.54</v>
      </c>
      <c r="AJ45" s="36">
        <f>Data!L$6/100*Data!C51*AH45</f>
        <v>6.1920000000000011</v>
      </c>
      <c r="AK45" s="36">
        <f>Data!L$7*AI45</f>
        <v>162</v>
      </c>
      <c r="AL45" s="68">
        <f t="shared" si="10"/>
        <v>0.64238296705051745</v>
      </c>
      <c r="AM45" s="8">
        <f>Data!L$5/100*Data!C51*Data!G51/Data!B51/(1-AL45)*AH45</f>
        <v>21.643264405399179</v>
      </c>
    </row>
    <row r="46" spans="1:39">
      <c r="A46" s="11">
        <v>41</v>
      </c>
      <c r="B46" s="22">
        <f t="shared" si="1"/>
        <v>1</v>
      </c>
      <c r="C46" s="16">
        <f t="shared" si="2"/>
        <v>0</v>
      </c>
      <c r="D46" s="9"/>
      <c r="J46" s="23">
        <f>Data!B52*Data!C52</f>
        <v>441</v>
      </c>
      <c r="K46" s="23">
        <f>IF(Data!C$7=1,Data!D52,IF(Data!C$7=2,J46,Data!B52))</f>
        <v>16</v>
      </c>
      <c r="L46" s="33">
        <f>Data!E52*SQRT(Data!F52/21)</f>
        <v>2.3172430114162745</v>
      </c>
      <c r="M46" s="33">
        <f>IF(Data!H52="A",Data!G$5,IF(Data!H52="B",Data!G$6,Data!G$7))</f>
        <v>95.7</v>
      </c>
      <c r="N46" s="33">
        <f>IF(Data!I52="A",Data!G$5,IF(Data!I52="B",Data!G$6,Data!G$7))</f>
        <v>95.7</v>
      </c>
      <c r="O46" s="33">
        <f>IF(Data!J52="A",Data!G$5,IF(Data!J52="B",Data!G$6,Data!G$7))</f>
        <v>95.7</v>
      </c>
      <c r="P46" s="46">
        <f>IF(Data!C$6=1,M46,IF(Data!C$6=2,N46,O46))</f>
        <v>95.7</v>
      </c>
      <c r="Q46" s="46">
        <f t="shared" si="3"/>
        <v>15.312000000000001</v>
      </c>
      <c r="R46" s="48">
        <f>MIN(4,(1-P46/100)*Data!G52/L46)</f>
        <v>0.38968722553103929</v>
      </c>
      <c r="S46" s="5">
        <f t="shared" si="4"/>
        <v>2.2591364544325621</v>
      </c>
      <c r="T46" s="49">
        <f t="shared" si="5"/>
        <v>1.883577466907457E-2</v>
      </c>
      <c r="U46" s="5">
        <f t="shared" si="6"/>
        <v>0</v>
      </c>
      <c r="V46" s="5">
        <f>Data!C52*U46</f>
        <v>0</v>
      </c>
      <c r="W46" s="48">
        <f>MIN(4,(1-Data!C$5/100)*Data!G52/L46)</f>
        <v>0.27187480851002815</v>
      </c>
      <c r="X46" s="5">
        <f t="shared" si="7"/>
        <v>2.4132349632410302</v>
      </c>
      <c r="Y46" s="49">
        <f t="shared" si="8"/>
        <v>0.28680315334302642</v>
      </c>
      <c r="Z46" s="5">
        <f t="shared" si="12"/>
        <v>1</v>
      </c>
      <c r="AA46" s="5">
        <f>Data!C52*Z46</f>
        <v>21</v>
      </c>
      <c r="AB46" s="34">
        <f>(1-P46/100)*Data!B52</f>
        <v>0.90299999999999847</v>
      </c>
      <c r="AC46" s="9">
        <f>AB46/Data!B52*Data!D52</f>
        <v>0.68799999999999883</v>
      </c>
      <c r="AD46" s="15">
        <f>Data!L$6/100*Data!C52*AB46</f>
        <v>3.7925999999999935</v>
      </c>
      <c r="AE46" s="11">
        <f>Data!L$7*AC46</f>
        <v>206.39999999999964</v>
      </c>
      <c r="AF46" s="68">
        <f t="shared" si="9"/>
        <v>0.50751394258953175</v>
      </c>
      <c r="AG46" s="8">
        <f>Data!L$5/100*Data!C52*Data!G52/Data!B52/(1-AF46)*AB46</f>
        <v>9.6261608398159346</v>
      </c>
      <c r="AH46" s="34">
        <f>(100-Data!C$5)/100*Data!B52</f>
        <v>0.63</v>
      </c>
      <c r="AI46" s="69">
        <f>AH46/Data!B52*Data!D52</f>
        <v>0.48</v>
      </c>
      <c r="AJ46" s="36">
        <f>Data!L$6/100*Data!C52*AH46</f>
        <v>2.6460000000000004</v>
      </c>
      <c r="AK46" s="36">
        <f>Data!L$7*AI46</f>
        <v>144</v>
      </c>
      <c r="AL46" s="68">
        <f t="shared" si="10"/>
        <v>0.61286847584268267</v>
      </c>
      <c r="AM46" s="8">
        <f>Data!L$5/100*Data!C52*Data!G52/Data!B52/(1-AL46)*AH46</f>
        <v>8.5436080339867697</v>
      </c>
    </row>
    <row r="47" spans="1:39">
      <c r="A47" s="11">
        <v>42</v>
      </c>
      <c r="B47" s="22">
        <f t="shared" si="1"/>
        <v>0</v>
      </c>
      <c r="C47" s="16">
        <f t="shared" si="2"/>
        <v>0</v>
      </c>
      <c r="D47" s="9"/>
      <c r="J47" s="23">
        <f>Data!B53*Data!C53</f>
        <v>720</v>
      </c>
      <c r="K47" s="23">
        <f>IF(Data!C$7=1,Data!D53,IF(Data!C$7=2,J47,Data!B53))</f>
        <v>17</v>
      </c>
      <c r="L47" s="33">
        <f>Data!E53*SQRT(Data!F53/21)</f>
        <v>1.7921035517648647</v>
      </c>
      <c r="M47" s="33">
        <f>IF(Data!H53="A",Data!G$5,IF(Data!H53="B",Data!G$6,Data!G$7))</f>
        <v>95.7</v>
      </c>
      <c r="N47" s="33">
        <f>IF(Data!I53="A",Data!G$5,IF(Data!I53="B",Data!G$6,Data!G$7))</f>
        <v>95.7</v>
      </c>
      <c r="O47" s="33">
        <f>IF(Data!J53="A",Data!G$5,IF(Data!J53="B",Data!G$6,Data!G$7))</f>
        <v>95.7</v>
      </c>
      <c r="P47" s="46">
        <f>IF(Data!C$6=1,M47,IF(Data!C$6=2,N47,O47))</f>
        <v>95.7</v>
      </c>
      <c r="Q47" s="46">
        <f t="shared" si="3"/>
        <v>16.269000000000002</v>
      </c>
      <c r="R47" s="48">
        <f>MIN(4,(1-P47/100)*Data!G53/L47)</f>
        <v>0.57585958076121435</v>
      </c>
      <c r="S47" s="5">
        <f t="shared" si="4"/>
        <v>2.0791004515612124</v>
      </c>
      <c r="T47" s="49">
        <f t="shared" si="5"/>
        <v>-0.31447055472535718</v>
      </c>
      <c r="U47" s="5">
        <f t="shared" si="6"/>
        <v>0</v>
      </c>
      <c r="V47" s="5">
        <f>Data!C53*U47</f>
        <v>0</v>
      </c>
      <c r="W47" s="48">
        <f>MIN(4,(1-Data!C$5/100)*Data!G53/L47)</f>
        <v>0.40176249820549947</v>
      </c>
      <c r="X47" s="5">
        <f t="shared" si="7"/>
        <v>2.2455877083171005</v>
      </c>
      <c r="Y47" s="49">
        <f t="shared" si="8"/>
        <v>-5.4362009593009238E-3</v>
      </c>
      <c r="Z47" s="5">
        <f t="shared" si="12"/>
        <v>0</v>
      </c>
      <c r="AA47" s="5">
        <f>Data!C53*Z47</f>
        <v>0</v>
      </c>
      <c r="AB47" s="34">
        <f>(1-P47/100)*Data!B53</f>
        <v>1.0319999999999983</v>
      </c>
      <c r="AC47" s="9">
        <f>AB47/Data!B53*Data!D53</f>
        <v>0.73099999999999876</v>
      </c>
      <c r="AD47" s="15">
        <f>Data!L$6/100*Data!C53*AB47</f>
        <v>6.1919999999999895</v>
      </c>
      <c r="AE47" s="11">
        <f>Data!L$7*AC47</f>
        <v>219.29999999999964</v>
      </c>
      <c r="AF47" s="68">
        <f t="shared" si="9"/>
        <v>0.37658183843160753</v>
      </c>
      <c r="AG47" s="8">
        <f>Data!L$5/100*Data!C53*Data!G53/Data!B53/(1-AF47)*AB47</f>
        <v>12.4154227084558</v>
      </c>
      <c r="AH47" s="34">
        <f>(100-Data!C$5)/100*Data!B53</f>
        <v>0.72</v>
      </c>
      <c r="AI47" s="69">
        <f>AH47/Data!B53*Data!D53</f>
        <v>0.51</v>
      </c>
      <c r="AJ47" s="36">
        <f>Data!L$6/100*Data!C53*AH47</f>
        <v>4.32</v>
      </c>
      <c r="AK47" s="36">
        <f>Data!L$7*AI47</f>
        <v>153</v>
      </c>
      <c r="AL47" s="68">
        <f t="shared" si="10"/>
        <v>0.49783128027435042</v>
      </c>
      <c r="AM47" s="8">
        <f>Data!L$5/100*Data!C53*Data!G53/Data!B53/(1-AL47)*AH47</f>
        <v>10.75335796094625</v>
      </c>
    </row>
    <row r="48" spans="1:39">
      <c r="A48" s="11">
        <v>43</v>
      </c>
      <c r="B48" s="22">
        <f t="shared" si="1"/>
        <v>3</v>
      </c>
      <c r="C48" s="16">
        <f t="shared" si="2"/>
        <v>0</v>
      </c>
      <c r="D48" s="9"/>
      <c r="J48" s="23">
        <f>Data!B54*Data!C54</f>
        <v>7644</v>
      </c>
      <c r="K48" s="23">
        <f>IF(Data!C$7=1,Data!D54,IF(Data!C$7=2,J48,Data!B54))</f>
        <v>20</v>
      </c>
      <c r="L48" s="33">
        <f>Data!E54*SQRT(Data!F54/21)</f>
        <v>25.004343357242728</v>
      </c>
      <c r="M48" s="33">
        <f>IF(Data!H54="A",Data!G$5,IF(Data!H54="B",Data!G$6,Data!G$7))</f>
        <v>95.7</v>
      </c>
      <c r="N48" s="33">
        <f>IF(Data!I54="A",Data!G$5,IF(Data!I54="B",Data!G$6,Data!G$7))</f>
        <v>95.7</v>
      </c>
      <c r="O48" s="33">
        <f>IF(Data!J54="A",Data!G$5,IF(Data!J54="B",Data!G$6,Data!G$7))</f>
        <v>95.7</v>
      </c>
      <c r="P48" s="46">
        <f>IF(Data!C$6=1,M48,IF(Data!C$6=2,N48,O48))</f>
        <v>95.7</v>
      </c>
      <c r="Q48" s="46">
        <f t="shared" si="3"/>
        <v>19.14</v>
      </c>
      <c r="R48" s="48">
        <f>MIN(4,(1-P48/100)*Data!G54/L48)</f>
        <v>0.47979664287104518</v>
      </c>
      <c r="S48" s="5">
        <f t="shared" si="4"/>
        <v>2.1651008465977593</v>
      </c>
      <c r="T48" s="49">
        <f t="shared" si="5"/>
        <v>-0.15224945936700263</v>
      </c>
      <c r="U48" s="5">
        <f t="shared" si="6"/>
        <v>0</v>
      </c>
      <c r="V48" s="5">
        <f>Data!C54*U48</f>
        <v>0</v>
      </c>
      <c r="W48" s="48">
        <f>MIN(4,(1-Data!C$5/100)*Data!G54/L48)</f>
        <v>0.33474184386352079</v>
      </c>
      <c r="X48" s="5">
        <f t="shared" si="7"/>
        <v>2.3254391292831431</v>
      </c>
      <c r="Y48" s="49">
        <f t="shared" si="8"/>
        <v>0.13589593455875584</v>
      </c>
      <c r="Z48" s="5">
        <f t="shared" si="12"/>
        <v>3</v>
      </c>
      <c r="AA48" s="5">
        <f>Data!C54*Z48</f>
        <v>42</v>
      </c>
      <c r="AB48" s="34">
        <f>(1-P48/100)*Data!B54</f>
        <v>23.477999999999959</v>
      </c>
      <c r="AC48" s="9">
        <f>AB48/Data!B54*Data!D54</f>
        <v>0.85999999999999854</v>
      </c>
      <c r="AD48" s="15">
        <f>Data!L$6/100*Data!C54*AB48</f>
        <v>65.738399999999885</v>
      </c>
      <c r="AE48" s="11">
        <f>Data!L$7*AC48</f>
        <v>257.99999999999955</v>
      </c>
      <c r="AF48" s="68">
        <f t="shared" si="9"/>
        <v>0.4394950928419874</v>
      </c>
      <c r="AG48" s="8">
        <f>Data!L$5/100*Data!C54*Data!G54/Data!B54/(1-AF48)*AB48</f>
        <v>74.913706309733726</v>
      </c>
      <c r="AH48" s="34">
        <f>(100-Data!C$5)/100*Data!B54</f>
        <v>16.38</v>
      </c>
      <c r="AI48" s="69">
        <f>AH48/Data!B54*Data!D54</f>
        <v>0.6</v>
      </c>
      <c r="AJ48" s="36">
        <f>Data!L$6/100*Data!C54*AH48</f>
        <v>45.864000000000004</v>
      </c>
      <c r="AK48" s="36">
        <f>Data!L$7*AI48</f>
        <v>180</v>
      </c>
      <c r="AL48" s="68">
        <f t="shared" si="10"/>
        <v>0.55404822529326081</v>
      </c>
      <c r="AM48" s="8">
        <f>Data!L$5/100*Data!C54*Data!G54/Data!B54/(1-AL48)*AH48</f>
        <v>65.690959564550639</v>
      </c>
    </row>
    <row r="49" spans="1:39">
      <c r="A49" s="11">
        <v>44</v>
      </c>
      <c r="B49" s="22">
        <f t="shared" si="1"/>
        <v>0</v>
      </c>
      <c r="C49" s="16">
        <f t="shared" si="2"/>
        <v>0</v>
      </c>
      <c r="D49" s="9"/>
      <c r="J49" s="23">
        <f>Data!B55*Data!C55</f>
        <v>10530</v>
      </c>
      <c r="K49" s="23">
        <f>IF(Data!C$7=1,Data!D55,IF(Data!C$7=2,J49,Data!B55))</f>
        <v>27</v>
      </c>
      <c r="L49" s="33">
        <f>Data!E55*SQRT(Data!F55/21)</f>
        <v>1.5449431947202736</v>
      </c>
      <c r="M49" s="33">
        <f>IF(Data!H55="A",Data!G$5,IF(Data!H55="B",Data!G$6,Data!G$7))</f>
        <v>95.7</v>
      </c>
      <c r="N49" s="33">
        <f>IF(Data!I55="A",Data!G$5,IF(Data!I55="B",Data!G$6,Data!G$7))</f>
        <v>97</v>
      </c>
      <c r="O49" s="33">
        <f>IF(Data!J55="A",Data!G$5,IF(Data!J55="B",Data!G$6,Data!G$7))</f>
        <v>95.7</v>
      </c>
      <c r="P49" s="46">
        <f>IF(Data!C$6=1,M49,IF(Data!C$6=2,N49,O49))</f>
        <v>95.7</v>
      </c>
      <c r="Q49" s="46">
        <f t="shared" si="3"/>
        <v>25.839000000000002</v>
      </c>
      <c r="R49" s="48">
        <f>MIN(4,(1-P49/100)*Data!G55/L49)</f>
        <v>0.55665477082845727</v>
      </c>
      <c r="S49" s="5">
        <f t="shared" si="4"/>
        <v>2.0953510181690902</v>
      </c>
      <c r="T49" s="49">
        <f t="shared" si="5"/>
        <v>-0.28336710589414171</v>
      </c>
      <c r="U49" s="5">
        <f t="shared" si="6"/>
        <v>0</v>
      </c>
      <c r="V49" s="5">
        <f>Data!C55*U49</f>
        <v>0</v>
      </c>
      <c r="W49" s="48">
        <f>MIN(4,(1-Data!C$5/100)*Data!G55/L49)</f>
        <v>0.38836379360125023</v>
      </c>
      <c r="X49" s="5">
        <f t="shared" si="7"/>
        <v>2.2606418021006895</v>
      </c>
      <c r="Y49" s="49">
        <f t="shared" si="8"/>
        <v>2.1524986156611914E-2</v>
      </c>
      <c r="Z49" s="5">
        <f t="shared" si="12"/>
        <v>0</v>
      </c>
      <c r="AA49" s="5">
        <f>Data!C55*Z49</f>
        <v>0</v>
      </c>
      <c r="AB49" s="34">
        <f>(1-P49/100)*Data!B55</f>
        <v>1.9349999999999967</v>
      </c>
      <c r="AC49" s="9">
        <f>AB49/Data!B55*Data!D55</f>
        <v>1.160999999999998</v>
      </c>
      <c r="AD49" s="15">
        <f>Data!L$6/100*Data!C55*AB49</f>
        <v>90.557999999999851</v>
      </c>
      <c r="AE49" s="11">
        <f>Data!L$7*AC49</f>
        <v>348.29999999999939</v>
      </c>
      <c r="AF49" s="68">
        <f t="shared" si="9"/>
        <v>0.38844772055830779</v>
      </c>
      <c r="AG49" s="8">
        <f>Data!L$5/100*Data!C55*Data!G55/Data!B55/(1-AF49)*AB49</f>
        <v>82.266065700760208</v>
      </c>
      <c r="AH49" s="34">
        <f>(100-Data!C$5)/100*Data!B55</f>
        <v>1.3499999999999999</v>
      </c>
      <c r="AI49" s="69">
        <f>AH49/Data!B55*Data!D55</f>
        <v>0.80999999999999983</v>
      </c>
      <c r="AJ49" s="36">
        <f>Data!L$6/100*Data!C55*AH49</f>
        <v>63.18</v>
      </c>
      <c r="AK49" s="36">
        <f>Data!L$7*AI49</f>
        <v>242.99999999999994</v>
      </c>
      <c r="AL49" s="68">
        <f t="shared" si="10"/>
        <v>0.50858656399613966</v>
      </c>
      <c r="AM49" s="8">
        <f>Data!L$5/100*Data!C55*Data!G55/Data!B55/(1-AL49)*AH49</f>
        <v>71.42661846088447</v>
      </c>
    </row>
    <row r="50" spans="1:39">
      <c r="A50" s="11">
        <v>45</v>
      </c>
      <c r="B50" s="22">
        <f t="shared" si="1"/>
        <v>0</v>
      </c>
      <c r="C50" s="16">
        <f t="shared" si="2"/>
        <v>0</v>
      </c>
      <c r="D50" s="9"/>
      <c r="J50" s="23">
        <f>Data!B56*Data!C56</f>
        <v>2400</v>
      </c>
      <c r="K50" s="23">
        <f>IF(Data!C$7=1,Data!D56,IF(Data!C$7=2,J50,Data!B56))</f>
        <v>17</v>
      </c>
      <c r="L50" s="33">
        <f>Data!E56*SQRT(Data!F56/21)</f>
        <v>1.3148604428863238</v>
      </c>
      <c r="M50" s="33">
        <f>IF(Data!H56="A",Data!G$5,IF(Data!H56="B",Data!G$6,Data!G$7))</f>
        <v>95.7</v>
      </c>
      <c r="N50" s="33">
        <f>IF(Data!I56="A",Data!G$5,IF(Data!I56="B",Data!G$6,Data!G$7))</f>
        <v>97</v>
      </c>
      <c r="O50" s="33">
        <f>IF(Data!J56="A",Data!G$5,IF(Data!J56="B",Data!G$6,Data!G$7))</f>
        <v>95.7</v>
      </c>
      <c r="P50" s="46">
        <f>IF(Data!C$6=1,M50,IF(Data!C$6=2,N50,O50))</f>
        <v>95.7</v>
      </c>
      <c r="Q50" s="46">
        <f t="shared" si="3"/>
        <v>16.269000000000002</v>
      </c>
      <c r="R50" s="48">
        <f>MIN(4,(1-P50/100)*Data!G56/L50)</f>
        <v>0.58865562819803752</v>
      </c>
      <c r="S50" s="5">
        <f t="shared" si="4"/>
        <v>2.0685027680627934</v>
      </c>
      <c r="T50" s="49">
        <f t="shared" si="5"/>
        <v>-0.33487197602071772</v>
      </c>
      <c r="U50" s="5">
        <f t="shared" si="6"/>
        <v>0</v>
      </c>
      <c r="V50" s="5">
        <f>Data!C56*U50</f>
        <v>0</v>
      </c>
      <c r="W50" s="48">
        <f>MIN(4,(1-Data!C$5/100)*Data!G56/L50)</f>
        <v>0.41068997316142258</v>
      </c>
      <c r="X50" s="5">
        <f t="shared" si="7"/>
        <v>2.2357793204040166</v>
      </c>
      <c r="Y50" s="49">
        <f t="shared" si="8"/>
        <v>-2.3084625269152233E-2</v>
      </c>
      <c r="Z50" s="5">
        <f t="shared" si="12"/>
        <v>0</v>
      </c>
      <c r="AA50" s="5">
        <f>Data!C56*Z50</f>
        <v>0</v>
      </c>
      <c r="AB50" s="34">
        <f>(1-P50/100)*Data!B56</f>
        <v>0.85999999999999854</v>
      </c>
      <c r="AC50" s="9">
        <f>AB50/Data!B56*Data!D56</f>
        <v>0.73099999999999876</v>
      </c>
      <c r="AD50" s="15">
        <f>Data!L$6/100*Data!C56*AB50</f>
        <v>20.639999999999965</v>
      </c>
      <c r="AE50" s="11">
        <f>Data!L$7*AC50</f>
        <v>219.29999999999964</v>
      </c>
      <c r="AF50" s="68">
        <f t="shared" si="9"/>
        <v>0.3688608313458841</v>
      </c>
      <c r="AG50" s="8">
        <f>Data!L$5/100*Data!C56*Data!G56/Data!B56/(1-AF50)*AB50</f>
        <v>36.790617906849086</v>
      </c>
      <c r="AH50" s="34">
        <f>(100-Data!C$5)/100*Data!B56</f>
        <v>0.6</v>
      </c>
      <c r="AI50" s="69">
        <f>AH50/Data!B56*Data!D56</f>
        <v>0.51</v>
      </c>
      <c r="AJ50" s="36">
        <f>Data!L$6/100*Data!C56*AH50</f>
        <v>14.399999999999999</v>
      </c>
      <c r="AK50" s="36">
        <f>Data!L$7*AI50</f>
        <v>153</v>
      </c>
      <c r="AL50" s="68">
        <f t="shared" si="10"/>
        <v>0.49079138483856133</v>
      </c>
      <c r="AM50" s="8">
        <f>Data!L$5/100*Data!C56*Data!G56/Data!B56/(1-AL50)*AH50</f>
        <v>31.814072892038517</v>
      </c>
    </row>
    <row r="51" spans="1:39">
      <c r="A51" s="11">
        <v>46</v>
      </c>
      <c r="B51" s="22">
        <f t="shared" si="1"/>
        <v>3</v>
      </c>
      <c r="C51" s="16">
        <f t="shared" si="2"/>
        <v>3</v>
      </c>
      <c r="D51" s="9"/>
      <c r="J51" s="23">
        <f>Data!B57*Data!C57</f>
        <v>23868</v>
      </c>
      <c r="K51" s="23">
        <f>IF(Data!C$7=1,Data!D57,IF(Data!C$7=2,J51,Data!B57))</f>
        <v>22</v>
      </c>
      <c r="L51" s="33">
        <f>Data!E57*SQRT(Data!F57/21)</f>
        <v>5.1949342700595578</v>
      </c>
      <c r="M51" s="33">
        <f>IF(Data!H57="A",Data!G$5,IF(Data!H57="B",Data!G$6,Data!G$7))</f>
        <v>97</v>
      </c>
      <c r="N51" s="33">
        <f>IF(Data!I57="A",Data!G$5,IF(Data!I57="B",Data!G$6,Data!G$7))</f>
        <v>97</v>
      </c>
      <c r="O51" s="33">
        <f>IF(Data!J57="A",Data!G$5,IF(Data!J57="B",Data!G$6,Data!G$7))</f>
        <v>95.7</v>
      </c>
      <c r="P51" s="46">
        <f>IF(Data!C$6=1,M51,IF(Data!C$6=2,N51,O51))</f>
        <v>97</v>
      </c>
      <c r="Q51" s="46">
        <f t="shared" si="3"/>
        <v>21.34</v>
      </c>
      <c r="R51" s="48">
        <f>MIN(4,(1-P51/100)*Data!G57/L51)</f>
        <v>0.16747083885433386</v>
      </c>
      <c r="S51" s="5">
        <f t="shared" si="4"/>
        <v>2.6062939019610543</v>
      </c>
      <c r="T51" s="49">
        <f t="shared" si="5"/>
        <v>0.60434356076895668</v>
      </c>
      <c r="U51" s="5">
        <f t="shared" si="6"/>
        <v>3</v>
      </c>
      <c r="V51" s="5">
        <f>Data!C57*U51</f>
        <v>702</v>
      </c>
      <c r="W51" s="48">
        <f>MIN(4,(1-Data!C$5/100)*Data!G57/L51)</f>
        <v>0.16747083885433386</v>
      </c>
      <c r="X51" s="5">
        <f t="shared" si="7"/>
        <v>2.6062939019610543</v>
      </c>
      <c r="Y51" s="49">
        <f t="shared" si="8"/>
        <v>0.60434356076895668</v>
      </c>
      <c r="Z51" s="5">
        <f t="shared" si="12"/>
        <v>3</v>
      </c>
      <c r="AA51" s="5">
        <f>Data!C57*Z51</f>
        <v>702</v>
      </c>
      <c r="AB51" s="34">
        <f>(1-P51/100)*Data!B57</f>
        <v>3.0600000000000027</v>
      </c>
      <c r="AC51" s="9">
        <f>AB51/Data!B57*Data!D57</f>
        <v>0.66000000000000059</v>
      </c>
      <c r="AD51" s="15">
        <f>Data!L$6/100*Data!C57*AB51</f>
        <v>143.20800000000014</v>
      </c>
      <c r="AE51" s="11">
        <f>Data!L$7*AC51</f>
        <v>198.00000000000017</v>
      </c>
      <c r="AF51" s="68">
        <f t="shared" si="9"/>
        <v>0.72719237462077302</v>
      </c>
      <c r="AG51" s="8">
        <f>Data!L$5/100*Data!C57*Data!G57/Data!B57/(1-AF51)*AB51</f>
        <v>186.56003449042691</v>
      </c>
      <c r="AH51" s="34">
        <f>(100-Data!C$5)/100*Data!B57</f>
        <v>3.06</v>
      </c>
      <c r="AI51" s="69">
        <f>AH51/Data!B57*Data!D57</f>
        <v>0.65999999999999992</v>
      </c>
      <c r="AJ51" s="36">
        <f>Data!L$6/100*Data!C57*AH51</f>
        <v>143.20800000000003</v>
      </c>
      <c r="AK51" s="36">
        <f>Data!L$7*AI51</f>
        <v>197.99999999999997</v>
      </c>
      <c r="AL51" s="68">
        <f t="shared" si="10"/>
        <v>0.72719237462077302</v>
      </c>
      <c r="AM51" s="8">
        <f>Data!L$5/100*Data!C57*Data!G57/Data!B57/(1-AL51)*AH51</f>
        <v>186.56003449042674</v>
      </c>
    </row>
    <row r="52" spans="1:39">
      <c r="A52" s="11">
        <v>47</v>
      </c>
      <c r="B52" s="22">
        <f t="shared" si="1"/>
        <v>10</v>
      </c>
      <c r="C52" s="16">
        <f t="shared" si="2"/>
        <v>10</v>
      </c>
      <c r="J52" s="23">
        <f>Data!B58*Data!C58</f>
        <v>34780</v>
      </c>
      <c r="K52" s="23">
        <f>IF(Data!C$7=1,Data!D58,IF(Data!C$7=2,J52,Data!B58))</f>
        <v>29</v>
      </c>
      <c r="L52" s="33">
        <f>Data!E58*SQRT(Data!F58/21)</f>
        <v>13.076318098602373</v>
      </c>
      <c r="M52" s="33">
        <f>IF(Data!H58="A",Data!G$5,IF(Data!H58="B",Data!G$6,Data!G$7))</f>
        <v>97</v>
      </c>
      <c r="N52" s="33">
        <f>IF(Data!I58="A",Data!G$5,IF(Data!I58="B",Data!G$6,Data!G$7))</f>
        <v>97</v>
      </c>
      <c r="O52" s="33">
        <f>IF(Data!J58="A",Data!G$5,IF(Data!J58="B",Data!G$6,Data!G$7))</f>
        <v>95.7</v>
      </c>
      <c r="P52" s="46">
        <f>IF(Data!C$6=1,M52,IF(Data!C$6=2,N52,O52))</f>
        <v>97</v>
      </c>
      <c r="Q52" s="46">
        <f t="shared" si="3"/>
        <v>28.13</v>
      </c>
      <c r="R52" s="48">
        <f>MIN(4,(1-P52/100)*Data!G58/L52)</f>
        <v>0.12847653195126568</v>
      </c>
      <c r="S52" s="5">
        <f t="shared" si="4"/>
        <v>2.7060846012234854</v>
      </c>
      <c r="T52" s="49">
        <f t="shared" si="5"/>
        <v>0.761848459462942</v>
      </c>
      <c r="U52" s="5">
        <f t="shared" si="6"/>
        <v>10</v>
      </c>
      <c r="V52" s="5">
        <f>Data!C58*U52</f>
        <v>1480</v>
      </c>
      <c r="W52" s="48">
        <f>MIN(4,(1-Data!C$5/100)*Data!G58/L52)</f>
        <v>0.12847653195126568</v>
      </c>
      <c r="X52" s="5">
        <f t="shared" si="7"/>
        <v>2.7060846012234854</v>
      </c>
      <c r="Y52" s="49">
        <f t="shared" si="8"/>
        <v>0.761848459462942</v>
      </c>
      <c r="Z52" s="5">
        <f t="shared" si="12"/>
        <v>10</v>
      </c>
      <c r="AA52" s="5">
        <f>Data!C58*Z52</f>
        <v>1480</v>
      </c>
      <c r="AB52" s="34">
        <f>(1-P52/100)*Data!B58</f>
        <v>7.050000000000006</v>
      </c>
      <c r="AC52" s="9">
        <f>AB52/Data!B58*Data!D58</f>
        <v>0.87000000000000077</v>
      </c>
      <c r="AD52" s="15">
        <f>Data!L$6/100*Data!C58*AB52</f>
        <v>208.68000000000018</v>
      </c>
      <c r="AE52" s="11">
        <f>Data!L$7*AC52</f>
        <v>261.00000000000023</v>
      </c>
      <c r="AF52" s="68">
        <f t="shared" si="9"/>
        <v>0.77692477290502759</v>
      </c>
      <c r="AG52" s="8">
        <f>Data!L$5/100*Data!C58*Data!G58/Data!B58/(1-AF52)*AB52</f>
        <v>278.65039435121122</v>
      </c>
      <c r="AH52" s="34">
        <f>(100-Data!C$5)/100*Data!B58</f>
        <v>7.05</v>
      </c>
      <c r="AI52" s="69">
        <f>AH52/Data!B58*Data!D58</f>
        <v>0.87</v>
      </c>
      <c r="AJ52" s="36">
        <f>Data!L$6/100*Data!C58*AH52</f>
        <v>208.68</v>
      </c>
      <c r="AK52" s="36">
        <f>Data!L$7*AI52</f>
        <v>261</v>
      </c>
      <c r="AL52" s="68">
        <f t="shared" si="10"/>
        <v>0.77692477290502759</v>
      </c>
      <c r="AM52" s="8">
        <f>Data!L$5/100*Data!C58*Data!G58/Data!B58/(1-AL52)*AH52</f>
        <v>278.65039435121093</v>
      </c>
    </row>
    <row r="53" spans="1:39">
      <c r="A53" s="11">
        <v>48</v>
      </c>
      <c r="B53" s="22">
        <f t="shared" si="1"/>
        <v>4</v>
      </c>
      <c r="C53" s="16">
        <f t="shared" si="2"/>
        <v>4</v>
      </c>
      <c r="J53" s="23">
        <f>Data!B59*Data!C59</f>
        <v>36738</v>
      </c>
      <c r="K53" s="23">
        <f>IF(Data!C$7=1,Data!D59,IF(Data!C$7=2,J53,Data!B59))</f>
        <v>16</v>
      </c>
      <c r="L53" s="33">
        <f>Data!E59*SQRT(Data!F59/21)</f>
        <v>6.5685343519830557</v>
      </c>
      <c r="M53" s="33">
        <f>IF(Data!H59="A",Data!G$5,IF(Data!H59="B",Data!G$6,Data!G$7))</f>
        <v>97</v>
      </c>
      <c r="N53" s="33">
        <f>IF(Data!I59="A",Data!G$5,IF(Data!I59="B",Data!G$6,Data!G$7))</f>
        <v>97</v>
      </c>
      <c r="O53" s="33">
        <f>IF(Data!J59="A",Data!G$5,IF(Data!J59="B",Data!G$6,Data!G$7))</f>
        <v>95.7</v>
      </c>
      <c r="P53" s="46">
        <f>IF(Data!C$6=1,M53,IF(Data!C$6=2,N53,O53))</f>
        <v>97</v>
      </c>
      <c r="Q53" s="46">
        <f t="shared" si="3"/>
        <v>15.52</v>
      </c>
      <c r="R53" s="48">
        <f>MIN(4,(1-P53/100)*Data!G59/L53)</f>
        <v>0.16898746973362322</v>
      </c>
      <c r="S53" s="5">
        <f t="shared" si="4"/>
        <v>2.6028325427618135</v>
      </c>
      <c r="T53" s="49">
        <f t="shared" si="5"/>
        <v>0.59880515660347688</v>
      </c>
      <c r="U53" s="5">
        <f t="shared" si="6"/>
        <v>4</v>
      </c>
      <c r="V53" s="5">
        <f>Data!C59*U53</f>
        <v>936</v>
      </c>
      <c r="W53" s="48">
        <f>MIN(4,(1-Data!C$5/100)*Data!G59/L53)</f>
        <v>0.16898746973362322</v>
      </c>
      <c r="X53" s="5">
        <f t="shared" si="7"/>
        <v>2.6028325427618135</v>
      </c>
      <c r="Y53" s="49">
        <f t="shared" si="8"/>
        <v>0.59880515660347688</v>
      </c>
      <c r="Z53" s="5">
        <f t="shared" si="12"/>
        <v>4</v>
      </c>
      <c r="AA53" s="5">
        <f>Data!C59*Z53</f>
        <v>936</v>
      </c>
      <c r="AB53" s="34">
        <f>(1-P53/100)*Data!B59</f>
        <v>4.7100000000000044</v>
      </c>
      <c r="AC53" s="9">
        <f>AB53/Data!B59*Data!D59</f>
        <v>0.48000000000000043</v>
      </c>
      <c r="AD53" s="15">
        <f>Data!L$6/100*Data!C59*AB53</f>
        <v>220.42800000000022</v>
      </c>
      <c r="AE53" s="11">
        <f>Data!L$7*AC53</f>
        <v>144.00000000000011</v>
      </c>
      <c r="AF53" s="68">
        <f t="shared" si="9"/>
        <v>0.72534858837577298</v>
      </c>
      <c r="AG53" s="8">
        <f>Data!L$5/100*Data!C59*Data!G59/Data!B59/(1-AF53)*AB53</f>
        <v>236.42696615316484</v>
      </c>
      <c r="AH53" s="34">
        <f>(100-Data!C$5)/100*Data!B59</f>
        <v>4.71</v>
      </c>
      <c r="AI53" s="69">
        <f>AH53/Data!B59*Data!D59</f>
        <v>0.48</v>
      </c>
      <c r="AJ53" s="36">
        <f>Data!L$6/100*Data!C59*AH53</f>
        <v>220.42800000000003</v>
      </c>
      <c r="AK53" s="36">
        <f>Data!L$7*AI53</f>
        <v>144</v>
      </c>
      <c r="AL53" s="68">
        <f t="shared" si="10"/>
        <v>0.72534858837577298</v>
      </c>
      <c r="AM53" s="8">
        <f>Data!L$5/100*Data!C59*Data!G59/Data!B59/(1-AL53)*AH53</f>
        <v>236.42696615316461</v>
      </c>
    </row>
    <row r="54" spans="1:39">
      <c r="A54" s="11">
        <v>49</v>
      </c>
      <c r="B54" s="22">
        <f t="shared" si="1"/>
        <v>6</v>
      </c>
      <c r="C54" s="16">
        <f t="shared" si="2"/>
        <v>6</v>
      </c>
      <c r="J54" s="23">
        <f>Data!B60*Data!C60</f>
        <v>47888</v>
      </c>
      <c r="K54" s="23">
        <f>IF(Data!C$7=1,Data!D60,IF(Data!C$7=2,J54,Data!B60))</f>
        <v>27</v>
      </c>
      <c r="L54" s="33">
        <f>Data!E60*SQRT(Data!F60/21)</f>
        <v>7.3475277072078526</v>
      </c>
      <c r="M54" s="33">
        <f>IF(Data!H60="A",Data!G$5,IF(Data!H60="B",Data!G$6,Data!G$7))</f>
        <v>97</v>
      </c>
      <c r="N54" s="33">
        <f>IF(Data!I60="A",Data!G$5,IF(Data!I60="B",Data!G$6,Data!G$7))</f>
        <v>98</v>
      </c>
      <c r="O54" s="33">
        <f>IF(Data!J60="A",Data!G$5,IF(Data!J60="B",Data!G$6,Data!G$7))</f>
        <v>95.7</v>
      </c>
      <c r="P54" s="46">
        <f>IF(Data!C$6=1,M54,IF(Data!C$6=2,N54,O54))</f>
        <v>97</v>
      </c>
      <c r="Q54" s="46">
        <f t="shared" si="3"/>
        <v>26.19</v>
      </c>
      <c r="R54" s="48">
        <f>MIN(4,(1-P54/100)*Data!G60/L54)</f>
        <v>0.12249018116898146</v>
      </c>
      <c r="S54" s="5">
        <f t="shared" si="4"/>
        <v>2.7236601544122707</v>
      </c>
      <c r="T54" s="49">
        <f t="shared" si="5"/>
        <v>0.78917445288068899</v>
      </c>
      <c r="U54" s="5">
        <f t="shared" si="6"/>
        <v>6</v>
      </c>
      <c r="V54" s="5">
        <f>Data!C60*U54</f>
        <v>1968</v>
      </c>
      <c r="W54" s="48">
        <f>MIN(4,(1-Data!C$5/100)*Data!G60/L54)</f>
        <v>0.12249018116898146</v>
      </c>
      <c r="X54" s="5">
        <f t="shared" si="7"/>
        <v>2.7236601544122707</v>
      </c>
      <c r="Y54" s="49">
        <f t="shared" si="8"/>
        <v>0.78917445288068899</v>
      </c>
      <c r="Z54" s="5">
        <f t="shared" si="12"/>
        <v>6</v>
      </c>
      <c r="AA54" s="5">
        <f>Data!C60*Z54</f>
        <v>1968</v>
      </c>
      <c r="AB54" s="34">
        <f>(1-P54/100)*Data!B60</f>
        <v>4.3800000000000043</v>
      </c>
      <c r="AC54" s="9">
        <f>AB54/Data!B60*Data!D60</f>
        <v>0.81000000000000083</v>
      </c>
      <c r="AD54" s="15">
        <f>Data!L$6/100*Data!C60*AB54</f>
        <v>287.32800000000032</v>
      </c>
      <c r="AE54" s="11">
        <f>Data!L$7*AC54</f>
        <v>243.00000000000026</v>
      </c>
      <c r="AF54" s="68">
        <f t="shared" si="9"/>
        <v>0.78499497435918575</v>
      </c>
      <c r="AG54" s="8">
        <f>Data!L$5/100*Data!C60*Data!G60/Data!B60/(1-AF54)*AB54</f>
        <v>343.24779051113802</v>
      </c>
      <c r="AH54" s="34">
        <f>(100-Data!C$5)/100*Data!B60</f>
        <v>4.38</v>
      </c>
      <c r="AI54" s="69">
        <f>AH54/Data!B60*Data!D60</f>
        <v>0.80999999999999994</v>
      </c>
      <c r="AJ54" s="36">
        <f>Data!L$6/100*Data!C60*AH54</f>
        <v>287.32800000000003</v>
      </c>
      <c r="AK54" s="36">
        <f>Data!L$7*AI54</f>
        <v>242.99999999999997</v>
      </c>
      <c r="AL54" s="68">
        <f t="shared" si="10"/>
        <v>0.78499497435918575</v>
      </c>
      <c r="AM54" s="8">
        <f>Data!L$5/100*Data!C60*Data!G60/Data!B60/(1-AL54)*AH54</f>
        <v>343.24779051113768</v>
      </c>
    </row>
    <row r="55" spans="1:39">
      <c r="A55" s="11">
        <v>50</v>
      </c>
      <c r="B55" s="22">
        <f t="shared" si="1"/>
        <v>1</v>
      </c>
      <c r="C55" s="16">
        <f t="shared" si="2"/>
        <v>0</v>
      </c>
      <c r="J55" s="23">
        <f>Data!B61*Data!C61</f>
        <v>14214</v>
      </c>
      <c r="K55" s="23">
        <f>IF(Data!C$7=1,Data!D61,IF(Data!C$7=2,J55,Data!B61))</f>
        <v>15</v>
      </c>
      <c r="L55" s="33">
        <f>Data!E61*SQRT(Data!F61/21)</f>
        <v>3.0056276049354365</v>
      </c>
      <c r="M55" s="33">
        <f>IF(Data!H61="A",Data!G$5,IF(Data!H61="B",Data!G$6,Data!G$7))</f>
        <v>95.7</v>
      </c>
      <c r="N55" s="33">
        <f>IF(Data!I61="A",Data!G$5,IF(Data!I61="B",Data!G$6,Data!G$7))</f>
        <v>97</v>
      </c>
      <c r="O55" s="33">
        <f>IF(Data!J61="A",Data!G$5,IF(Data!J61="B",Data!G$6,Data!G$7))</f>
        <v>95.7</v>
      </c>
      <c r="P55" s="46">
        <f>IF(Data!C$6=1,M55,IF(Data!C$6=2,N55,O55))</f>
        <v>95.7</v>
      </c>
      <c r="Q55" s="46">
        <f t="shared" si="3"/>
        <v>14.355</v>
      </c>
      <c r="R55" s="48">
        <f>MIN(4,(1-P55/100)*Data!G61/L55)</f>
        <v>0.37196890199044258</v>
      </c>
      <c r="S55" s="5">
        <f t="shared" si="4"/>
        <v>2.2796416110596787</v>
      </c>
      <c r="T55" s="49">
        <f t="shared" si="5"/>
        <v>5.5338964752021574E-2</v>
      </c>
      <c r="U55" s="5">
        <f t="shared" si="6"/>
        <v>0</v>
      </c>
      <c r="V55" s="5">
        <f>Data!C61*U55</f>
        <v>0</v>
      </c>
      <c r="W55" s="48">
        <f>MIN(4,(1-Data!C$5/100)*Data!G61/L55)</f>
        <v>0.25951318743519319</v>
      </c>
      <c r="X55" s="5">
        <f t="shared" si="7"/>
        <v>2.4324414366922742</v>
      </c>
      <c r="Y55" s="49">
        <f t="shared" si="8"/>
        <v>0.31923607363727319</v>
      </c>
      <c r="Z55" s="5">
        <f t="shared" si="12"/>
        <v>1</v>
      </c>
      <c r="AA55" s="5">
        <f>Data!C61*Z55</f>
        <v>206</v>
      </c>
      <c r="AB55" s="34">
        <f>(1-P55/100)*Data!B61</f>
        <v>2.9669999999999952</v>
      </c>
      <c r="AC55" s="9">
        <f>AB55/Data!B61*Data!D61</f>
        <v>0.64499999999999891</v>
      </c>
      <c r="AD55" s="15">
        <f>Data!L$6/100*Data!C61*AB55</f>
        <v>122.24039999999981</v>
      </c>
      <c r="AE55" s="11">
        <f>Data!L$7*AC55</f>
        <v>193.49999999999966</v>
      </c>
      <c r="AF55" s="68">
        <f t="shared" si="9"/>
        <v>0.52206578983597196</v>
      </c>
      <c r="AG55" s="8">
        <f>Data!L$5/100*Data!C61*Data!G61/Data!B61/(1-AF55)*AB55</f>
        <v>120.470555937478</v>
      </c>
      <c r="AH55" s="34">
        <f>(100-Data!C$5)/100*Data!B61</f>
        <v>2.0699999999999998</v>
      </c>
      <c r="AI55" s="69">
        <f>AH55/Data!B61*Data!D61</f>
        <v>0.44999999999999996</v>
      </c>
      <c r="AJ55" s="36">
        <f>Data!L$6/100*Data!C61*AH55</f>
        <v>85.284000000000006</v>
      </c>
      <c r="AK55" s="36">
        <f>Data!L$7*AI55</f>
        <v>135</v>
      </c>
      <c r="AL55" s="68">
        <f t="shared" si="10"/>
        <v>0.62522624794604464</v>
      </c>
      <c r="AM55" s="8">
        <f>Data!L$5/100*Data!C61*Data!G61/Data!B61/(1-AL55)*AH55</f>
        <v>107.18466749564897</v>
      </c>
    </row>
    <row r="56" spans="1:39">
      <c r="A56" s="11">
        <v>51</v>
      </c>
      <c r="B56" s="22">
        <f t="shared" si="1"/>
        <v>3</v>
      </c>
      <c r="C56" s="16">
        <f t="shared" si="2"/>
        <v>2</v>
      </c>
      <c r="J56" s="23">
        <f>Data!B62*Data!C62</f>
        <v>7644</v>
      </c>
      <c r="K56" s="23">
        <f>IF(Data!C$7=1,Data!D62,IF(Data!C$7=2,J56,Data!B62))</f>
        <v>16</v>
      </c>
      <c r="L56" s="33">
        <f>Data!E62*SQRT(Data!F62/21)</f>
        <v>4.3871002037769875</v>
      </c>
      <c r="M56" s="33">
        <f>IF(Data!H62="A",Data!G$5,IF(Data!H62="B",Data!G$6,Data!G$7))</f>
        <v>95.7</v>
      </c>
      <c r="N56" s="33">
        <f>IF(Data!I62="A",Data!G$5,IF(Data!I62="B",Data!G$6,Data!G$7))</f>
        <v>97</v>
      </c>
      <c r="O56" s="33">
        <f>IF(Data!J62="A",Data!G$5,IF(Data!J62="B",Data!G$6,Data!G$7))</f>
        <v>95.7</v>
      </c>
      <c r="P56" s="46">
        <f>IF(Data!C$6=1,M56,IF(Data!C$6=2,N56,O56))</f>
        <v>95.7</v>
      </c>
      <c r="Q56" s="46">
        <f t="shared" si="3"/>
        <v>15.312000000000001</v>
      </c>
      <c r="R56" s="48">
        <f>MIN(4,(1-P56/100)*Data!G62/L56)</f>
        <v>0.24503657315018657</v>
      </c>
      <c r="S56" s="5">
        <f t="shared" si="4"/>
        <v>2.4559257781327024</v>
      </c>
      <c r="T56" s="49">
        <f t="shared" si="5"/>
        <v>0.358624543932545</v>
      </c>
      <c r="U56" s="5">
        <f t="shared" si="6"/>
        <v>2</v>
      </c>
      <c r="V56" s="5">
        <f>Data!C62*U56</f>
        <v>312</v>
      </c>
      <c r="W56" s="48">
        <f>MIN(4,(1-Data!C$5/100)*Data!G62/L56)</f>
        <v>0.17095574870943292</v>
      </c>
      <c r="X56" s="5">
        <f t="shared" si="7"/>
        <v>2.5983796673618595</v>
      </c>
      <c r="Y56" s="49">
        <f t="shared" si="8"/>
        <v>0.59167254070471476</v>
      </c>
      <c r="Z56" s="5">
        <f t="shared" si="12"/>
        <v>3</v>
      </c>
      <c r="AA56" s="5">
        <f>Data!C62*Z56</f>
        <v>468</v>
      </c>
      <c r="AB56" s="34">
        <f>(1-P56/100)*Data!B62</f>
        <v>2.1069999999999967</v>
      </c>
      <c r="AC56" s="9">
        <f>AB56/Data!B62*Data!D62</f>
        <v>0.68799999999999895</v>
      </c>
      <c r="AD56" s="15">
        <f>Data!L$6/100*Data!C62*AB56</f>
        <v>65.738399999999899</v>
      </c>
      <c r="AE56" s="11">
        <f>Data!L$7*AC56</f>
        <v>206.39999999999969</v>
      </c>
      <c r="AF56" s="68">
        <f t="shared" si="9"/>
        <v>0.64006200841747241</v>
      </c>
      <c r="AG56" s="8">
        <f>Data!L$5/100*Data!C62*Data!G62/Data!B62/(1-AF56)*AB56</f>
        <v>116.47839622505435</v>
      </c>
      <c r="AH56" s="34">
        <f>(100-Data!C$5)/100*Data!B62</f>
        <v>1.47</v>
      </c>
      <c r="AI56" s="69">
        <f>AH56/Data!B62*Data!D62</f>
        <v>0.48</v>
      </c>
      <c r="AJ56" s="36">
        <f>Data!L$6/100*Data!C62*AH56</f>
        <v>45.864000000000004</v>
      </c>
      <c r="AK56" s="36">
        <f>Data!L$7*AI56</f>
        <v>144</v>
      </c>
      <c r="AL56" s="68">
        <f t="shared" si="10"/>
        <v>0.72296505616895801</v>
      </c>
      <c r="AM56" s="8">
        <f>Data!L$5/100*Data!C62*Data!G62/Data!B62/(1-AL56)*AH56</f>
        <v>105.58234854964356</v>
      </c>
    </row>
    <row r="57" spans="1:39">
      <c r="A57" s="11">
        <v>52</v>
      </c>
      <c r="B57" s="22">
        <f t="shared" si="1"/>
        <v>6</v>
      </c>
      <c r="C57" s="16">
        <f t="shared" si="2"/>
        <v>6</v>
      </c>
      <c r="J57" s="23">
        <f>Data!B63*Data!C63</f>
        <v>42164</v>
      </c>
      <c r="K57" s="23">
        <f>IF(Data!C$7=1,Data!D63,IF(Data!C$7=2,J57,Data!B63))</f>
        <v>20</v>
      </c>
      <c r="L57" s="33">
        <f>Data!E63*SQRT(Data!F63/21)</f>
        <v>6.1252248977052455</v>
      </c>
      <c r="M57" s="33">
        <f>IF(Data!H63="A",Data!G$5,IF(Data!H63="B",Data!G$6,Data!G$7))</f>
        <v>97</v>
      </c>
      <c r="N57" s="33">
        <f>IF(Data!I63="A",Data!G$5,IF(Data!I63="B",Data!G$6,Data!G$7))</f>
        <v>98</v>
      </c>
      <c r="O57" s="33">
        <f>IF(Data!J63="A",Data!G$5,IF(Data!J63="B",Data!G$6,Data!G$7))</f>
        <v>95.7</v>
      </c>
      <c r="P57" s="46">
        <f>IF(Data!C$6=1,M57,IF(Data!C$6=2,N57,O57))</f>
        <v>97</v>
      </c>
      <c r="Q57" s="46">
        <f t="shared" si="3"/>
        <v>19.399999999999999</v>
      </c>
      <c r="R57" s="48">
        <f>MIN(4,(1-P57/100)*Data!G63/L57)</f>
        <v>8.8160028246849528E-2</v>
      </c>
      <c r="S57" s="5">
        <f t="shared" si="4"/>
        <v>2.8418443045344026</v>
      </c>
      <c r="T57" s="49">
        <f t="shared" si="5"/>
        <v>0.96996978040286708</v>
      </c>
      <c r="U57" s="5">
        <f t="shared" si="6"/>
        <v>6</v>
      </c>
      <c r="V57" s="5">
        <f>Data!C63*U57</f>
        <v>3048</v>
      </c>
      <c r="W57" s="48">
        <f>MIN(4,(1-Data!C$5/100)*Data!G63/L57)</f>
        <v>8.8160028246849528E-2</v>
      </c>
      <c r="X57" s="5">
        <f t="shared" si="7"/>
        <v>2.8418443045344026</v>
      </c>
      <c r="Y57" s="49">
        <f t="shared" si="8"/>
        <v>0.96996978040286708</v>
      </c>
      <c r="Z57" s="5">
        <f t="shared" si="12"/>
        <v>6</v>
      </c>
      <c r="AA57" s="5">
        <f>Data!C63*Z57</f>
        <v>3048</v>
      </c>
      <c r="AB57" s="34">
        <f>(1-P57/100)*Data!B63</f>
        <v>2.490000000000002</v>
      </c>
      <c r="AC57" s="9">
        <f>AB57/Data!B63*Data!D63</f>
        <v>0.60000000000000042</v>
      </c>
      <c r="AD57" s="15">
        <f>Data!L$6/100*Data!C63*AB57</f>
        <v>252.98400000000024</v>
      </c>
      <c r="AE57" s="11">
        <f>Data!L$7*AC57</f>
        <v>180.00000000000011</v>
      </c>
      <c r="AF57" s="68">
        <f t="shared" si="9"/>
        <v>0.83396922226683179</v>
      </c>
      <c r="AG57" s="8">
        <f>Data!L$5/100*Data!C63*Data!G63/Data!B63/(1-AF57)*AB57</f>
        <v>413.05594623074353</v>
      </c>
      <c r="AH57" s="34">
        <f>(100-Data!C$5)/100*Data!B63</f>
        <v>2.4899999999999998</v>
      </c>
      <c r="AI57" s="69">
        <f>AH57/Data!B63*Data!D63</f>
        <v>0.6</v>
      </c>
      <c r="AJ57" s="36">
        <f>Data!L$6/100*Data!C63*AH57</f>
        <v>252.98400000000001</v>
      </c>
      <c r="AK57" s="36">
        <f>Data!L$7*AI57</f>
        <v>180</v>
      </c>
      <c r="AL57" s="68">
        <f t="shared" si="10"/>
        <v>0.83396922226683179</v>
      </c>
      <c r="AM57" s="8">
        <f>Data!L$5/100*Data!C63*Data!G63/Data!B63/(1-AL57)*AH57</f>
        <v>413.05594623074313</v>
      </c>
    </row>
    <row r="58" spans="1:39">
      <c r="A58" s="11">
        <v>53</v>
      </c>
      <c r="B58" s="22">
        <f t="shared" si="1"/>
        <v>4</v>
      </c>
      <c r="C58" s="16">
        <f t="shared" si="2"/>
        <v>4</v>
      </c>
      <c r="J58" s="23">
        <f>Data!B64*Data!C64</f>
        <v>40080</v>
      </c>
      <c r="K58" s="23">
        <f>IF(Data!C$7=1,Data!D64,IF(Data!C$7=2,J58,Data!B64))</f>
        <v>20</v>
      </c>
      <c r="L58" s="33">
        <f>Data!E64*SQRT(Data!F64/21)</f>
        <v>2.9396308482474942</v>
      </c>
      <c r="M58" s="33">
        <f>IF(Data!H64="A",Data!G$5,IF(Data!H64="B",Data!G$6,Data!G$7))</f>
        <v>97</v>
      </c>
      <c r="N58" s="33">
        <f>IF(Data!I64="A",Data!G$5,IF(Data!I64="B",Data!G$6,Data!G$7))</f>
        <v>98</v>
      </c>
      <c r="O58" s="33">
        <f>IF(Data!J64="A",Data!G$5,IF(Data!J64="B",Data!G$6,Data!G$7))</f>
        <v>95.7</v>
      </c>
      <c r="P58" s="46">
        <f>IF(Data!C$6=1,M58,IF(Data!C$6=2,N58,O58))</f>
        <v>97</v>
      </c>
      <c r="Q58" s="46">
        <f t="shared" si="3"/>
        <v>19.399999999999999</v>
      </c>
      <c r="R58" s="48">
        <f>MIN(4,(1-P58/100)*Data!G64/L58)</f>
        <v>5.1026815183078146E-2</v>
      </c>
      <c r="S58" s="5">
        <f t="shared" si="4"/>
        <v>3.0281485792366416</v>
      </c>
      <c r="T58" s="49">
        <f t="shared" si="5"/>
        <v>1.2456469046708312</v>
      </c>
      <c r="U58" s="5">
        <f t="shared" si="6"/>
        <v>4</v>
      </c>
      <c r="V58" s="5">
        <f>Data!C64*U58</f>
        <v>6680</v>
      </c>
      <c r="W58" s="48">
        <f>MIN(4,(1-Data!C$5/100)*Data!G64/L58)</f>
        <v>5.1026815183078146E-2</v>
      </c>
      <c r="X58" s="5">
        <f t="shared" si="7"/>
        <v>3.0281485792366416</v>
      </c>
      <c r="Y58" s="49">
        <f t="shared" si="8"/>
        <v>1.2456469046708312</v>
      </c>
      <c r="Z58" s="5">
        <f t="shared" si="12"/>
        <v>4</v>
      </c>
      <c r="AA58" s="5">
        <f>Data!C64*Z58</f>
        <v>6680</v>
      </c>
      <c r="AB58" s="34">
        <f>(1-P58/100)*Data!B64</f>
        <v>0.72000000000000064</v>
      </c>
      <c r="AC58" s="9">
        <f>AB58/Data!B64*Data!D64</f>
        <v>0.60000000000000053</v>
      </c>
      <c r="AD58" s="15">
        <f>Data!L$6/100*Data!C64*AB58</f>
        <v>240.48000000000022</v>
      </c>
      <c r="AE58" s="11">
        <f>Data!L$7*AC58</f>
        <v>180.00000000000017</v>
      </c>
      <c r="AF58" s="68">
        <f t="shared" si="9"/>
        <v>0.89355297285903967</v>
      </c>
      <c r="AG58" s="8">
        <f>Data!L$5/100*Data!C64*Data!G64/Data!B64/(1-AF58)*AB58</f>
        <v>588.32079844813484</v>
      </c>
      <c r="AH58" s="34">
        <f>(100-Data!C$5)/100*Data!B64</f>
        <v>0.72</v>
      </c>
      <c r="AI58" s="69">
        <f>AH58/Data!B64*Data!D64</f>
        <v>0.6</v>
      </c>
      <c r="AJ58" s="36">
        <f>Data!L$6/100*Data!C64*AH58</f>
        <v>240.48</v>
      </c>
      <c r="AK58" s="36">
        <f>Data!L$7*AI58</f>
        <v>180</v>
      </c>
      <c r="AL58" s="68">
        <f t="shared" si="10"/>
        <v>0.89355297285903967</v>
      </c>
      <c r="AM58" s="8">
        <f>Data!L$5/100*Data!C64*Data!G64/Data!B64/(1-AL58)*AH58</f>
        <v>588.32079844813427</v>
      </c>
    </row>
    <row r="59" spans="1:39">
      <c r="A59" s="11">
        <v>54</v>
      </c>
      <c r="B59" s="22">
        <f t="shared" si="1"/>
        <v>1</v>
      </c>
      <c r="C59" s="16">
        <f t="shared" si="2"/>
        <v>1</v>
      </c>
      <c r="J59" s="23">
        <f>Data!B65*Data!C65</f>
        <v>10080</v>
      </c>
      <c r="K59" s="23">
        <f>IF(Data!C$7=1,Data!D65,IF(Data!C$7=2,J59,Data!B65))</f>
        <v>24</v>
      </c>
      <c r="L59" s="33">
        <f>Data!E65*SQRT(Data!F65/21)</f>
        <v>2.8769733551814358</v>
      </c>
      <c r="M59" s="33">
        <f>IF(Data!H65="A",Data!G$5,IF(Data!H65="B",Data!G$6,Data!G$7))</f>
        <v>95.7</v>
      </c>
      <c r="N59" s="33">
        <f>IF(Data!I65="A",Data!G$5,IF(Data!I65="B",Data!G$6,Data!G$7))</f>
        <v>98</v>
      </c>
      <c r="O59" s="33">
        <f>IF(Data!J65="A",Data!G$5,IF(Data!J65="B",Data!G$6,Data!G$7))</f>
        <v>95.7</v>
      </c>
      <c r="P59" s="46">
        <f>IF(Data!C$6=1,M59,IF(Data!C$6=2,N59,O59))</f>
        <v>95.7</v>
      </c>
      <c r="Q59" s="46">
        <f t="shared" si="3"/>
        <v>22.968000000000004</v>
      </c>
      <c r="R59" s="48">
        <f>MIN(4,(1-P59/100)*Data!G65/L59)</f>
        <v>0.28397899428876522</v>
      </c>
      <c r="S59" s="5">
        <f t="shared" si="4"/>
        <v>2.3951170826339321</v>
      </c>
      <c r="T59" s="49">
        <f t="shared" si="5"/>
        <v>0.25602304016933608</v>
      </c>
      <c r="U59" s="5">
        <f t="shared" si="6"/>
        <v>1</v>
      </c>
      <c r="V59" s="5">
        <f>Data!C65*U59</f>
        <v>240</v>
      </c>
      <c r="W59" s="48">
        <f>MIN(4,(1-Data!C$5/100)*Data!G65/L59)</f>
        <v>0.19812487973634832</v>
      </c>
      <c r="X59" s="5">
        <f t="shared" si="7"/>
        <v>2.5409823509004719</v>
      </c>
      <c r="Y59" s="49">
        <f t="shared" si="8"/>
        <v>0.49893578356967067</v>
      </c>
      <c r="Z59" s="5">
        <f t="shared" si="12"/>
        <v>1</v>
      </c>
      <c r="AA59" s="5">
        <f>Data!C65*Z59</f>
        <v>240</v>
      </c>
      <c r="AB59" s="34">
        <f>(1-P59/100)*Data!B65</f>
        <v>1.8059999999999969</v>
      </c>
      <c r="AC59" s="9">
        <f>AB59/Data!B65*Data!D65</f>
        <v>1.0319999999999983</v>
      </c>
      <c r="AD59" s="15">
        <f>Data!L$6/100*Data!C65*AB59</f>
        <v>86.687999999999846</v>
      </c>
      <c r="AE59" s="11">
        <f>Data!L$7*AC59</f>
        <v>309.59999999999945</v>
      </c>
      <c r="AF59" s="68">
        <f t="shared" si="9"/>
        <v>0.60103347670177021</v>
      </c>
      <c r="AG59" s="8">
        <f>Data!L$5/100*Data!C65*Data!G65/Data!B65/(1-AF59)*AB59</f>
        <v>122.86745162164191</v>
      </c>
      <c r="AH59" s="34">
        <f>(100-Data!C$5)/100*Data!B65</f>
        <v>1.26</v>
      </c>
      <c r="AI59" s="69">
        <f>AH59/Data!B65*Data!D65</f>
        <v>0.72</v>
      </c>
      <c r="AJ59" s="36">
        <f>Data!L$6/100*Data!C65*AH59</f>
        <v>60.480000000000004</v>
      </c>
      <c r="AK59" s="36">
        <f>Data!L$7*AI59</f>
        <v>216</v>
      </c>
      <c r="AL59" s="68">
        <f t="shared" si="10"/>
        <v>0.69108768793831121</v>
      </c>
      <c r="AM59" s="8">
        <f>Data!L$5/100*Data!C65*Data!G65/Data!B65/(1-AL59)*AH59</f>
        <v>110.71102919708287</v>
      </c>
    </row>
    <row r="60" spans="1:39">
      <c r="A60" s="11">
        <v>55</v>
      </c>
      <c r="B60" s="22">
        <f t="shared" si="1"/>
        <v>0</v>
      </c>
      <c r="C60" s="16">
        <f t="shared" si="2"/>
        <v>0</v>
      </c>
      <c r="J60" s="23">
        <f>Data!B66*Data!C66</f>
        <v>1980</v>
      </c>
      <c r="K60" s="23">
        <f>IF(Data!C$7=1,Data!D66,IF(Data!C$7=2,J60,Data!B66))</f>
        <v>39</v>
      </c>
      <c r="L60" s="33">
        <f>Data!E66*SQRT(Data!F66/21)</f>
        <v>3.66716828883518</v>
      </c>
      <c r="M60" s="33">
        <f>IF(Data!H66="A",Data!G$5,IF(Data!H66="B",Data!G$6,Data!G$7))</f>
        <v>95.7</v>
      </c>
      <c r="N60" s="33">
        <f>IF(Data!I66="A",Data!G$5,IF(Data!I66="B",Data!G$6,Data!G$7))</f>
        <v>95.7</v>
      </c>
      <c r="O60" s="33">
        <f>IF(Data!J66="A",Data!G$5,IF(Data!J66="B",Data!G$6,Data!G$7))</f>
        <v>95.7</v>
      </c>
      <c r="P60" s="46">
        <f>IF(Data!C$6=1,M60,IF(Data!C$6=2,N60,O60))</f>
        <v>95.7</v>
      </c>
      <c r="Q60" s="46">
        <f t="shared" si="3"/>
        <v>37.323</v>
      </c>
      <c r="R60" s="48">
        <f>MIN(4,(1-P60/100)*Data!G66/L60)</f>
        <v>1.1608411899068214</v>
      </c>
      <c r="S60" s="5">
        <f t="shared" si="4"/>
        <v>1.7089722094915483</v>
      </c>
      <c r="T60" s="49">
        <f t="shared" si="5"/>
        <v>-1.0911517099169996</v>
      </c>
      <c r="U60" s="5">
        <f t="shared" si="6"/>
        <v>0</v>
      </c>
      <c r="V60" s="5">
        <f>Data!C66*U60</f>
        <v>0</v>
      </c>
      <c r="W60" s="48">
        <f>MIN(4,(1-Data!C$5/100)*Data!G66/L60)</f>
        <v>0.80988920226057515</v>
      </c>
      <c r="X60" s="5">
        <f t="shared" si="7"/>
        <v>1.9080334066460245</v>
      </c>
      <c r="Y60" s="49">
        <f t="shared" si="8"/>
        <v>-0.65602325016629048</v>
      </c>
      <c r="Z60" s="5">
        <f t="shared" si="12"/>
        <v>0</v>
      </c>
      <c r="AA60" s="5">
        <f>Data!C66*Z60</f>
        <v>0</v>
      </c>
      <c r="AB60" s="34">
        <f>(1-P60/100)*Data!B66</f>
        <v>4.2569999999999926</v>
      </c>
      <c r="AC60" s="9">
        <f>AB60/Data!B66*Data!D66</f>
        <v>1.6769999999999972</v>
      </c>
      <c r="AD60" s="15">
        <f>Data!L$6/100*Data!C66*AB60</f>
        <v>17.02799999999997</v>
      </c>
      <c r="AE60" s="11">
        <f>Data!L$7*AC60</f>
        <v>503.09999999999917</v>
      </c>
      <c r="AF60" s="68">
        <f t="shared" si="9"/>
        <v>0.13760306625016527</v>
      </c>
      <c r="AG60" s="8">
        <f>Data!L$5/100*Data!C66*Data!G66/Data!B66/(1-AF60)*AB60</f>
        <v>24.681210202649382</v>
      </c>
      <c r="AH60" s="34">
        <f>(100-Data!C$5)/100*Data!B66</f>
        <v>2.9699999999999998</v>
      </c>
      <c r="AI60" s="69">
        <f>AH60/Data!B66*Data!D66</f>
        <v>1.17</v>
      </c>
      <c r="AJ60" s="36">
        <f>Data!L$6/100*Data!C66*AH60</f>
        <v>11.879999999999999</v>
      </c>
      <c r="AK60" s="36">
        <f>Data!L$7*AI60</f>
        <v>351</v>
      </c>
      <c r="AL60" s="68">
        <f t="shared" si="10"/>
        <v>0.25590458236913305</v>
      </c>
      <c r="AM60" s="8">
        <f>Data!L$5/100*Data!C66*Data!G66/Data!B66/(1-AL60)*AH60</f>
        <v>19.957117928882113</v>
      </c>
    </row>
    <row r="61" spans="1:39">
      <c r="A61" s="11">
        <v>56</v>
      </c>
      <c r="B61" s="22">
        <f t="shared" si="1"/>
        <v>0</v>
      </c>
      <c r="C61" s="16">
        <f t="shared" si="2"/>
        <v>0</v>
      </c>
      <c r="J61" s="23">
        <f>Data!B67*Data!C67</f>
        <v>704</v>
      </c>
      <c r="K61" s="23">
        <f>IF(Data!C$7=1,Data!D67,IF(Data!C$7=2,J61,Data!B67))</f>
        <v>65</v>
      </c>
      <c r="L61" s="33">
        <f>Data!E67*SQRT(Data!F67/21)</f>
        <v>3.7128646180170732</v>
      </c>
      <c r="M61" s="33">
        <f>IF(Data!H67="A",Data!G$5,IF(Data!H67="B",Data!G$6,Data!G$7))</f>
        <v>95.7</v>
      </c>
      <c r="N61" s="33">
        <f>IF(Data!I67="A",Data!G$5,IF(Data!I67="B",Data!G$6,Data!G$7))</f>
        <v>95.7</v>
      </c>
      <c r="O61" s="33">
        <f>IF(Data!J67="A",Data!G$5,IF(Data!J67="B",Data!G$6,Data!G$7))</f>
        <v>97</v>
      </c>
      <c r="P61" s="46">
        <f>IF(Data!C$6=1,M61,IF(Data!C$6=2,N61,O61))</f>
        <v>95.7</v>
      </c>
      <c r="Q61" s="46">
        <f t="shared" si="3"/>
        <v>62.204999999999998</v>
      </c>
      <c r="R61" s="48">
        <f>MIN(4,(1-P61/100)*Data!G67/L61)</f>
        <v>1.0191591639613597</v>
      </c>
      <c r="S61" s="5">
        <f t="shared" si="4"/>
        <v>1.7835133720597331</v>
      </c>
      <c r="T61" s="49">
        <f t="shared" si="5"/>
        <v>-0.9229560638516614</v>
      </c>
      <c r="U61" s="5">
        <f t="shared" si="6"/>
        <v>0</v>
      </c>
      <c r="V61" s="5">
        <f>Data!C67*U61</f>
        <v>0</v>
      </c>
      <c r="W61" s="48">
        <f>MIN(4,(1-Data!C$5/100)*Data!G67/L61)</f>
        <v>0.71104127718234578</v>
      </c>
      <c r="X61" s="5">
        <f t="shared" si="7"/>
        <v>1.9750760533150842</v>
      </c>
      <c r="Y61" s="49">
        <f t="shared" si="8"/>
        <v>-0.51894168051354039</v>
      </c>
      <c r="Z61" s="5">
        <f t="shared" si="12"/>
        <v>0</v>
      </c>
      <c r="AA61" s="5">
        <f>Data!C67*Z61</f>
        <v>0</v>
      </c>
      <c r="AB61" s="34">
        <f>(1-P61/100)*Data!B67</f>
        <v>3.7839999999999936</v>
      </c>
      <c r="AC61" s="9">
        <f>AB61/Data!B67*Data!D67</f>
        <v>2.7949999999999955</v>
      </c>
      <c r="AD61" s="15">
        <f>Data!L$6/100*Data!C67*AB61</f>
        <v>6.0543999999999905</v>
      </c>
      <c r="AE61" s="11">
        <f>Data!L$7*AC61</f>
        <v>838.49999999999864</v>
      </c>
      <c r="AF61" s="68">
        <f t="shared" si="9"/>
        <v>0.17801505106819071</v>
      </c>
      <c r="AG61" s="8">
        <f>Data!L$5/100*Data!C67*Data!G67/Data!B67/(1-AF61)*AB61</f>
        <v>9.20698123467443</v>
      </c>
      <c r="AH61" s="34">
        <f>(100-Data!C$5)/100*Data!B67</f>
        <v>2.6399999999999997</v>
      </c>
      <c r="AI61" s="69">
        <f>AH61/Data!B67*Data!D67</f>
        <v>1.9499999999999997</v>
      </c>
      <c r="AJ61" s="36">
        <f>Data!L$6/100*Data!C67*AH61</f>
        <v>4.2239999999999993</v>
      </c>
      <c r="AK61" s="36">
        <f>Data!L$7*AI61</f>
        <v>584.99999999999989</v>
      </c>
      <c r="AL61" s="68">
        <f t="shared" si="10"/>
        <v>0.30190070539850311</v>
      </c>
      <c r="AM61" s="8">
        <f>Data!L$5/100*Data!C67*Data!G67/Data!B67/(1-AL61)*AH61</f>
        <v>7.5633939768038809</v>
      </c>
    </row>
    <row r="62" spans="1:39">
      <c r="A62" s="11">
        <v>57</v>
      </c>
      <c r="B62" s="22">
        <f t="shared" si="1"/>
        <v>0</v>
      </c>
      <c r="C62" s="16">
        <f t="shared" si="2"/>
        <v>0</v>
      </c>
      <c r="J62" s="23">
        <f>Data!B68*Data!C68</f>
        <v>1547</v>
      </c>
      <c r="K62" s="23">
        <f>IF(Data!C$7=1,Data!D68,IF(Data!C$7=2,J62,Data!B68))</f>
        <v>30</v>
      </c>
      <c r="L62" s="33">
        <f>Data!E68*SQRT(Data!F68/21)</f>
        <v>14.984969545941347</v>
      </c>
      <c r="M62" s="33">
        <f>IF(Data!H68="A",Data!G$5,IF(Data!H68="B",Data!G$6,Data!G$7))</f>
        <v>95.7</v>
      </c>
      <c r="N62" s="33">
        <f>IF(Data!I68="A",Data!G$5,IF(Data!I68="B",Data!G$6,Data!G$7))</f>
        <v>95.7</v>
      </c>
      <c r="O62" s="33">
        <f>IF(Data!J68="A",Data!G$5,IF(Data!J68="B",Data!G$6,Data!G$7))</f>
        <v>95.7</v>
      </c>
      <c r="P62" s="46">
        <f>IF(Data!C$6=1,M62,IF(Data!C$6=2,N62,O62))</f>
        <v>95.7</v>
      </c>
      <c r="Q62" s="46">
        <f t="shared" si="3"/>
        <v>28.71</v>
      </c>
      <c r="R62" s="48">
        <f>MIN(4,(1-P62/100)*Data!G68/L62)</f>
        <v>0.6341687896572239</v>
      </c>
      <c r="S62" s="5">
        <f t="shared" si="4"/>
        <v>2.0321801311245049</v>
      </c>
      <c r="T62" s="49">
        <f t="shared" si="5"/>
        <v>-0.40551837961783782</v>
      </c>
      <c r="U62" s="5">
        <f t="shared" si="6"/>
        <v>0</v>
      </c>
      <c r="V62" s="5">
        <f>Data!C68*U62</f>
        <v>0</v>
      </c>
      <c r="W62" s="48">
        <f>MIN(4,(1-Data!C$5/100)*Data!G68/L62)</f>
        <v>0.44244334162132015</v>
      </c>
      <c r="X62" s="5">
        <f t="shared" si="7"/>
        <v>2.2022174173773168</v>
      </c>
      <c r="Y62" s="49">
        <f t="shared" si="8"/>
        <v>-8.3974985064400154E-2</v>
      </c>
      <c r="Z62" s="5">
        <f t="shared" si="12"/>
        <v>0</v>
      </c>
      <c r="AA62" s="5">
        <f>Data!C68*Z62</f>
        <v>0</v>
      </c>
      <c r="AB62" s="34">
        <f>(1-P62/100)*Data!B68</f>
        <v>9.5029999999999841</v>
      </c>
      <c r="AC62" s="9">
        <f>AB62/Data!B68*Data!D68</f>
        <v>1.2899999999999978</v>
      </c>
      <c r="AD62" s="15">
        <f>Data!L$6/100*Data!C68*AB62</f>
        <v>13.304199999999978</v>
      </c>
      <c r="AE62" s="11">
        <f>Data!L$7*AC62</f>
        <v>386.99999999999932</v>
      </c>
      <c r="AF62" s="68">
        <f t="shared" si="9"/>
        <v>0.34254825555187773</v>
      </c>
      <c r="AG62" s="8">
        <f>Data!L$5/100*Data!C68*Data!G68/Data!B68/(1-AF62)*AB62</f>
        <v>25.295012357081397</v>
      </c>
      <c r="AH62" s="34">
        <f>(100-Data!C$5)/100*Data!B68</f>
        <v>6.63</v>
      </c>
      <c r="AI62" s="69">
        <f>AH62/Data!B68*Data!D68</f>
        <v>0.89999999999999991</v>
      </c>
      <c r="AJ62" s="36">
        <f>Data!L$6/100*Data!C68*AH62</f>
        <v>9.282</v>
      </c>
      <c r="AK62" s="36">
        <f>Data!L$7*AI62</f>
        <v>270</v>
      </c>
      <c r="AL62" s="68">
        <f t="shared" si="10"/>
        <v>0.4665381602651153</v>
      </c>
      <c r="AM62" s="8">
        <f>Data!L$5/100*Data!C68*Data!G68/Data!B68/(1-AL62)*AH62</f>
        <v>21.749446981561253</v>
      </c>
    </row>
    <row r="63" spans="1:39">
      <c r="A63" s="11">
        <v>58</v>
      </c>
      <c r="B63" s="22">
        <f t="shared" si="1"/>
        <v>22</v>
      </c>
      <c r="C63" s="16">
        <f t="shared" si="2"/>
        <v>3</v>
      </c>
      <c r="J63" s="23">
        <f>Data!B69*Data!C69</f>
        <v>4800</v>
      </c>
      <c r="K63" s="23">
        <f>IF(Data!C$7=1,Data!D69,IF(Data!C$7=2,J63,Data!B69))</f>
        <v>71</v>
      </c>
      <c r="L63" s="33">
        <f>Data!E69*SQRT(Data!F69/21)</f>
        <v>70.38748821626659</v>
      </c>
      <c r="M63" s="33">
        <f>IF(Data!H69="A",Data!G$5,IF(Data!H69="B",Data!G$6,Data!G$7))</f>
        <v>95.7</v>
      </c>
      <c r="N63" s="33">
        <f>IF(Data!I69="A",Data!G$5,IF(Data!I69="B",Data!G$6,Data!G$7))</f>
        <v>95.7</v>
      </c>
      <c r="O63" s="33">
        <f>IF(Data!J69="A",Data!G$5,IF(Data!J69="B",Data!G$6,Data!G$7))</f>
        <v>97</v>
      </c>
      <c r="P63" s="46">
        <f>IF(Data!C$6=1,M63,IF(Data!C$6=2,N63,O63))</f>
        <v>95.7</v>
      </c>
      <c r="Q63" s="46">
        <f t="shared" si="3"/>
        <v>67.947000000000003</v>
      </c>
      <c r="R63" s="48">
        <f>MIN(4,(1-P63/100)*Data!G69/L63)</f>
        <v>0.37876049672474055</v>
      </c>
      <c r="S63" s="5">
        <f t="shared" si="4"/>
        <v>2.2716906131126042</v>
      </c>
      <c r="T63" s="49">
        <f t="shared" si="5"/>
        <v>4.1217282994497721E-2</v>
      </c>
      <c r="U63" s="5">
        <f t="shared" si="6"/>
        <v>3</v>
      </c>
      <c r="V63" s="5">
        <f>Data!C69*U63</f>
        <v>15</v>
      </c>
      <c r="W63" s="48">
        <f>MIN(4,(1-Data!C$5/100)*Data!G69/L63)</f>
        <v>0.26425150934284292</v>
      </c>
      <c r="X63" s="5">
        <f t="shared" si="7"/>
        <v>2.4249914865348972</v>
      </c>
      <c r="Y63" s="49">
        <f t="shared" si="8"/>
        <v>0.30667947896729053</v>
      </c>
      <c r="Z63" s="5">
        <f t="shared" si="12"/>
        <v>22</v>
      </c>
      <c r="AA63" s="5">
        <f>Data!C69*Z63</f>
        <v>110</v>
      </c>
      <c r="AB63" s="34">
        <f>(1-P63/100)*Data!B69</f>
        <v>41.27999999999993</v>
      </c>
      <c r="AC63" s="9">
        <f>AB63/Data!B69*Data!D69</f>
        <v>3.0529999999999946</v>
      </c>
      <c r="AD63" s="15">
        <f>Data!L$6/100*Data!C69*AB63</f>
        <v>41.27999999999993</v>
      </c>
      <c r="AE63" s="11">
        <f>Data!L$7*AC63</f>
        <v>915.89999999999839</v>
      </c>
      <c r="AF63" s="68">
        <f t="shared" si="9"/>
        <v>0.51643866222832335</v>
      </c>
      <c r="AG63" s="8">
        <f>Data!L$5/100*Data!C69*Data!G69/Data!B69/(1-AF63)*AB63</f>
        <v>68.915765998924869</v>
      </c>
      <c r="AH63" s="34">
        <f>(100-Data!C$5)/100*Data!B69</f>
        <v>28.799999999999997</v>
      </c>
      <c r="AI63" s="69">
        <f>AH63/Data!B69*Data!D69</f>
        <v>2.13</v>
      </c>
      <c r="AJ63" s="36">
        <f>Data!L$6/100*Data!C69*AH63</f>
        <v>28.799999999999997</v>
      </c>
      <c r="AK63" s="36">
        <f>Data!L$7*AI63</f>
        <v>639</v>
      </c>
      <c r="AL63" s="68">
        <f t="shared" si="10"/>
        <v>0.62045632450276855</v>
      </c>
      <c r="AM63" s="8">
        <f>Data!L$5/100*Data!C69*Data!G69/Data!B69/(1-AL63)*AH63</f>
        <v>61.257772164272545</v>
      </c>
    </row>
    <row r="64" spans="1:39">
      <c r="A64" s="11">
        <v>59</v>
      </c>
      <c r="B64" s="22">
        <f t="shared" si="1"/>
        <v>31</v>
      </c>
      <c r="C64" s="16">
        <f t="shared" si="2"/>
        <v>31</v>
      </c>
      <c r="J64" s="23">
        <f>Data!B70*Data!C70</f>
        <v>38031</v>
      </c>
      <c r="K64" s="23">
        <f>IF(Data!C$7=1,Data!D70,IF(Data!C$7=2,J64,Data!B70))</f>
        <v>56</v>
      </c>
      <c r="L64" s="33">
        <f>Data!E70*SQRT(Data!F70/21)</f>
        <v>62.296243998878523</v>
      </c>
      <c r="M64" s="33">
        <f>IF(Data!H70="A",Data!G$5,IF(Data!H70="B",Data!G$6,Data!G$7))</f>
        <v>97</v>
      </c>
      <c r="N64" s="33">
        <f>IF(Data!I70="A",Data!G$5,IF(Data!I70="B",Data!G$6,Data!G$7))</f>
        <v>95.7</v>
      </c>
      <c r="O64" s="33">
        <f>IF(Data!J70="A",Data!G$5,IF(Data!J70="B",Data!G$6,Data!G$7))</f>
        <v>95.7</v>
      </c>
      <c r="P64" s="46">
        <f>IF(Data!C$6=1,M64,IF(Data!C$6=2,N64,O64))</f>
        <v>97</v>
      </c>
      <c r="Q64" s="46">
        <f t="shared" si="3"/>
        <v>54.32</v>
      </c>
      <c r="R64" s="48">
        <f>MIN(4,(1-P64/100)*Data!G70/L64)</f>
        <v>0.19985153519406629</v>
      </c>
      <c r="S64" s="5">
        <f t="shared" si="4"/>
        <v>2.5375651418463248</v>
      </c>
      <c r="T64" s="49">
        <f t="shared" si="5"/>
        <v>0.49336670266568905</v>
      </c>
      <c r="U64" s="5">
        <f t="shared" si="6"/>
        <v>31</v>
      </c>
      <c r="V64" s="5">
        <f>Data!C70*U64</f>
        <v>651</v>
      </c>
      <c r="W64" s="48">
        <f>MIN(4,(1-Data!C$5/100)*Data!G70/L64)</f>
        <v>0.19985153519406629</v>
      </c>
      <c r="X64" s="5">
        <f t="shared" si="7"/>
        <v>2.5375651418463248</v>
      </c>
      <c r="Y64" s="49">
        <f t="shared" si="8"/>
        <v>0.49336670266568905</v>
      </c>
      <c r="Z64" s="5">
        <f t="shared" si="12"/>
        <v>31</v>
      </c>
      <c r="AA64" s="5">
        <f>Data!C70*Z64</f>
        <v>651</v>
      </c>
      <c r="AB64" s="34">
        <f>(1-P64/100)*Data!B70</f>
        <v>54.330000000000048</v>
      </c>
      <c r="AC64" s="9">
        <f>AB64/Data!B70*Data!D70</f>
        <v>1.6800000000000015</v>
      </c>
      <c r="AD64" s="15">
        <f>Data!L$6/100*Data!C70*AB64</f>
        <v>228.18600000000021</v>
      </c>
      <c r="AE64" s="11">
        <f>Data!L$7*AC64</f>
        <v>504.00000000000045</v>
      </c>
      <c r="AF64" s="68">
        <f t="shared" si="9"/>
        <v>0.68912324738975295</v>
      </c>
      <c r="AG64" s="8">
        <f>Data!L$5/100*Data!C70*Data!G70/Data!B70/(1-AF64)*AB64</f>
        <v>210.25213191784221</v>
      </c>
      <c r="AH64" s="34">
        <f>(100-Data!C$5)/100*Data!B70</f>
        <v>54.33</v>
      </c>
      <c r="AI64" s="69">
        <f>AH64/Data!B70*Data!D70</f>
        <v>1.68</v>
      </c>
      <c r="AJ64" s="36">
        <f>Data!L$6/100*Data!C70*AH64</f>
        <v>228.18600000000001</v>
      </c>
      <c r="AK64" s="36">
        <f>Data!L$7*AI64</f>
        <v>504</v>
      </c>
      <c r="AL64" s="68">
        <f t="shared" si="10"/>
        <v>0.68912324738975295</v>
      </c>
      <c r="AM64" s="8">
        <f>Data!L$5/100*Data!C70*Data!G70/Data!B70/(1-AL64)*AH64</f>
        <v>210.25213191784201</v>
      </c>
    </row>
    <row r="65" spans="1:39">
      <c r="A65" s="11">
        <v>60</v>
      </c>
      <c r="B65" s="22">
        <f t="shared" si="1"/>
        <v>0</v>
      </c>
      <c r="C65" s="16">
        <f t="shared" si="2"/>
        <v>0</v>
      </c>
      <c r="J65" s="23">
        <f>Data!B71*Data!C71</f>
        <v>7960</v>
      </c>
      <c r="K65" s="23">
        <f>IF(Data!C$7=1,Data!D71,IF(Data!C$7=2,J65,Data!B71))</f>
        <v>75</v>
      </c>
      <c r="L65" s="33">
        <f>Data!E71*SQRT(Data!F71/21)</f>
        <v>25.701519611618949</v>
      </c>
      <c r="M65" s="33">
        <f>IF(Data!H71="A",Data!G$5,IF(Data!H71="B",Data!G$6,Data!G$7))</f>
        <v>95.7</v>
      </c>
      <c r="N65" s="33">
        <f>IF(Data!I71="A",Data!G$5,IF(Data!I71="B",Data!G$6,Data!G$7))</f>
        <v>95.7</v>
      </c>
      <c r="O65" s="33">
        <f>IF(Data!J71="A",Data!G$5,IF(Data!J71="B",Data!G$6,Data!G$7))</f>
        <v>97</v>
      </c>
      <c r="P65" s="46">
        <f>IF(Data!C$6=1,M65,IF(Data!C$6=2,N65,O65))</f>
        <v>95.7</v>
      </c>
      <c r="Q65" s="46">
        <f t="shared" si="3"/>
        <v>71.775000000000006</v>
      </c>
      <c r="R65" s="48">
        <f>MIN(4,(1-P65/100)*Data!G71/L65)</f>
        <v>0.83485335981067232</v>
      </c>
      <c r="S65" s="5">
        <f t="shared" si="4"/>
        <v>1.8920555483288848</v>
      </c>
      <c r="T65" s="49">
        <f t="shared" si="5"/>
        <v>-0.68935163473170435</v>
      </c>
      <c r="U65" s="5">
        <f t="shared" si="6"/>
        <v>0</v>
      </c>
      <c r="V65" s="5">
        <f>Data!C71*U65</f>
        <v>0</v>
      </c>
      <c r="W65" s="48">
        <f>MIN(4,(1-Data!C$5/100)*Data!G71/L65)</f>
        <v>0.58245583242605192</v>
      </c>
      <c r="X65" s="5">
        <f t="shared" si="7"/>
        <v>2.0736151200319037</v>
      </c>
      <c r="Y65" s="49">
        <f t="shared" si="8"/>
        <v>-0.32501858636842151</v>
      </c>
      <c r="Z65" s="5">
        <f t="shared" si="12"/>
        <v>0</v>
      </c>
      <c r="AA65" s="5">
        <f>Data!C71*Z65</f>
        <v>0</v>
      </c>
      <c r="AB65" s="34">
        <f>(1-P65/100)*Data!B71</f>
        <v>42.784999999999926</v>
      </c>
      <c r="AC65" s="9">
        <f>AB65/Data!B71*Data!D71</f>
        <v>3.2249999999999943</v>
      </c>
      <c r="AD65" s="15">
        <f>Data!L$6/100*Data!C71*AB65</f>
        <v>68.455999999999889</v>
      </c>
      <c r="AE65" s="11">
        <f>Data!L$7*AC65</f>
        <v>967.49999999999829</v>
      </c>
      <c r="AF65" s="68">
        <f t="shared" si="9"/>
        <v>0.24530100583459191</v>
      </c>
      <c r="AG65" s="8">
        <f>Data!L$5/100*Data!C71*Data!G71/Data!B71/(1-AF65)*AB65</f>
        <v>56.862405186397304</v>
      </c>
      <c r="AH65" s="34">
        <f>(100-Data!C$5)/100*Data!B71</f>
        <v>29.849999999999998</v>
      </c>
      <c r="AI65" s="69">
        <f>AH65/Data!B71*Data!D71</f>
        <v>2.25</v>
      </c>
      <c r="AJ65" s="36">
        <f>Data!L$6/100*Data!C71*AH65</f>
        <v>47.76</v>
      </c>
      <c r="AK65" s="36">
        <f>Data!L$7*AI65</f>
        <v>675</v>
      </c>
      <c r="AL65" s="68">
        <f t="shared" si="10"/>
        <v>0.37258350241754501</v>
      </c>
      <c r="AM65" s="8">
        <f>Data!L$5/100*Data!C71*Data!G71/Data!B71/(1-AL65)*AH65</f>
        <v>47.719497519373547</v>
      </c>
    </row>
    <row r="66" spans="1:39">
      <c r="A66" s="11">
        <v>61</v>
      </c>
      <c r="B66" s="22">
        <f t="shared" si="1"/>
        <v>0</v>
      </c>
      <c r="C66" s="16">
        <f t="shared" si="2"/>
        <v>0</v>
      </c>
      <c r="J66" s="23">
        <f>Data!B72*Data!C72</f>
        <v>1476</v>
      </c>
      <c r="K66" s="23">
        <f>IF(Data!C$7=1,Data!D72,IF(Data!C$7=2,J66,Data!B72))</f>
        <v>55</v>
      </c>
      <c r="L66" s="33">
        <f>Data!E72*SQRT(Data!F72/21)</f>
        <v>7.2475952226132954</v>
      </c>
      <c r="M66" s="33">
        <f>IF(Data!H72="A",Data!G$5,IF(Data!H72="B",Data!G$6,Data!G$7))</f>
        <v>95.7</v>
      </c>
      <c r="N66" s="33">
        <f>IF(Data!I72="A",Data!G$5,IF(Data!I72="B",Data!G$6,Data!G$7))</f>
        <v>95.7</v>
      </c>
      <c r="O66" s="33">
        <f>IF(Data!J72="A",Data!G$5,IF(Data!J72="B",Data!G$6,Data!G$7))</f>
        <v>95.7</v>
      </c>
      <c r="P66" s="46">
        <f>IF(Data!C$6=1,M66,IF(Data!C$6=2,N66,O66))</f>
        <v>95.7</v>
      </c>
      <c r="Q66" s="46">
        <f t="shared" si="3"/>
        <v>52.634999999999998</v>
      </c>
      <c r="R66" s="48">
        <f>MIN(4,(1-P66/100)*Data!G72/L66)</f>
        <v>1.4595185954915717</v>
      </c>
      <c r="S66" s="5">
        <f t="shared" si="4"/>
        <v>1.5692872650995511</v>
      </c>
      <c r="T66" s="49">
        <f t="shared" si="5"/>
        <v>-1.4250061309516993</v>
      </c>
      <c r="U66" s="5">
        <f t="shared" si="6"/>
        <v>0</v>
      </c>
      <c r="V66" s="5">
        <f>Data!C72*U66</f>
        <v>0</v>
      </c>
      <c r="W66" s="48">
        <f>MIN(4,(1-Data!C$5/100)*Data!G72/L66)</f>
        <v>1.018268787552262</v>
      </c>
      <c r="X66" s="5">
        <f t="shared" si="7"/>
        <v>1.7840033599930347</v>
      </c>
      <c r="Y66" s="49">
        <f t="shared" si="8"/>
        <v>-0.92187209954138727</v>
      </c>
      <c r="Z66" s="5">
        <f t="shared" si="12"/>
        <v>0</v>
      </c>
      <c r="AA66" s="5">
        <f>Data!C72*Z66</f>
        <v>0</v>
      </c>
      <c r="AB66" s="34">
        <f>(1-P66/100)*Data!B72</f>
        <v>10.577999999999982</v>
      </c>
      <c r="AC66" s="9">
        <f>AB66/Data!B72*Data!D72</f>
        <v>2.3649999999999958</v>
      </c>
      <c r="AD66" s="15">
        <f>Data!L$6/100*Data!C72*AB66</f>
        <v>12.69359999999998</v>
      </c>
      <c r="AE66" s="11">
        <f>Data!L$7*AC66</f>
        <v>709.49999999999875</v>
      </c>
      <c r="AF66" s="68">
        <f t="shared" si="9"/>
        <v>7.7077714434299116E-2</v>
      </c>
      <c r="AG66" s="8">
        <f>Data!L$5/100*Data!C72*Data!G72/Data!B72/(1-AF66)*AB66</f>
        <v>17.192130093894491</v>
      </c>
      <c r="AH66" s="34">
        <f>(100-Data!C$5)/100*Data!B72</f>
        <v>7.38</v>
      </c>
      <c r="AI66" s="69">
        <f>AH66/Data!B72*Data!D72</f>
        <v>1.65</v>
      </c>
      <c r="AJ66" s="36">
        <f>Data!L$6/100*Data!C72*AH66</f>
        <v>8.8560000000000016</v>
      </c>
      <c r="AK66" s="36">
        <f>Data!L$7*AI66</f>
        <v>495</v>
      </c>
      <c r="AL66" s="68">
        <f t="shared" si="10"/>
        <v>0.17829764693591454</v>
      </c>
      <c r="AM66" s="8">
        <f>Data!L$5/100*Data!C72*Data!G72/Data!B72/(1-AL66)*AH66</f>
        <v>13.472031519345835</v>
      </c>
    </row>
    <row r="67" spans="1:39">
      <c r="A67" s="11">
        <v>62</v>
      </c>
      <c r="B67" s="22">
        <f t="shared" si="1"/>
        <v>1</v>
      </c>
      <c r="C67" s="16">
        <f t="shared" si="2"/>
        <v>0</v>
      </c>
      <c r="J67" s="23">
        <f>Data!B73*Data!C73</f>
        <v>2820</v>
      </c>
      <c r="K67" s="23">
        <f>IF(Data!C$7=1,Data!D73,IF(Data!C$7=2,J67,Data!B73))</f>
        <v>30</v>
      </c>
      <c r="L67" s="33">
        <f>Data!E73*SQRT(Data!F73/21)</f>
        <v>9.7467065244864859</v>
      </c>
      <c r="M67" s="33">
        <f>IF(Data!H73="A",Data!G$5,IF(Data!H73="B",Data!G$6,Data!G$7))</f>
        <v>95.7</v>
      </c>
      <c r="N67" s="33">
        <f>IF(Data!I73="A",Data!G$5,IF(Data!I73="B",Data!G$6,Data!G$7))</f>
        <v>95.7</v>
      </c>
      <c r="O67" s="33">
        <f>IF(Data!J73="A",Data!G$5,IF(Data!J73="B",Data!G$6,Data!G$7))</f>
        <v>95.7</v>
      </c>
      <c r="P67" s="46">
        <f>IF(Data!C$6=1,M67,IF(Data!C$6=2,N67,O67))</f>
        <v>95.7</v>
      </c>
      <c r="Q67" s="46">
        <f t="shared" si="3"/>
        <v>28.71</v>
      </c>
      <c r="R67" s="48">
        <f>MIN(4,(1-P67/100)*Data!G73/L67)</f>
        <v>0.52499785308448943</v>
      </c>
      <c r="S67" s="5">
        <f t="shared" si="4"/>
        <v>2.1231104625976727</v>
      </c>
      <c r="T67" s="49">
        <f t="shared" si="5"/>
        <v>-0.23072939296019224</v>
      </c>
      <c r="U67" s="5">
        <f t="shared" si="6"/>
        <v>0</v>
      </c>
      <c r="V67" s="5">
        <f>Data!C73*U67</f>
        <v>0</v>
      </c>
      <c r="W67" s="48">
        <f>MIN(4,(1-Data!C$5/100)*Data!G73/L67)</f>
        <v>0.36627757191941218</v>
      </c>
      <c r="X67" s="5">
        <f t="shared" si="7"/>
        <v>2.2863953080022084</v>
      </c>
      <c r="Y67" s="49">
        <f t="shared" si="8"/>
        <v>6.7302012668687614E-2</v>
      </c>
      <c r="Z67" s="5">
        <f t="shared" si="12"/>
        <v>1</v>
      </c>
      <c r="AA67" s="5">
        <f>Data!C73*Z67</f>
        <v>20</v>
      </c>
      <c r="AB67" s="34">
        <f>(1-P67/100)*Data!B73</f>
        <v>6.06299999999999</v>
      </c>
      <c r="AC67" s="9">
        <f>AB67/Data!B73*Data!D73</f>
        <v>1.2899999999999978</v>
      </c>
      <c r="AD67" s="15">
        <f>Data!L$6/100*Data!C73*AB67</f>
        <v>24.25199999999996</v>
      </c>
      <c r="AE67" s="11">
        <f>Data!L$7*AC67</f>
        <v>386.99999999999932</v>
      </c>
      <c r="AF67" s="68">
        <f t="shared" si="9"/>
        <v>0.40876251863763524</v>
      </c>
      <c r="AG67" s="8">
        <f>Data!L$5/100*Data!C73*Data!G73/Data!B73/(1-AF67)*AB67</f>
        <v>43.273643513001701</v>
      </c>
      <c r="AH67" s="34">
        <f>(100-Data!C$5)/100*Data!B73</f>
        <v>4.2299999999999995</v>
      </c>
      <c r="AI67" s="69">
        <f>AH67/Data!B73*Data!D73</f>
        <v>0.89999999999999991</v>
      </c>
      <c r="AJ67" s="36">
        <f>Data!L$6/100*Data!C73*AH67</f>
        <v>16.919999999999998</v>
      </c>
      <c r="AK67" s="36">
        <f>Data!L$7*AI67</f>
        <v>270</v>
      </c>
      <c r="AL67" s="68">
        <f t="shared" si="10"/>
        <v>0.52682936267702141</v>
      </c>
      <c r="AM67" s="8">
        <f>Data!L$5/100*Data!C73*Data!G73/Data!B73/(1-AL67)*AH67</f>
        <v>37.724234329054276</v>
      </c>
    </row>
    <row r="68" spans="1:39">
      <c r="A68" s="11">
        <v>63</v>
      </c>
      <c r="B68" s="22">
        <f t="shared" si="1"/>
        <v>23</v>
      </c>
      <c r="C68" s="16">
        <f t="shared" si="2"/>
        <v>7</v>
      </c>
      <c r="J68" s="23">
        <f>Data!B74*Data!C74</f>
        <v>22638</v>
      </c>
      <c r="K68" s="23">
        <f>IF(Data!C$7=1,Data!D74,IF(Data!C$7=2,J68,Data!B74))</f>
        <v>48</v>
      </c>
      <c r="L68" s="33">
        <f>Data!E74*SQRT(Data!F74/21)</f>
        <v>60.230931286163845</v>
      </c>
      <c r="M68" s="33">
        <f>IF(Data!H74="A",Data!G$5,IF(Data!H74="B",Data!G$6,Data!G$7))</f>
        <v>95.7</v>
      </c>
      <c r="N68" s="33">
        <f>IF(Data!I74="A",Data!G$5,IF(Data!I74="B",Data!G$6,Data!G$7))</f>
        <v>95.7</v>
      </c>
      <c r="O68" s="33">
        <f>IF(Data!J74="A",Data!G$5,IF(Data!J74="B",Data!G$6,Data!G$7))</f>
        <v>95.7</v>
      </c>
      <c r="P68" s="46">
        <f>IF(Data!C$6=1,M68,IF(Data!C$6=2,N68,O68))</f>
        <v>95.7</v>
      </c>
      <c r="Q68" s="46">
        <f t="shared" si="3"/>
        <v>45.936000000000007</v>
      </c>
      <c r="R68" s="48">
        <f>MIN(4,(1-P68/100)*Data!G74/L68)</f>
        <v>0.34339498922460177</v>
      </c>
      <c r="S68" s="5">
        <f t="shared" si="4"/>
        <v>2.3144380893501735</v>
      </c>
      <c r="T68" s="49">
        <f t="shared" si="5"/>
        <v>0.11666502539602246</v>
      </c>
      <c r="U68" s="5">
        <f t="shared" si="6"/>
        <v>7</v>
      </c>
      <c r="V68" s="5">
        <f>Data!C74*U68</f>
        <v>98</v>
      </c>
      <c r="W68" s="48">
        <f>MIN(4,(1-Data!C$5/100)*Data!G74/L68)</f>
        <v>0.23957789945902513</v>
      </c>
      <c r="X68" s="5">
        <f t="shared" si="7"/>
        <v>2.4650819737886387</v>
      </c>
      <c r="Y68" s="49">
        <f t="shared" si="8"/>
        <v>0.37390321254311543</v>
      </c>
      <c r="Z68" s="5">
        <f t="shared" si="12"/>
        <v>23</v>
      </c>
      <c r="AA68" s="5">
        <f>Data!C74*Z68</f>
        <v>322</v>
      </c>
      <c r="AB68" s="34">
        <f>(1-P68/100)*Data!B74</f>
        <v>69.530999999999878</v>
      </c>
      <c r="AC68" s="9">
        <f>AB68/Data!B74*Data!D74</f>
        <v>2.0639999999999965</v>
      </c>
      <c r="AD68" s="15">
        <f>Data!L$6/100*Data!C74*AB68</f>
        <v>194.68679999999966</v>
      </c>
      <c r="AE68" s="11">
        <f>Data!L$7*AC68</f>
        <v>619.19999999999891</v>
      </c>
      <c r="AF68" s="68">
        <f t="shared" si="9"/>
        <v>0.54643724667356663</v>
      </c>
      <c r="AG68" s="8">
        <f>Data!L$5/100*Data!C74*Data!G74/Data!B74/(1-AF68)*AB68</f>
        <v>159.60415503496986</v>
      </c>
      <c r="AH68" s="34">
        <f>(100-Data!C$5)/100*Data!B74</f>
        <v>48.51</v>
      </c>
      <c r="AI68" s="69">
        <f>AH68/Data!B74*Data!D74</f>
        <v>1.44</v>
      </c>
      <c r="AJ68" s="36">
        <f>Data!L$6/100*Data!C74*AH68</f>
        <v>135.828</v>
      </c>
      <c r="AK68" s="36">
        <f>Data!L$7*AI68</f>
        <v>432</v>
      </c>
      <c r="AL68" s="68">
        <f t="shared" si="10"/>
        <v>0.64576183686771194</v>
      </c>
      <c r="AM68" s="8">
        <f>Data!L$5/100*Data!C74*Data!G74/Data!B74/(1-AL68)*AH68</f>
        <v>142.57357127594187</v>
      </c>
    </row>
    <row r="69" spans="1:39">
      <c r="A69" s="11">
        <v>64</v>
      </c>
      <c r="B69" s="22">
        <f t="shared" si="1"/>
        <v>0</v>
      </c>
      <c r="C69" s="16">
        <f t="shared" si="2"/>
        <v>0</v>
      </c>
      <c r="J69" s="23">
        <f>Data!B75*Data!C75</f>
        <v>2356</v>
      </c>
      <c r="K69" s="23">
        <f>IF(Data!C$7=1,Data!D75,IF(Data!C$7=2,J69,Data!B75))</f>
        <v>55</v>
      </c>
      <c r="L69" s="33">
        <f>Data!E75*SQRT(Data!F75/21)</f>
        <v>3.6634349060779505</v>
      </c>
      <c r="M69" s="33">
        <f>IF(Data!H75="A",Data!G$5,IF(Data!H75="B",Data!G$6,Data!G$7))</f>
        <v>95.7</v>
      </c>
      <c r="N69" s="33">
        <f>IF(Data!I75="A",Data!G$5,IF(Data!I75="B",Data!G$6,Data!G$7))</f>
        <v>95.7</v>
      </c>
      <c r="O69" s="33">
        <f>IF(Data!J75="A",Data!G$5,IF(Data!J75="B",Data!G$6,Data!G$7))</f>
        <v>95.7</v>
      </c>
      <c r="P69" s="46">
        <f>IF(Data!C$6=1,M69,IF(Data!C$6=2,N69,O69))</f>
        <v>95.7</v>
      </c>
      <c r="Q69" s="46">
        <f t="shared" si="3"/>
        <v>52.634999999999998</v>
      </c>
      <c r="R69" s="48">
        <f>MIN(4,(1-P69/100)*Data!G75/L69)</f>
        <v>0.82163326964160022</v>
      </c>
      <c r="S69" s="5">
        <f t="shared" si="4"/>
        <v>1.9004731199889244</v>
      </c>
      <c r="T69" s="49">
        <f t="shared" si="5"/>
        <v>-0.67176085084067594</v>
      </c>
      <c r="U69" s="5">
        <f t="shared" si="6"/>
        <v>0</v>
      </c>
      <c r="V69" s="5">
        <f>Data!C75*U69</f>
        <v>0</v>
      </c>
      <c r="W69" s="48">
        <f>MIN(4,(1-Data!C$5/100)*Data!G75/L69)</f>
        <v>0.57323251370344341</v>
      </c>
      <c r="X69" s="5">
        <f t="shared" si="7"/>
        <v>2.0812985244465163</v>
      </c>
      <c r="Y69" s="49">
        <f t="shared" si="8"/>
        <v>-0.31025076732294105</v>
      </c>
      <c r="Z69" s="5">
        <f t="shared" si="12"/>
        <v>0</v>
      </c>
      <c r="AA69" s="5">
        <f>Data!C75*Z69</f>
        <v>0</v>
      </c>
      <c r="AB69" s="34">
        <f>(1-P69/100)*Data!B75</f>
        <v>3.2679999999999945</v>
      </c>
      <c r="AC69" s="9">
        <f>AB69/Data!B75*Data!D75</f>
        <v>2.3649999999999958</v>
      </c>
      <c r="AD69" s="15">
        <f>Data!L$6/100*Data!C75*AB69</f>
        <v>20.261599999999966</v>
      </c>
      <c r="AE69" s="11">
        <f>Data!L$7*AC69</f>
        <v>709.49999999999875</v>
      </c>
      <c r="AF69" s="68">
        <f t="shared" si="9"/>
        <v>0.2508679777688142</v>
      </c>
      <c r="AG69" s="8">
        <f>Data!L$5/100*Data!C75*Data!G75/Data!B75/(1-AF69)*AB69</f>
        <v>31.139371042399496</v>
      </c>
      <c r="AH69" s="34">
        <f>(100-Data!C$5)/100*Data!B75</f>
        <v>2.2799999999999998</v>
      </c>
      <c r="AI69" s="69">
        <f>AH69/Data!B75*Data!D75</f>
        <v>1.65</v>
      </c>
      <c r="AJ69" s="36">
        <f>Data!L$6/100*Data!C75*AH69</f>
        <v>14.135999999999999</v>
      </c>
      <c r="AK69" s="36">
        <f>Data!L$7*AI69</f>
        <v>495</v>
      </c>
      <c r="AL69" s="68">
        <f t="shared" si="10"/>
        <v>0.37818513353988004</v>
      </c>
      <c r="AM69" s="8">
        <f>Data!L$5/100*Data!C75*Data!G75/Data!B75/(1-AL69)*AH69</f>
        <v>26.173385163096281</v>
      </c>
    </row>
    <row r="70" spans="1:39">
      <c r="A70" s="11">
        <v>65</v>
      </c>
      <c r="B70" s="22">
        <f t="shared" si="1"/>
        <v>0</v>
      </c>
      <c r="C70" s="16">
        <f t="shared" si="2"/>
        <v>0</v>
      </c>
      <c r="J70" s="23">
        <f>Data!B76*Data!C76</f>
        <v>5175</v>
      </c>
      <c r="K70" s="23">
        <f>IF(Data!C$7=1,Data!D76,IF(Data!C$7=2,J70,Data!B76))</f>
        <v>34</v>
      </c>
      <c r="L70" s="33">
        <f>Data!E76*SQRT(Data!F76/21)</f>
        <v>3.7330812986946564</v>
      </c>
      <c r="M70" s="33">
        <f>IF(Data!H76="A",Data!G$5,IF(Data!H76="B",Data!G$6,Data!G$7))</f>
        <v>95.7</v>
      </c>
      <c r="N70" s="33">
        <f>IF(Data!I76="A",Data!G$5,IF(Data!I76="B",Data!G$6,Data!G$7))</f>
        <v>97</v>
      </c>
      <c r="O70" s="33">
        <f>IF(Data!J76="A",Data!G$5,IF(Data!J76="B",Data!G$6,Data!G$7))</f>
        <v>95.7</v>
      </c>
      <c r="P70" s="46">
        <f>IF(Data!C$6=1,M70,IF(Data!C$6=2,N70,O70))</f>
        <v>95.7</v>
      </c>
      <c r="Q70" s="46">
        <f t="shared" si="3"/>
        <v>32.538000000000004</v>
      </c>
      <c r="R70" s="48">
        <f>MIN(4,(1-P70/100)*Data!G76/L70)</f>
        <v>0.54137583360605568</v>
      </c>
      <c r="S70" s="5">
        <f t="shared" si="4"/>
        <v>2.108591687401089</v>
      </c>
      <c r="T70" s="49">
        <f t="shared" si="5"/>
        <v>-0.25818328403279278</v>
      </c>
      <c r="U70" s="5">
        <f t="shared" si="6"/>
        <v>0</v>
      </c>
      <c r="V70" s="5">
        <f>Data!C76*U70</f>
        <v>0</v>
      </c>
      <c r="W70" s="48">
        <f>MIN(4,(1-Data!C$5/100)*Data!G76/L70)</f>
        <v>0.37770406995771422</v>
      </c>
      <c r="X70" s="5">
        <f t="shared" si="7"/>
        <v>2.2729197901025415</v>
      </c>
      <c r="Y70" s="49">
        <f t="shared" si="8"/>
        <v>4.3403098189698328E-2</v>
      </c>
      <c r="Z70" s="5">
        <f t="shared" ref="Z70:Z101" si="13">MAX(INT(L70*Y70+0.5),0)</f>
        <v>0</v>
      </c>
      <c r="AA70" s="5">
        <f>Data!C76*Z70</f>
        <v>0</v>
      </c>
      <c r="AB70" s="34">
        <f>(1-P70/100)*Data!B76</f>
        <v>3.2249999999999943</v>
      </c>
      <c r="AC70" s="9">
        <f>AB70/Data!B76*Data!D76</f>
        <v>1.4619999999999975</v>
      </c>
      <c r="AD70" s="15">
        <f>Data!L$6/100*Data!C76*AB70</f>
        <v>44.504999999999924</v>
      </c>
      <c r="AE70" s="11">
        <f>Data!L$7*AC70</f>
        <v>438.59999999999928</v>
      </c>
      <c r="AF70" s="68">
        <f t="shared" si="9"/>
        <v>0.39813272905490638</v>
      </c>
      <c r="AG70" s="8">
        <f>Data!L$5/100*Data!C76*Data!G76/Data!B76/(1-AF70)*AB70</f>
        <v>57.923485264877129</v>
      </c>
      <c r="AH70" s="34">
        <f>(100-Data!C$5)/100*Data!B76</f>
        <v>2.25</v>
      </c>
      <c r="AI70" s="69">
        <f>AH70/Data!B76*Data!D76</f>
        <v>1.02</v>
      </c>
      <c r="AJ70" s="36">
        <f>Data!L$6/100*Data!C76*AH70</f>
        <v>31.05</v>
      </c>
      <c r="AK70" s="36">
        <f>Data!L$7*AI70</f>
        <v>306</v>
      </c>
      <c r="AL70" s="68">
        <f t="shared" si="10"/>
        <v>0.51730989598391997</v>
      </c>
      <c r="AM70" s="8">
        <f>Data!L$5/100*Data!C76*Data!G76/Data!B76/(1-AL70)*AH70</f>
        <v>50.389473075233667</v>
      </c>
    </row>
    <row r="71" spans="1:39">
      <c r="A71" s="11">
        <v>66</v>
      </c>
      <c r="B71" s="22">
        <f t="shared" ref="B71:B134" si="14">Z71</f>
        <v>2</v>
      </c>
      <c r="C71" s="16">
        <f t="shared" ref="C71:C134" si="15">U71</f>
        <v>0</v>
      </c>
      <c r="J71" s="23">
        <f>Data!B77*Data!C77</f>
        <v>5265</v>
      </c>
      <c r="K71" s="23">
        <f>IF(Data!C$7=1,Data!D77,IF(Data!C$7=2,J71,Data!B77))</f>
        <v>43</v>
      </c>
      <c r="L71" s="33">
        <f>Data!E77*SQRT(Data!F77/21)</f>
        <v>11.756270386263276</v>
      </c>
      <c r="M71" s="33">
        <f>IF(Data!H77="A",Data!G$5,IF(Data!H77="B",Data!G$6,Data!G$7))</f>
        <v>95.7</v>
      </c>
      <c r="N71" s="33">
        <f>IF(Data!I77="A",Data!G$5,IF(Data!I77="B",Data!G$6,Data!G$7))</f>
        <v>95.7</v>
      </c>
      <c r="O71" s="33">
        <f>IF(Data!J77="A",Data!G$5,IF(Data!J77="B",Data!G$6,Data!G$7))</f>
        <v>95.7</v>
      </c>
      <c r="P71" s="46">
        <f>IF(Data!C$6=1,M71,IF(Data!C$6=2,N71,O71))</f>
        <v>95.7</v>
      </c>
      <c r="Q71" s="46">
        <f t="shared" ref="Q71:Q134" si="16">K71*P71/100</f>
        <v>41.151000000000003</v>
      </c>
      <c r="R71" s="48">
        <f>MIN(4,(1-P71/100)*Data!G77/L71)</f>
        <v>0.43891470938174759</v>
      </c>
      <c r="S71" s="5">
        <f t="shared" ref="S71:S134" si="17">SQRT(LN(25/R71/R71))</f>
        <v>2.2058504396649736</v>
      </c>
      <c r="T71" s="49">
        <f t="shared" ref="T71:T134" si="18">(-5.3925569+5.6211054*S71-3.883683*S71*S71+1.0897299*S71*S71*S71)/(1-7.2496485/10*S71+5.07326622/10*S71*S71+6.69136868/100*S71*S71*S71-3.29129114/1000*S71*S71*S71*S71)</f>
        <v>-7.7345599051245634E-2</v>
      </c>
      <c r="U71" s="5">
        <f t="shared" ref="U71:U134" si="19">MAX(INT(L71*T71+0.5),0)</f>
        <v>0</v>
      </c>
      <c r="V71" s="5">
        <f>Data!C77*U71</f>
        <v>0</v>
      </c>
      <c r="W71" s="48">
        <f>MIN(4,(1-Data!C$5/100)*Data!G77/L71)</f>
        <v>0.30621956468494094</v>
      </c>
      <c r="X71" s="5">
        <f t="shared" ref="X71:X134" si="20">SQRT(LN(25/W71/W71))</f>
        <v>2.3634258249906988</v>
      </c>
      <c r="Y71" s="49">
        <f t="shared" ref="Y71:Y134" si="21">(-5.3925569+5.6211054*X71-3.883683*X71*X71+1.0897299*X71*X71*X71)/(1-7.2496485/10*X71+5.07326622/10*X71*X71+6.69136868/100*X71*X71*X71-3.29129114/1000*X71*X71*X71*X71)</f>
        <v>0.20173819311314536</v>
      </c>
      <c r="Z71" s="5">
        <f t="shared" si="13"/>
        <v>2</v>
      </c>
      <c r="AA71" s="5">
        <f>Data!C77*Z71</f>
        <v>54</v>
      </c>
      <c r="AB71" s="34">
        <f>(1-P71/100)*Data!B77</f>
        <v>8.3849999999999856</v>
      </c>
      <c r="AC71" s="9">
        <f>AB71/Data!B77*Data!D77</f>
        <v>1.8489999999999969</v>
      </c>
      <c r="AD71" s="15">
        <f>Data!L$6/100*Data!C77*AB71</f>
        <v>45.278999999999925</v>
      </c>
      <c r="AE71" s="11">
        <f>Data!L$7*AC71</f>
        <v>554.69999999999902</v>
      </c>
      <c r="AF71" s="68">
        <f t="shared" ref="AF71:AF134" si="22">NORMSDIST(T71)</f>
        <v>0.46917430836517693</v>
      </c>
      <c r="AG71" s="8">
        <f>Data!L$5/100*Data!C77*Data!G77/Data!B77/(1-AF71)*AB71</f>
        <v>65.61475932472564</v>
      </c>
      <c r="AH71" s="34">
        <f>(100-Data!C$5)/100*Data!B77</f>
        <v>5.85</v>
      </c>
      <c r="AI71" s="69">
        <f>AH71/Data!B77*Data!D77</f>
        <v>1.29</v>
      </c>
      <c r="AJ71" s="36">
        <f>Data!L$6/100*Data!C77*AH71</f>
        <v>31.59</v>
      </c>
      <c r="AK71" s="36">
        <f>Data!L$7*AI71</f>
        <v>387</v>
      </c>
      <c r="AL71" s="68">
        <f t="shared" ref="AL71:AL134" si="23">NORMSDIST(Y71)</f>
        <v>0.57993929868189997</v>
      </c>
      <c r="AM71" s="8">
        <f>Data!L$5/100*Data!C77*Data!G77/Data!B77/(1-AL71)*AH71</f>
        <v>57.848782149221577</v>
      </c>
    </row>
    <row r="72" spans="1:39">
      <c r="A72" s="11">
        <v>67</v>
      </c>
      <c r="B72" s="22">
        <f t="shared" si="14"/>
        <v>19</v>
      </c>
      <c r="C72" s="16">
        <f t="shared" si="15"/>
        <v>14</v>
      </c>
      <c r="J72" s="23">
        <f>Data!B78*Data!C78</f>
        <v>18386</v>
      </c>
      <c r="K72" s="23">
        <f>IF(Data!C$7=1,Data!D78,IF(Data!C$7=2,J72,Data!B78))</f>
        <v>42</v>
      </c>
      <c r="L72" s="33">
        <f>Data!E78*SQRT(Data!F78/21)</f>
        <v>24.848785078492714</v>
      </c>
      <c r="M72" s="33">
        <f>IF(Data!H78="A",Data!G$5,IF(Data!H78="B",Data!G$6,Data!G$7))</f>
        <v>95.7</v>
      </c>
      <c r="N72" s="33">
        <f>IF(Data!I78="A",Data!G$5,IF(Data!I78="B",Data!G$6,Data!G$7))</f>
        <v>95.7</v>
      </c>
      <c r="O72" s="33">
        <f>IF(Data!J78="A",Data!G$5,IF(Data!J78="B",Data!G$6,Data!G$7))</f>
        <v>95.7</v>
      </c>
      <c r="P72" s="46">
        <f>IF(Data!C$6=1,M72,IF(Data!C$6=2,N72,O72))</f>
        <v>95.7</v>
      </c>
      <c r="Q72" s="46">
        <f t="shared" si="16"/>
        <v>40.194000000000003</v>
      </c>
      <c r="R72" s="48">
        <f>MIN(4,(1-P72/100)*Data!G78/L72)</f>
        <v>0.17996855725033525</v>
      </c>
      <c r="S72" s="5">
        <f t="shared" si="17"/>
        <v>2.5785309917576233</v>
      </c>
      <c r="T72" s="49">
        <f t="shared" si="18"/>
        <v>0.55977212319590908</v>
      </c>
      <c r="U72" s="5">
        <f t="shared" si="19"/>
        <v>14</v>
      </c>
      <c r="V72" s="5">
        <f>Data!C78*U72</f>
        <v>812</v>
      </c>
      <c r="W72" s="48">
        <f>MIN(4,(1-Data!C$5/100)*Data!G78/L72)</f>
        <v>0.12555945854674586</v>
      </c>
      <c r="X72" s="5">
        <f t="shared" si="20"/>
        <v>2.7145584435626655</v>
      </c>
      <c r="Y72" s="49">
        <f t="shared" si="21"/>
        <v>0.77503823206907962</v>
      </c>
      <c r="Z72" s="5">
        <f t="shared" si="13"/>
        <v>19</v>
      </c>
      <c r="AA72" s="5">
        <f>Data!C78*Z72</f>
        <v>1102</v>
      </c>
      <c r="AB72" s="34">
        <f>(1-P72/100)*Data!B78</f>
        <v>13.630999999999977</v>
      </c>
      <c r="AC72" s="9">
        <f>AB72/Data!B78*Data!D78</f>
        <v>1.8059999999999969</v>
      </c>
      <c r="AD72" s="15">
        <f>Data!L$6/100*Data!C78*AB72</f>
        <v>158.11959999999976</v>
      </c>
      <c r="AE72" s="11">
        <f>Data!L$7*AC72</f>
        <v>541.79999999999905</v>
      </c>
      <c r="AF72" s="68">
        <f t="shared" si="22"/>
        <v>0.71218255976833722</v>
      </c>
      <c r="AG72" s="8">
        <f>Data!L$5/100*Data!C78*Data!G78/Data!B78/(1-AF72)*AB72</f>
        <v>225.29558996774932</v>
      </c>
      <c r="AH72" s="34">
        <f>(100-Data!C$5)/100*Data!B78</f>
        <v>9.51</v>
      </c>
      <c r="AI72" s="69">
        <f>AH72/Data!B78*Data!D78</f>
        <v>1.26</v>
      </c>
      <c r="AJ72" s="36">
        <f>Data!L$6/100*Data!C78*AH72</f>
        <v>110.31600000000002</v>
      </c>
      <c r="AK72" s="36">
        <f>Data!L$7*AI72</f>
        <v>378</v>
      </c>
      <c r="AL72" s="68">
        <f t="shared" si="23"/>
        <v>0.78084146575636215</v>
      </c>
      <c r="AM72" s="8">
        <f>Data!L$5/100*Data!C78*Data!G78/Data!B78/(1-AL72)*AH72</f>
        <v>206.42591061366943</v>
      </c>
    </row>
    <row r="73" spans="1:39">
      <c r="A73" s="11">
        <v>68</v>
      </c>
      <c r="B73" s="22">
        <f t="shared" si="14"/>
        <v>15</v>
      </c>
      <c r="C73" s="16">
        <f t="shared" si="15"/>
        <v>15</v>
      </c>
      <c r="J73" s="23">
        <f>Data!B79*Data!C79</f>
        <v>28272</v>
      </c>
      <c r="K73" s="23">
        <f>IF(Data!C$7=1,Data!D79,IF(Data!C$7=2,J73,Data!B79))</f>
        <v>96</v>
      </c>
      <c r="L73" s="33">
        <f>Data!E79*SQRT(Data!F79/21)</f>
        <v>33.897212100415722</v>
      </c>
      <c r="M73" s="33">
        <f>IF(Data!H79="A",Data!G$5,IF(Data!H79="B",Data!G$6,Data!G$7))</f>
        <v>97</v>
      </c>
      <c r="N73" s="33">
        <f>IF(Data!I79="A",Data!G$5,IF(Data!I79="B",Data!G$6,Data!G$7))</f>
        <v>95.7</v>
      </c>
      <c r="O73" s="33">
        <f>IF(Data!J79="A",Data!G$5,IF(Data!J79="B",Data!G$6,Data!G$7))</f>
        <v>97</v>
      </c>
      <c r="P73" s="46">
        <f>IF(Data!C$6=1,M73,IF(Data!C$6=2,N73,O73))</f>
        <v>97</v>
      </c>
      <c r="Q73" s="46">
        <f t="shared" si="16"/>
        <v>93.12</v>
      </c>
      <c r="R73" s="48">
        <f>MIN(4,(1-P73/100)*Data!G79/L73)</f>
        <v>0.21506193425006184</v>
      </c>
      <c r="S73" s="5">
        <f t="shared" si="17"/>
        <v>2.5084924311196724</v>
      </c>
      <c r="T73" s="49">
        <f t="shared" si="18"/>
        <v>0.44576091911139593</v>
      </c>
      <c r="U73" s="5">
        <f t="shared" si="19"/>
        <v>15</v>
      </c>
      <c r="V73" s="5">
        <f>Data!C79*U73</f>
        <v>465</v>
      </c>
      <c r="W73" s="48">
        <f>MIN(4,(1-Data!C$5/100)*Data!G79/L73)</f>
        <v>0.21506193425006184</v>
      </c>
      <c r="X73" s="5">
        <f t="shared" si="20"/>
        <v>2.5084924311196724</v>
      </c>
      <c r="Y73" s="49">
        <f t="shared" si="21"/>
        <v>0.44576091911139593</v>
      </c>
      <c r="Z73" s="5">
        <f t="shared" si="13"/>
        <v>15</v>
      </c>
      <c r="AA73" s="5">
        <f>Data!C79*Z73</f>
        <v>465</v>
      </c>
      <c r="AB73" s="34">
        <f>(1-P73/100)*Data!B79</f>
        <v>27.360000000000024</v>
      </c>
      <c r="AC73" s="9">
        <f>AB73/Data!B79*Data!D79</f>
        <v>2.8800000000000026</v>
      </c>
      <c r="AD73" s="15">
        <f>Data!L$6/100*Data!C79*AB73</f>
        <v>169.63200000000015</v>
      </c>
      <c r="AE73" s="11">
        <f>Data!L$7*AC73</f>
        <v>864.0000000000008</v>
      </c>
      <c r="AF73" s="68">
        <f t="shared" si="22"/>
        <v>0.67211502272714552</v>
      </c>
      <c r="AG73" s="8">
        <f>Data!L$5/100*Data!C79*Data!G79/Data!B79/(1-AF73)*AB73</f>
        <v>172.30890073071203</v>
      </c>
      <c r="AH73" s="34">
        <f>(100-Data!C$5)/100*Data!B79</f>
        <v>27.36</v>
      </c>
      <c r="AI73" s="69">
        <f>AH73/Data!B79*Data!D79</f>
        <v>2.88</v>
      </c>
      <c r="AJ73" s="36">
        <f>Data!L$6/100*Data!C79*AH73</f>
        <v>169.63200000000001</v>
      </c>
      <c r="AK73" s="36">
        <f>Data!L$7*AI73</f>
        <v>864</v>
      </c>
      <c r="AL73" s="68">
        <f t="shared" si="23"/>
        <v>0.67211502272714552</v>
      </c>
      <c r="AM73" s="8">
        <f>Data!L$5/100*Data!C79*Data!G79/Data!B79/(1-AL73)*AH73</f>
        <v>172.30890073071188</v>
      </c>
    </row>
    <row r="74" spans="1:39">
      <c r="A74" s="11">
        <v>69</v>
      </c>
      <c r="B74" s="22">
        <f t="shared" si="14"/>
        <v>0</v>
      </c>
      <c r="C74" s="16">
        <f t="shared" si="15"/>
        <v>0</v>
      </c>
      <c r="J74" s="23">
        <f>Data!B80*Data!C80</f>
        <v>1360</v>
      </c>
      <c r="K74" s="23">
        <f>IF(Data!C$7=1,Data!D80,IF(Data!C$7=2,J74,Data!B80))</f>
        <v>33</v>
      </c>
      <c r="L74" s="33">
        <f>Data!E80*SQRT(Data!F80/21)</f>
        <v>1.8421676009330763</v>
      </c>
      <c r="M74" s="33">
        <f>IF(Data!H80="A",Data!G$5,IF(Data!H80="B",Data!G$6,Data!G$7))</f>
        <v>95.7</v>
      </c>
      <c r="N74" s="33">
        <f>IF(Data!I80="A",Data!G$5,IF(Data!I80="B",Data!G$6,Data!G$7))</f>
        <v>95.7</v>
      </c>
      <c r="O74" s="33">
        <f>IF(Data!J80="A",Data!G$5,IF(Data!J80="B",Data!G$6,Data!G$7))</f>
        <v>95.7</v>
      </c>
      <c r="P74" s="46">
        <f>IF(Data!C$6=1,M74,IF(Data!C$6=2,N74,O74))</f>
        <v>95.7</v>
      </c>
      <c r="Q74" s="46">
        <f t="shared" si="16"/>
        <v>31.581</v>
      </c>
      <c r="R74" s="48">
        <f>MIN(4,(1-P74/100)*Data!G80/L74)</f>
        <v>0.93368268941913857</v>
      </c>
      <c r="S74" s="5">
        <f t="shared" si="17"/>
        <v>1.8319697289342221</v>
      </c>
      <c r="T74" s="49">
        <f t="shared" si="18"/>
        <v>-0.81707681708670454</v>
      </c>
      <c r="U74" s="5">
        <f t="shared" si="19"/>
        <v>0</v>
      </c>
      <c r="V74" s="5">
        <f>Data!C80*U74</f>
        <v>0</v>
      </c>
      <c r="W74" s="48">
        <f>MIN(4,(1-Data!C$5/100)*Data!G80/L74)</f>
        <v>0.65140652750172623</v>
      </c>
      <c r="X74" s="5">
        <f t="shared" si="20"/>
        <v>2.0189399584420871</v>
      </c>
      <c r="Y74" s="49">
        <f t="shared" si="21"/>
        <v>-0.43155503207398777</v>
      </c>
      <c r="Z74" s="5">
        <f t="shared" si="13"/>
        <v>0</v>
      </c>
      <c r="AA74" s="5">
        <f>Data!C80*Z74</f>
        <v>0</v>
      </c>
      <c r="AB74" s="34">
        <f>(1-P74/100)*Data!B80</f>
        <v>1.7199999999999971</v>
      </c>
      <c r="AC74" s="9">
        <f>AB74/Data!B80*Data!D80</f>
        <v>1.4189999999999976</v>
      </c>
      <c r="AD74" s="15">
        <f>Data!L$6/100*Data!C80*AB74</f>
        <v>11.695999999999982</v>
      </c>
      <c r="AE74" s="11">
        <f>Data!L$7*AC74</f>
        <v>425.69999999999931</v>
      </c>
      <c r="AF74" s="68">
        <f t="shared" si="22"/>
        <v>0.20694226521865589</v>
      </c>
      <c r="AG74" s="8">
        <f>Data!L$5/100*Data!C80*Data!G80/Data!B80/(1-AF74)*AB74</f>
        <v>18.43497561250177</v>
      </c>
      <c r="AH74" s="34">
        <f>(100-Data!C$5)/100*Data!B80</f>
        <v>1.2</v>
      </c>
      <c r="AI74" s="69">
        <f>AH74/Data!B80*Data!D80</f>
        <v>0.99</v>
      </c>
      <c r="AJ74" s="36">
        <f>Data!L$6/100*Data!C80*AH74</f>
        <v>8.16</v>
      </c>
      <c r="AK74" s="36">
        <f>Data!L$7*AI74</f>
        <v>297</v>
      </c>
      <c r="AL74" s="68">
        <f t="shared" si="23"/>
        <v>0.33303242356036478</v>
      </c>
      <c r="AM74" s="8">
        <f>Data!L$5/100*Data!C80*Data!G80/Data!B80/(1-AL74)*AH74</f>
        <v>15.293097236373924</v>
      </c>
    </row>
    <row r="75" spans="1:39">
      <c r="A75" s="11">
        <v>70</v>
      </c>
      <c r="B75" s="22">
        <f t="shared" si="14"/>
        <v>0</v>
      </c>
      <c r="C75" s="16">
        <f t="shared" si="15"/>
        <v>0</v>
      </c>
      <c r="J75" s="23">
        <f>Data!B81*Data!C81</f>
        <v>21840</v>
      </c>
      <c r="K75" s="23">
        <f>IF(Data!C$7=1,Data!D81,IF(Data!C$7=2,J75,Data!B81))</f>
        <v>75</v>
      </c>
      <c r="L75" s="33">
        <f>Data!E81*SQRT(Data!F81/21)</f>
        <v>10.78280557213554</v>
      </c>
      <c r="M75" s="33">
        <f>IF(Data!H81="A",Data!G$5,IF(Data!H81="B",Data!G$6,Data!G$7))</f>
        <v>95.7</v>
      </c>
      <c r="N75" s="33">
        <f>IF(Data!I81="A",Data!G$5,IF(Data!I81="B",Data!G$6,Data!G$7))</f>
        <v>95.7</v>
      </c>
      <c r="O75" s="33">
        <f>IF(Data!J81="A",Data!G$5,IF(Data!J81="B",Data!G$6,Data!G$7))</f>
        <v>97</v>
      </c>
      <c r="P75" s="46">
        <f>IF(Data!C$6=1,M75,IF(Data!C$6=2,N75,O75))</f>
        <v>95.7</v>
      </c>
      <c r="Q75" s="46">
        <f t="shared" si="16"/>
        <v>71.775000000000006</v>
      </c>
      <c r="R75" s="48">
        <f>MIN(4,(1-P75/100)*Data!G81/L75)</f>
        <v>0.62608937486971206</v>
      </c>
      <c r="S75" s="5">
        <f t="shared" si="17"/>
        <v>2.0384798547690539</v>
      </c>
      <c r="T75" s="49">
        <f t="shared" si="18"/>
        <v>-0.3931841331282841</v>
      </c>
      <c r="U75" s="5">
        <f t="shared" si="19"/>
        <v>0</v>
      </c>
      <c r="V75" s="5">
        <f>Data!C81*U75</f>
        <v>0</v>
      </c>
      <c r="W75" s="48">
        <f>MIN(4,(1-Data!C$5/100)*Data!G81/L75)</f>
        <v>0.43680654060677704</v>
      </c>
      <c r="X75" s="5">
        <f t="shared" si="20"/>
        <v>2.2080320618963105</v>
      </c>
      <c r="Y75" s="49">
        <f t="shared" si="21"/>
        <v>-7.3369162998102588E-2</v>
      </c>
      <c r="Z75" s="5">
        <f t="shared" si="13"/>
        <v>0</v>
      </c>
      <c r="AA75" s="5">
        <f>Data!C81*Z75</f>
        <v>0</v>
      </c>
      <c r="AB75" s="34">
        <f>(1-P75/100)*Data!B81</f>
        <v>22.359999999999964</v>
      </c>
      <c r="AC75" s="9">
        <f>AB75/Data!B81*Data!D81</f>
        <v>3.2249999999999943</v>
      </c>
      <c r="AD75" s="15">
        <f>Data!L$6/100*Data!C81*AB75</f>
        <v>187.8239999999997</v>
      </c>
      <c r="AE75" s="11">
        <f>Data!L$7*AC75</f>
        <v>967.49999999999829</v>
      </c>
      <c r="AF75" s="68">
        <f t="shared" si="22"/>
        <v>0.34709174395067321</v>
      </c>
      <c r="AG75" s="8">
        <f>Data!L$5/100*Data!C81*Data!G81/Data!B81/(1-AF75)*AB75</f>
        <v>108.56885227477433</v>
      </c>
      <c r="AH75" s="34">
        <f>(100-Data!C$5)/100*Data!B81</f>
        <v>15.6</v>
      </c>
      <c r="AI75" s="69">
        <f>AH75/Data!B81*Data!D81</f>
        <v>2.25</v>
      </c>
      <c r="AJ75" s="36">
        <f>Data!L$6/100*Data!C81*AH75</f>
        <v>131.04</v>
      </c>
      <c r="AK75" s="36">
        <f>Data!L$7*AI75</f>
        <v>675</v>
      </c>
      <c r="AL75" s="68">
        <f t="shared" si="23"/>
        <v>0.47075617790145585</v>
      </c>
      <c r="AM75" s="8">
        <f>Data!L$5/100*Data!C81*Data!G81/Data!B81/(1-AL75)*AH75</f>
        <v>93.444642969855167</v>
      </c>
    </row>
    <row r="76" spans="1:39">
      <c r="A76" s="11">
        <v>71</v>
      </c>
      <c r="B76" s="22">
        <f t="shared" si="14"/>
        <v>0</v>
      </c>
      <c r="C76" s="16">
        <f t="shared" si="15"/>
        <v>0</v>
      </c>
      <c r="J76" s="23">
        <f>Data!B82*Data!C82</f>
        <v>1300</v>
      </c>
      <c r="K76" s="23">
        <f>IF(Data!C$7=1,Data!D82,IF(Data!C$7=2,J76,Data!B82))</f>
        <v>30</v>
      </c>
      <c r="L76" s="33">
        <f>Data!E82*SQRT(Data!F82/21)</f>
        <v>2.5681944711999947</v>
      </c>
      <c r="M76" s="33">
        <f>IF(Data!H82="A",Data!G$5,IF(Data!H82="B",Data!G$6,Data!G$7))</f>
        <v>95.7</v>
      </c>
      <c r="N76" s="33">
        <f>IF(Data!I82="A",Data!G$5,IF(Data!I82="B",Data!G$6,Data!G$7))</f>
        <v>95.7</v>
      </c>
      <c r="O76" s="33">
        <f>IF(Data!J82="A",Data!G$5,IF(Data!J82="B",Data!G$6,Data!G$7))</f>
        <v>95.7</v>
      </c>
      <c r="P76" s="46">
        <f>IF(Data!C$6=1,M76,IF(Data!C$6=2,N76,O76))</f>
        <v>95.7</v>
      </c>
      <c r="Q76" s="46">
        <f t="shared" si="16"/>
        <v>28.71</v>
      </c>
      <c r="R76" s="48">
        <f>MIN(4,(1-P76/100)*Data!G82/L76)</f>
        <v>0.83716401702064414</v>
      </c>
      <c r="S76" s="5">
        <f t="shared" si="17"/>
        <v>1.8905941827454189</v>
      </c>
      <c r="T76" s="49">
        <f t="shared" si="18"/>
        <v>-0.69241296763230753</v>
      </c>
      <c r="U76" s="5">
        <f t="shared" si="19"/>
        <v>0</v>
      </c>
      <c r="V76" s="5">
        <f>Data!C82*U76</f>
        <v>0</v>
      </c>
      <c r="W76" s="48">
        <f>MIN(4,(1-Data!C$5/100)*Data!G82/L76)</f>
        <v>0.58406791885161369</v>
      </c>
      <c r="X76" s="5">
        <f t="shared" si="20"/>
        <v>2.0722817935535764</v>
      </c>
      <c r="Y76" s="49">
        <f t="shared" si="21"/>
        <v>-0.32758629299284875</v>
      </c>
      <c r="Z76" s="5">
        <f t="shared" si="13"/>
        <v>0</v>
      </c>
      <c r="AA76" s="5">
        <f>Data!C82*Z76</f>
        <v>0</v>
      </c>
      <c r="AB76" s="34">
        <f>(1-P76/100)*Data!B82</f>
        <v>2.1499999999999964</v>
      </c>
      <c r="AC76" s="9">
        <f>AB76/Data!B82*Data!D82</f>
        <v>1.2899999999999978</v>
      </c>
      <c r="AD76" s="15">
        <f>Data!L$6/100*Data!C82*AB76</f>
        <v>11.179999999999982</v>
      </c>
      <c r="AE76" s="11">
        <f>Data!L$7*AC76</f>
        <v>386.99999999999932</v>
      </c>
      <c r="AF76" s="68">
        <f t="shared" si="22"/>
        <v>0.24433901225734211</v>
      </c>
      <c r="AG76" s="8">
        <f>Data!L$5/100*Data!C82*Data!G82/Data!B82/(1-AF76)*AB76</f>
        <v>18.493742864438033</v>
      </c>
      <c r="AH76" s="34">
        <f>(100-Data!C$5)/100*Data!B82</f>
        <v>1.5</v>
      </c>
      <c r="AI76" s="69">
        <f>AH76/Data!B82*Data!D82</f>
        <v>0.89999999999999991</v>
      </c>
      <c r="AJ76" s="36">
        <f>Data!L$6/100*Data!C82*AH76</f>
        <v>7.8000000000000007</v>
      </c>
      <c r="AK76" s="36">
        <f>Data!L$7*AI76</f>
        <v>270</v>
      </c>
      <c r="AL76" s="68">
        <f t="shared" si="23"/>
        <v>0.37161224358492007</v>
      </c>
      <c r="AM76" s="8">
        <f>Data!L$5/100*Data!C82*Data!G82/Data!B82/(1-AL76)*AH76</f>
        <v>15.515897470095936</v>
      </c>
    </row>
    <row r="77" spans="1:39">
      <c r="A77" s="11">
        <v>72</v>
      </c>
      <c r="B77" s="22">
        <f t="shared" si="14"/>
        <v>10</v>
      </c>
      <c r="C77" s="16">
        <f t="shared" si="15"/>
        <v>5</v>
      </c>
      <c r="J77" s="23">
        <f>Data!B83*Data!C83</f>
        <v>10720</v>
      </c>
      <c r="K77" s="23">
        <f>IF(Data!C$7=1,Data!D83,IF(Data!C$7=2,J77,Data!B83))</f>
        <v>44</v>
      </c>
      <c r="L77" s="33">
        <f>Data!E83*SQRT(Data!F83/21)</f>
        <v>21.550256300630164</v>
      </c>
      <c r="M77" s="33">
        <f>IF(Data!H83="A",Data!G$5,IF(Data!H83="B",Data!G$6,Data!G$7))</f>
        <v>95.7</v>
      </c>
      <c r="N77" s="33">
        <f>IF(Data!I83="A",Data!G$5,IF(Data!I83="B",Data!G$6,Data!G$7))</f>
        <v>95.7</v>
      </c>
      <c r="O77" s="33">
        <f>IF(Data!J83="A",Data!G$5,IF(Data!J83="B",Data!G$6,Data!G$7))</f>
        <v>95.7</v>
      </c>
      <c r="P77" s="46">
        <f>IF(Data!C$6=1,M77,IF(Data!C$6=2,N77,O77))</f>
        <v>95.7</v>
      </c>
      <c r="Q77" s="46">
        <f t="shared" si="16"/>
        <v>42.108000000000004</v>
      </c>
      <c r="R77" s="48">
        <f>MIN(4,(1-P77/100)*Data!G83/L77)</f>
        <v>0.28932370515786709</v>
      </c>
      <c r="S77" s="5">
        <f t="shared" si="17"/>
        <v>2.3873194353005371</v>
      </c>
      <c r="T77" s="49">
        <f t="shared" si="18"/>
        <v>0.24271933171061635</v>
      </c>
      <c r="U77" s="5">
        <f t="shared" si="19"/>
        <v>5</v>
      </c>
      <c r="V77" s="5">
        <f>Data!C83*U77</f>
        <v>160</v>
      </c>
      <c r="W77" s="48">
        <f>MIN(4,(1-Data!C$5/100)*Data!G83/L77)</f>
        <v>0.20185374778455897</v>
      </c>
      <c r="X77" s="5">
        <f t="shared" si="20"/>
        <v>2.5336336661456178</v>
      </c>
      <c r="Y77" s="49">
        <f t="shared" si="21"/>
        <v>0.48695268356719534</v>
      </c>
      <c r="Z77" s="5">
        <f t="shared" si="13"/>
        <v>10</v>
      </c>
      <c r="AA77" s="5">
        <f>Data!C83*Z77</f>
        <v>320</v>
      </c>
      <c r="AB77" s="34">
        <f>(1-P77/100)*Data!B83</f>
        <v>14.404999999999976</v>
      </c>
      <c r="AC77" s="9">
        <f>AB77/Data!B83*Data!D83</f>
        <v>1.8919999999999968</v>
      </c>
      <c r="AD77" s="15">
        <f>Data!L$6/100*Data!C83*AB77</f>
        <v>92.191999999999851</v>
      </c>
      <c r="AE77" s="11">
        <f>Data!L$7*AC77</f>
        <v>567.599999999999</v>
      </c>
      <c r="AF77" s="68">
        <f t="shared" si="22"/>
        <v>0.59588858466718264</v>
      </c>
      <c r="AG77" s="8">
        <f>Data!L$5/100*Data!C83*Data!G83/Data!B83/(1-AF77)*AB77</f>
        <v>123.43130658390294</v>
      </c>
      <c r="AH77" s="34">
        <f>(100-Data!C$5)/100*Data!B83</f>
        <v>10.049999999999999</v>
      </c>
      <c r="AI77" s="69">
        <f>AH77/Data!B83*Data!D83</f>
        <v>1.3199999999999998</v>
      </c>
      <c r="AJ77" s="36">
        <f>Data!L$6/100*Data!C83*AH77</f>
        <v>64.319999999999993</v>
      </c>
      <c r="AK77" s="36">
        <f>Data!L$7*AI77</f>
        <v>395.99999999999994</v>
      </c>
      <c r="AL77" s="68">
        <f t="shared" si="23"/>
        <v>0.68685406864179011</v>
      </c>
      <c r="AM77" s="8">
        <f>Data!L$5/100*Data!C83*Data!G83/Data!B83/(1-AL77)*AH77</f>
        <v>111.13029586257667</v>
      </c>
    </row>
    <row r="78" spans="1:39">
      <c r="A78" s="11">
        <v>73</v>
      </c>
      <c r="B78" s="22">
        <f t="shared" si="14"/>
        <v>37</v>
      </c>
      <c r="C78" s="16">
        <f t="shared" si="15"/>
        <v>37</v>
      </c>
      <c r="J78" s="23">
        <f>Data!B84*Data!C84</f>
        <v>32910</v>
      </c>
      <c r="K78" s="23">
        <f>IF(Data!C$7=1,Data!D84,IF(Data!C$7=2,J78,Data!B84))</f>
        <v>67</v>
      </c>
      <c r="L78" s="33">
        <f>Data!E84*SQRT(Data!F84/21)</f>
        <v>54.296264880889531</v>
      </c>
      <c r="M78" s="33">
        <f>IF(Data!H84="A",Data!G$5,IF(Data!H84="B",Data!G$6,Data!G$7))</f>
        <v>97</v>
      </c>
      <c r="N78" s="33">
        <f>IF(Data!I84="A",Data!G$5,IF(Data!I84="B",Data!G$6,Data!G$7))</f>
        <v>95.7</v>
      </c>
      <c r="O78" s="33">
        <f>IF(Data!J84="A",Data!G$5,IF(Data!J84="B",Data!G$6,Data!G$7))</f>
        <v>97</v>
      </c>
      <c r="P78" s="46">
        <f>IF(Data!C$6=1,M78,IF(Data!C$6=2,N78,O78))</f>
        <v>97</v>
      </c>
      <c r="Q78" s="46">
        <f t="shared" si="16"/>
        <v>64.989999999999995</v>
      </c>
      <c r="R78" s="48">
        <f>MIN(4,(1-P78/100)*Data!G84/L78)</f>
        <v>0.14918153242712162</v>
      </c>
      <c r="S78" s="5">
        <f t="shared" si="17"/>
        <v>2.6502940548572083</v>
      </c>
      <c r="T78" s="49">
        <f t="shared" si="18"/>
        <v>0.67429824961945761</v>
      </c>
      <c r="U78" s="5">
        <f t="shared" si="19"/>
        <v>37</v>
      </c>
      <c r="V78" s="5">
        <f>Data!C84*U78</f>
        <v>1110</v>
      </c>
      <c r="W78" s="48">
        <f>MIN(4,(1-Data!C$5/100)*Data!G84/L78)</f>
        <v>0.14918153242712162</v>
      </c>
      <c r="X78" s="5">
        <f t="shared" si="20"/>
        <v>2.6502940548572083</v>
      </c>
      <c r="Y78" s="49">
        <f t="shared" si="21"/>
        <v>0.67429824961945761</v>
      </c>
      <c r="Z78" s="5">
        <f t="shared" si="13"/>
        <v>37</v>
      </c>
      <c r="AA78" s="5">
        <f>Data!C84*Z78</f>
        <v>1110</v>
      </c>
      <c r="AB78" s="34">
        <f>(1-P78/100)*Data!B84</f>
        <v>32.910000000000032</v>
      </c>
      <c r="AC78" s="9">
        <f>AB78/Data!B84*Data!D84</f>
        <v>2.010000000000002</v>
      </c>
      <c r="AD78" s="15">
        <f>Data!L$6/100*Data!C84*AB78</f>
        <v>197.46000000000021</v>
      </c>
      <c r="AE78" s="11">
        <f>Data!L$7*AC78</f>
        <v>603.00000000000057</v>
      </c>
      <c r="AF78" s="68">
        <f t="shared" si="22"/>
        <v>0.74993914167316167</v>
      </c>
      <c r="AG78" s="8">
        <f>Data!L$5/100*Data!C84*Data!G84/Data!B84/(1-AF78)*AB78</f>
        <v>242.94086010293412</v>
      </c>
      <c r="AH78" s="34">
        <f>(100-Data!C$5)/100*Data!B84</f>
        <v>32.909999999999997</v>
      </c>
      <c r="AI78" s="69">
        <f>AH78/Data!B84*Data!D84</f>
        <v>2.0099999999999998</v>
      </c>
      <c r="AJ78" s="36">
        <f>Data!L$6/100*Data!C84*AH78</f>
        <v>197.45999999999998</v>
      </c>
      <c r="AK78" s="36">
        <f>Data!L$7*AI78</f>
        <v>602.99999999999989</v>
      </c>
      <c r="AL78" s="68">
        <f t="shared" si="23"/>
        <v>0.74993914167316167</v>
      </c>
      <c r="AM78" s="8">
        <f>Data!L$5/100*Data!C84*Data!G84/Data!B84/(1-AL78)*AH78</f>
        <v>242.94086010293387</v>
      </c>
    </row>
    <row r="79" spans="1:39">
      <c r="A79" s="11">
        <v>74</v>
      </c>
      <c r="B79" s="22">
        <f t="shared" si="14"/>
        <v>1</v>
      </c>
      <c r="C79" s="16">
        <f t="shared" si="15"/>
        <v>0</v>
      </c>
      <c r="J79" s="23">
        <f>Data!B85*Data!C85</f>
        <v>8470</v>
      </c>
      <c r="K79" s="23">
        <f>IF(Data!C$7=1,Data!D85,IF(Data!C$7=2,J79,Data!B85))</f>
        <v>32</v>
      </c>
      <c r="L79" s="33">
        <f>Data!E85*SQRT(Data!F85/21)</f>
        <v>6.1168364554865668</v>
      </c>
      <c r="M79" s="33">
        <f>IF(Data!H85="A",Data!G$5,IF(Data!H85="B",Data!G$6,Data!G$7))</f>
        <v>95.7</v>
      </c>
      <c r="N79" s="33">
        <f>IF(Data!I85="A",Data!G$5,IF(Data!I85="B",Data!G$6,Data!G$7))</f>
        <v>97</v>
      </c>
      <c r="O79" s="33">
        <f>IF(Data!J85="A",Data!G$5,IF(Data!J85="B",Data!G$6,Data!G$7))</f>
        <v>95.7</v>
      </c>
      <c r="P79" s="46">
        <f>IF(Data!C$6=1,M79,IF(Data!C$6=2,N79,O79))</f>
        <v>95.7</v>
      </c>
      <c r="Q79" s="46">
        <f t="shared" si="16"/>
        <v>30.624000000000002</v>
      </c>
      <c r="R79" s="48">
        <f>MIN(4,(1-P79/100)*Data!G85/L79)</f>
        <v>0.41475687938728589</v>
      </c>
      <c r="S79" s="5">
        <f t="shared" si="17"/>
        <v>2.2313675966341111</v>
      </c>
      <c r="T79" s="49">
        <f t="shared" si="18"/>
        <v>-3.104409198357937E-2</v>
      </c>
      <c r="U79" s="5">
        <f t="shared" si="19"/>
        <v>0</v>
      </c>
      <c r="V79" s="5">
        <f>Data!C85*U79</f>
        <v>0</v>
      </c>
      <c r="W79" s="48">
        <f>MIN(4,(1-Data!C$5/100)*Data!G85/L79)</f>
        <v>0.28936526468880491</v>
      </c>
      <c r="X79" s="5">
        <f t="shared" si="20"/>
        <v>2.3872592694073882</v>
      </c>
      <c r="Y79" s="49">
        <f t="shared" si="21"/>
        <v>0.2426165481444767</v>
      </c>
      <c r="Z79" s="5">
        <f t="shared" si="13"/>
        <v>1</v>
      </c>
      <c r="AA79" s="5">
        <f>Data!C85*Z79</f>
        <v>70</v>
      </c>
      <c r="AB79" s="34">
        <f>(1-P79/100)*Data!B85</f>
        <v>5.2029999999999914</v>
      </c>
      <c r="AC79" s="9">
        <f>AB79/Data!B85*Data!D85</f>
        <v>1.3759999999999977</v>
      </c>
      <c r="AD79" s="15">
        <f>Data!L$6/100*Data!C85*AB79</f>
        <v>72.841999999999885</v>
      </c>
      <c r="AE79" s="11">
        <f>Data!L$7*AC79</f>
        <v>412.79999999999927</v>
      </c>
      <c r="AF79" s="68">
        <f t="shared" si="22"/>
        <v>0.48761718814255117</v>
      </c>
      <c r="AG79" s="8">
        <f>Data!L$5/100*Data!C85*Data!G85/Data!B85/(1-AF79)*AB79</f>
        <v>86.649081453481429</v>
      </c>
      <c r="AH79" s="34">
        <f>(100-Data!C$5)/100*Data!B85</f>
        <v>3.63</v>
      </c>
      <c r="AI79" s="69">
        <f>AH79/Data!B85*Data!D85</f>
        <v>0.96</v>
      </c>
      <c r="AJ79" s="36">
        <f>Data!L$6/100*Data!C85*AH79</f>
        <v>50.82</v>
      </c>
      <c r="AK79" s="36">
        <f>Data!L$7*AI79</f>
        <v>288</v>
      </c>
      <c r="AL79" s="68">
        <f t="shared" si="23"/>
        <v>0.59584876969290623</v>
      </c>
      <c r="AM79" s="8">
        <f>Data!L$5/100*Data!C85*Data!G85/Data!B85/(1-AL79)*AH79</f>
        <v>76.642102453736669</v>
      </c>
    </row>
    <row r="80" spans="1:39">
      <c r="A80" s="11">
        <v>75</v>
      </c>
      <c r="B80" s="22">
        <f t="shared" si="14"/>
        <v>18</v>
      </c>
      <c r="C80" s="16">
        <f t="shared" si="15"/>
        <v>18</v>
      </c>
      <c r="J80" s="23">
        <f>Data!B86*Data!C86</f>
        <v>28560</v>
      </c>
      <c r="K80" s="23">
        <f>IF(Data!C$7=1,Data!D86,IF(Data!C$7=2,J80,Data!B86))</f>
        <v>43</v>
      </c>
      <c r="L80" s="33">
        <f>Data!E86*SQRT(Data!F86/21)</f>
        <v>22.15994164246613</v>
      </c>
      <c r="M80" s="33">
        <f>IF(Data!H86="A",Data!G$5,IF(Data!H86="B",Data!G$6,Data!G$7))</f>
        <v>97</v>
      </c>
      <c r="N80" s="33">
        <f>IF(Data!I86="A",Data!G$5,IF(Data!I86="B",Data!G$6,Data!G$7))</f>
        <v>97</v>
      </c>
      <c r="O80" s="33">
        <f>IF(Data!J86="A",Data!G$5,IF(Data!J86="B",Data!G$6,Data!G$7))</f>
        <v>95.7</v>
      </c>
      <c r="P80" s="46">
        <f>IF(Data!C$6=1,M80,IF(Data!C$6=2,N80,O80))</f>
        <v>97</v>
      </c>
      <c r="Q80" s="46">
        <f t="shared" si="16"/>
        <v>41.71</v>
      </c>
      <c r="R80" s="48">
        <f>MIN(4,(1-P80/100)*Data!G86/L80)</f>
        <v>0.12184147609964217</v>
      </c>
      <c r="S80" s="5">
        <f t="shared" si="17"/>
        <v>2.7256090577471714</v>
      </c>
      <c r="T80" s="49">
        <f t="shared" si="18"/>
        <v>0.79219724746901676</v>
      </c>
      <c r="U80" s="5">
        <f t="shared" si="19"/>
        <v>18</v>
      </c>
      <c r="V80" s="5">
        <f>Data!C86*U80</f>
        <v>1512</v>
      </c>
      <c r="W80" s="48">
        <f>MIN(4,(1-Data!C$5/100)*Data!G86/L80)</f>
        <v>0.12184147609964217</v>
      </c>
      <c r="X80" s="5">
        <f t="shared" si="20"/>
        <v>2.7256090577471714</v>
      </c>
      <c r="Y80" s="49">
        <f t="shared" si="21"/>
        <v>0.79219724746901676</v>
      </c>
      <c r="Z80" s="5">
        <f t="shared" si="13"/>
        <v>18</v>
      </c>
      <c r="AA80" s="5">
        <f>Data!C86*Z80</f>
        <v>1512</v>
      </c>
      <c r="AB80" s="34">
        <f>(1-P80/100)*Data!B86</f>
        <v>10.20000000000001</v>
      </c>
      <c r="AC80" s="9">
        <f>AB80/Data!B86*Data!D86</f>
        <v>1.2900000000000014</v>
      </c>
      <c r="AD80" s="15">
        <f>Data!L$6/100*Data!C86*AB80</f>
        <v>171.36000000000018</v>
      </c>
      <c r="AE80" s="11">
        <f>Data!L$7*AC80</f>
        <v>387.0000000000004</v>
      </c>
      <c r="AF80" s="68">
        <f t="shared" si="22"/>
        <v>0.7858771633515611</v>
      </c>
      <c r="AG80" s="8">
        <f>Data!L$5/100*Data!C86*Data!G86/Data!B86/(1-AF80)*AB80</f>
        <v>264.80127429422151</v>
      </c>
      <c r="AH80" s="34">
        <f>(100-Data!C$5)/100*Data!B86</f>
        <v>10.199999999999999</v>
      </c>
      <c r="AI80" s="69">
        <f>AH80/Data!B86*Data!D86</f>
        <v>1.29</v>
      </c>
      <c r="AJ80" s="36">
        <f>Data!L$6/100*Data!C86*AH80</f>
        <v>171.35999999999999</v>
      </c>
      <c r="AK80" s="36">
        <f>Data!L$7*AI80</f>
        <v>387</v>
      </c>
      <c r="AL80" s="68">
        <f t="shared" si="23"/>
        <v>0.7858771633515611</v>
      </c>
      <c r="AM80" s="8">
        <f>Data!L$5/100*Data!C86*Data!G86/Data!B86/(1-AL80)*AH80</f>
        <v>264.80127429422123</v>
      </c>
    </row>
    <row r="81" spans="1:39">
      <c r="A81" s="11">
        <v>76</v>
      </c>
      <c r="B81" s="22">
        <f t="shared" si="14"/>
        <v>0</v>
      </c>
      <c r="C81" s="16">
        <f t="shared" si="15"/>
        <v>0</v>
      </c>
      <c r="J81" s="23">
        <f>Data!B87*Data!C87</f>
        <v>4560</v>
      </c>
      <c r="K81" s="23">
        <f>IF(Data!C$7=1,Data!D87,IF(Data!C$7=2,J81,Data!B87))</f>
        <v>37</v>
      </c>
      <c r="L81" s="33">
        <f>Data!E87*SQRT(Data!F87/21)</f>
        <v>5.4231533485200352</v>
      </c>
      <c r="M81" s="33">
        <f>IF(Data!H87="A",Data!G$5,IF(Data!H87="B",Data!G$6,Data!G$7))</f>
        <v>95.7</v>
      </c>
      <c r="N81" s="33">
        <f>IF(Data!I87="A",Data!G$5,IF(Data!I87="B",Data!G$6,Data!G$7))</f>
        <v>95.7</v>
      </c>
      <c r="O81" s="33">
        <f>IF(Data!J87="A",Data!G$5,IF(Data!J87="B",Data!G$6,Data!G$7))</f>
        <v>95.7</v>
      </c>
      <c r="P81" s="46">
        <f>IF(Data!C$6=1,M81,IF(Data!C$6=2,N81,O81))</f>
        <v>95.7</v>
      </c>
      <c r="Q81" s="46">
        <f t="shared" si="16"/>
        <v>35.408999999999999</v>
      </c>
      <c r="R81" s="48">
        <f>MIN(4,(1-P81/100)*Data!G87/L81)</f>
        <v>0.63431730193260372</v>
      </c>
      <c r="S81" s="5">
        <f t="shared" si="17"/>
        <v>2.0320649034620333</v>
      </c>
      <c r="T81" s="49">
        <f t="shared" si="18"/>
        <v>-0.40574430728594019</v>
      </c>
      <c r="U81" s="5">
        <f t="shared" si="19"/>
        <v>0</v>
      </c>
      <c r="V81" s="5">
        <f>Data!C87*U81</f>
        <v>0</v>
      </c>
      <c r="W81" s="48">
        <f>MIN(4,(1-Data!C$5/100)*Data!G87/L81)</f>
        <v>0.44254695483670142</v>
      </c>
      <c r="X81" s="5">
        <f t="shared" si="20"/>
        <v>2.2021110871036846</v>
      </c>
      <c r="Y81" s="49">
        <f t="shared" si="21"/>
        <v>-8.4169153343481712E-2</v>
      </c>
      <c r="Z81" s="5">
        <f t="shared" si="13"/>
        <v>0</v>
      </c>
      <c r="AA81" s="5">
        <f>Data!C87*Z81</f>
        <v>0</v>
      </c>
      <c r="AB81" s="34">
        <f>(1-P81/100)*Data!B87</f>
        <v>5.1599999999999913</v>
      </c>
      <c r="AC81" s="9">
        <f>AB81/Data!B87*Data!D87</f>
        <v>1.5909999999999973</v>
      </c>
      <c r="AD81" s="15">
        <f>Data!L$6/100*Data!C87*AB81</f>
        <v>39.215999999999937</v>
      </c>
      <c r="AE81" s="11">
        <f>Data!L$7*AC81</f>
        <v>477.29999999999922</v>
      </c>
      <c r="AF81" s="68">
        <f t="shared" si="22"/>
        <v>0.34246524165989944</v>
      </c>
      <c r="AG81" s="8">
        <f>Data!L$5/100*Data!C87*Data!G87/Data!B87/(1-AF81)*AB81</f>
        <v>49.70079465076229</v>
      </c>
      <c r="AH81" s="34">
        <f>(100-Data!C$5)/100*Data!B87</f>
        <v>3.5999999999999996</v>
      </c>
      <c r="AI81" s="69">
        <f>AH81/Data!B87*Data!D87</f>
        <v>1.1099999999999999</v>
      </c>
      <c r="AJ81" s="36">
        <f>Data!L$6/100*Data!C87*AH81</f>
        <v>27.36</v>
      </c>
      <c r="AK81" s="36">
        <f>Data!L$7*AI81</f>
        <v>332.99999999999994</v>
      </c>
      <c r="AL81" s="68">
        <f t="shared" si="23"/>
        <v>0.46646097160088562</v>
      </c>
      <c r="AM81" s="8">
        <f>Data!L$5/100*Data!C87*Data!G87/Data!B87/(1-AL81)*AH81</f>
        <v>42.733518611396569</v>
      </c>
    </row>
    <row r="82" spans="1:39">
      <c r="A82" s="11">
        <v>77</v>
      </c>
      <c r="B82" s="22">
        <f t="shared" si="14"/>
        <v>5</v>
      </c>
      <c r="C82" s="16">
        <f t="shared" si="15"/>
        <v>2</v>
      </c>
      <c r="J82" s="23">
        <f>Data!B88*Data!C88</f>
        <v>10800</v>
      </c>
      <c r="K82" s="23">
        <f>IF(Data!C$7=1,Data!D88,IF(Data!C$7=2,J82,Data!B88))</f>
        <v>41</v>
      </c>
      <c r="L82" s="33">
        <f>Data!E88*SQRT(Data!F88/21)</f>
        <v>13.359660847987875</v>
      </c>
      <c r="M82" s="33">
        <f>IF(Data!H88="A",Data!G$5,IF(Data!H88="B",Data!G$6,Data!G$7))</f>
        <v>95.7</v>
      </c>
      <c r="N82" s="33">
        <f>IF(Data!I88="A",Data!G$5,IF(Data!I88="B",Data!G$6,Data!G$7))</f>
        <v>95.7</v>
      </c>
      <c r="O82" s="33">
        <f>IF(Data!J88="A",Data!G$5,IF(Data!J88="B",Data!G$6,Data!G$7))</f>
        <v>95.7</v>
      </c>
      <c r="P82" s="46">
        <f>IF(Data!C$6=1,M82,IF(Data!C$6=2,N82,O82))</f>
        <v>95.7</v>
      </c>
      <c r="Q82" s="46">
        <f t="shared" si="16"/>
        <v>39.237000000000002</v>
      </c>
      <c r="R82" s="48">
        <f>MIN(4,(1-P82/100)*Data!G88/L82)</f>
        <v>0.33152039190179389</v>
      </c>
      <c r="S82" s="5">
        <f t="shared" si="17"/>
        <v>2.3295939000820165</v>
      </c>
      <c r="T82" s="49">
        <f t="shared" si="18"/>
        <v>0.14313959575326607</v>
      </c>
      <c r="U82" s="5">
        <f t="shared" si="19"/>
        <v>2</v>
      </c>
      <c r="V82" s="5">
        <f>Data!C88*U82</f>
        <v>90</v>
      </c>
      <c r="W82" s="48">
        <f>MIN(4,(1-Data!C$5/100)*Data!G88/L82)</f>
        <v>0.23129329667567072</v>
      </c>
      <c r="X82" s="5">
        <f t="shared" si="20"/>
        <v>2.4793170848768313</v>
      </c>
      <c r="Y82" s="49">
        <f t="shared" si="21"/>
        <v>0.39757129321606671</v>
      </c>
      <c r="Z82" s="5">
        <f t="shared" si="13"/>
        <v>5</v>
      </c>
      <c r="AA82" s="5">
        <f>Data!C88*Z82</f>
        <v>225</v>
      </c>
      <c r="AB82" s="34">
        <f>(1-P82/100)*Data!B88</f>
        <v>10.319999999999983</v>
      </c>
      <c r="AC82" s="9">
        <f>AB82/Data!B88*Data!D88</f>
        <v>1.762999999999997</v>
      </c>
      <c r="AD82" s="15">
        <f>Data!L$6/100*Data!C88*AB82</f>
        <v>92.879999999999839</v>
      </c>
      <c r="AE82" s="11">
        <f>Data!L$7*AC82</f>
        <v>528.89999999999907</v>
      </c>
      <c r="AF82" s="68">
        <f t="shared" si="22"/>
        <v>0.55691003299328412</v>
      </c>
      <c r="AG82" s="8">
        <f>Data!L$5/100*Data!C88*Data!G88/Data!B88/(1-AF82)*AB82</f>
        <v>112.45176760963469</v>
      </c>
      <c r="AH82" s="34">
        <f>(100-Data!C$5)/100*Data!B88</f>
        <v>7.1999999999999993</v>
      </c>
      <c r="AI82" s="69">
        <f>AH82/Data!B88*Data!D88</f>
        <v>1.2299999999999998</v>
      </c>
      <c r="AJ82" s="36">
        <f>Data!L$6/100*Data!C88*AH82</f>
        <v>64.8</v>
      </c>
      <c r="AK82" s="36">
        <f>Data!L$7*AI82</f>
        <v>368.99999999999994</v>
      </c>
      <c r="AL82" s="68">
        <f t="shared" si="23"/>
        <v>0.65452688770459755</v>
      </c>
      <c r="AM82" s="8">
        <f>Data!L$5/100*Data!C88*Data!G88/Data!B88/(1-AL82)*AH82</f>
        <v>100.62288138440061</v>
      </c>
    </row>
    <row r="83" spans="1:39">
      <c r="A83" s="11">
        <v>78</v>
      </c>
      <c r="B83" s="22">
        <f t="shared" si="14"/>
        <v>0</v>
      </c>
      <c r="C83" s="16">
        <f t="shared" si="15"/>
        <v>0</v>
      </c>
      <c r="J83" s="23">
        <f>Data!B89*Data!C89</f>
        <v>3300</v>
      </c>
      <c r="K83" s="23">
        <f>IF(Data!C$7=1,Data!D89,IF(Data!C$7=2,J83,Data!B89))</f>
        <v>40</v>
      </c>
      <c r="L83" s="33">
        <f>Data!E89*SQRT(Data!F89/21)</f>
        <v>4.0253879618932276</v>
      </c>
      <c r="M83" s="33">
        <f>IF(Data!H89="A",Data!G$5,IF(Data!H89="B",Data!G$6,Data!G$7))</f>
        <v>95.7</v>
      </c>
      <c r="N83" s="33">
        <f>IF(Data!I89="A",Data!G$5,IF(Data!I89="B",Data!G$6,Data!G$7))</f>
        <v>95.7</v>
      </c>
      <c r="O83" s="33">
        <f>IF(Data!J89="A",Data!G$5,IF(Data!J89="B",Data!G$6,Data!G$7))</f>
        <v>95.7</v>
      </c>
      <c r="P83" s="46">
        <f>IF(Data!C$6=1,M83,IF(Data!C$6=2,N83,O83))</f>
        <v>95.7</v>
      </c>
      <c r="Q83" s="46">
        <f t="shared" si="16"/>
        <v>38.28</v>
      </c>
      <c r="R83" s="48">
        <f>MIN(4,(1-P83/100)*Data!G89/L83)</f>
        <v>0.90798701506549151</v>
      </c>
      <c r="S83" s="5">
        <f t="shared" si="17"/>
        <v>1.8471400128338209</v>
      </c>
      <c r="T83" s="49">
        <f t="shared" si="18"/>
        <v>-0.78446480886598902</v>
      </c>
      <c r="U83" s="5">
        <f t="shared" si="19"/>
        <v>0</v>
      </c>
      <c r="V83" s="5">
        <f>Data!C89*U83</f>
        <v>0</v>
      </c>
      <c r="W83" s="48">
        <f>MIN(4,(1-Data!C$5/100)*Data!G89/L83)</f>
        <v>0.63347931283639103</v>
      </c>
      <c r="X83" s="5">
        <f t="shared" si="20"/>
        <v>2.0327153502334108</v>
      </c>
      <c r="Y83" s="49">
        <f t="shared" si="21"/>
        <v>-0.40446912436419091</v>
      </c>
      <c r="Z83" s="5">
        <f t="shared" si="13"/>
        <v>0</v>
      </c>
      <c r="AA83" s="5">
        <f>Data!C89*Z83</f>
        <v>0</v>
      </c>
      <c r="AB83" s="34">
        <f>(1-P83/100)*Data!B89</f>
        <v>4.7299999999999915</v>
      </c>
      <c r="AC83" s="9">
        <f>AB83/Data!B89*Data!D89</f>
        <v>1.7199999999999969</v>
      </c>
      <c r="AD83" s="15">
        <f>Data!L$6/100*Data!C89*AB83</f>
        <v>28.379999999999949</v>
      </c>
      <c r="AE83" s="11">
        <f>Data!L$7*AC83</f>
        <v>515.99999999999909</v>
      </c>
      <c r="AF83" s="68">
        <f t="shared" si="22"/>
        <v>0.21638371164325299</v>
      </c>
      <c r="AG83" s="8">
        <f>Data!L$5/100*Data!C89*Data!G89/Data!B89/(1-AF83)*AB83</f>
        <v>34.982044665616002</v>
      </c>
      <c r="AH83" s="34">
        <f>(100-Data!C$5)/100*Data!B89</f>
        <v>3.3</v>
      </c>
      <c r="AI83" s="69">
        <f>AH83/Data!B89*Data!D89</f>
        <v>1.2</v>
      </c>
      <c r="AJ83" s="36">
        <f>Data!L$6/100*Data!C89*AH83</f>
        <v>19.799999999999997</v>
      </c>
      <c r="AK83" s="36">
        <f>Data!L$7*AI83</f>
        <v>360</v>
      </c>
      <c r="AL83" s="68">
        <f t="shared" si="23"/>
        <v>0.34293388902548716</v>
      </c>
      <c r="AM83" s="8">
        <f>Data!L$5/100*Data!C89*Data!G89/Data!B89/(1-AL83)*AH83</f>
        <v>29.106660167932244</v>
      </c>
    </row>
    <row r="84" spans="1:39">
      <c r="A84" s="11">
        <v>79</v>
      </c>
      <c r="B84" s="22">
        <f t="shared" si="14"/>
        <v>0</v>
      </c>
      <c r="C84" s="16">
        <f t="shared" si="15"/>
        <v>0</v>
      </c>
      <c r="J84" s="23">
        <f>Data!B90*Data!C90</f>
        <v>3066</v>
      </c>
      <c r="K84" s="23">
        <f>IF(Data!C$7=1,Data!D90,IF(Data!C$7=2,J84,Data!B90))</f>
        <v>35</v>
      </c>
      <c r="L84" s="33">
        <f>Data!E90*SQRT(Data!F90/21)</f>
        <v>3.1234170006355937</v>
      </c>
      <c r="M84" s="33">
        <f>IF(Data!H90="A",Data!G$5,IF(Data!H90="B",Data!G$6,Data!G$7))</f>
        <v>95.7</v>
      </c>
      <c r="N84" s="33">
        <f>IF(Data!I90="A",Data!G$5,IF(Data!I90="B",Data!G$6,Data!G$7))</f>
        <v>97</v>
      </c>
      <c r="O84" s="33">
        <f>IF(Data!J90="A",Data!G$5,IF(Data!J90="B",Data!G$6,Data!G$7))</f>
        <v>95.7</v>
      </c>
      <c r="P84" s="46">
        <f>IF(Data!C$6=1,M84,IF(Data!C$6=2,N84,O84))</f>
        <v>95.7</v>
      </c>
      <c r="Q84" s="46">
        <f t="shared" si="16"/>
        <v>33.494999999999997</v>
      </c>
      <c r="R84" s="48">
        <f>MIN(4,(1-P84/100)*Data!G90/L84)</f>
        <v>0.46807710904515493</v>
      </c>
      <c r="S84" s="5">
        <f t="shared" si="17"/>
        <v>2.1764926584546576</v>
      </c>
      <c r="T84" s="49">
        <f t="shared" si="18"/>
        <v>-0.1311876458209453</v>
      </c>
      <c r="U84" s="5">
        <f t="shared" si="19"/>
        <v>0</v>
      </c>
      <c r="V84" s="5">
        <f>Data!C90*U84</f>
        <v>0</v>
      </c>
      <c r="W84" s="48">
        <f>MIN(4,(1-Data!C$5/100)*Data!G90/L84)</f>
        <v>0.32656542491522522</v>
      </c>
      <c r="X84" s="5">
        <f t="shared" si="20"/>
        <v>2.3360491776437056</v>
      </c>
      <c r="Y84" s="49">
        <f t="shared" si="21"/>
        <v>0.15437329352958154</v>
      </c>
      <c r="Z84" s="5">
        <f t="shared" si="13"/>
        <v>0</v>
      </c>
      <c r="AA84" s="5">
        <f>Data!C90*Z84</f>
        <v>0</v>
      </c>
      <c r="AB84" s="34">
        <f>(1-P84/100)*Data!B90</f>
        <v>1.8059999999999969</v>
      </c>
      <c r="AC84" s="9">
        <f>AB84/Data!B90*Data!D90</f>
        <v>1.5049999999999975</v>
      </c>
      <c r="AD84" s="15">
        <f>Data!L$6/100*Data!C90*AB84</f>
        <v>26.367599999999957</v>
      </c>
      <c r="AE84" s="11">
        <f>Data!L$7*AC84</f>
        <v>451.49999999999926</v>
      </c>
      <c r="AF84" s="68">
        <f t="shared" si="22"/>
        <v>0.44781343435044785</v>
      </c>
      <c r="AG84" s="8">
        <f>Data!L$5/100*Data!C90*Data!G90/Data!B90/(1-AF84)*AB84</f>
        <v>48.319719565458421</v>
      </c>
      <c r="AH84" s="34">
        <f>(100-Data!C$5)/100*Data!B90</f>
        <v>1.26</v>
      </c>
      <c r="AI84" s="69">
        <f>AH84/Data!B90*Data!D90</f>
        <v>1.05</v>
      </c>
      <c r="AJ84" s="36">
        <f>Data!L$6/100*Data!C90*AH84</f>
        <v>18.396000000000001</v>
      </c>
      <c r="AK84" s="36">
        <f>Data!L$7*AI84</f>
        <v>315</v>
      </c>
      <c r="AL84" s="68">
        <f t="shared" si="23"/>
        <v>0.56134229505100497</v>
      </c>
      <c r="AM84" s="8">
        <f>Data!L$5/100*Data!C90*Data!G90/Data!B90/(1-AL84)*AH84</f>
        <v>42.436277284048757</v>
      </c>
    </row>
    <row r="85" spans="1:39">
      <c r="A85" s="11">
        <v>80</v>
      </c>
      <c r="B85" s="22">
        <f t="shared" si="14"/>
        <v>0</v>
      </c>
      <c r="C85" s="16">
        <f t="shared" si="15"/>
        <v>0</v>
      </c>
      <c r="J85" s="23">
        <f>Data!B91*Data!C91</f>
        <v>9170</v>
      </c>
      <c r="K85" s="23">
        <f>IF(Data!C$7=1,Data!D91,IF(Data!C$7=2,J85,Data!B91))</f>
        <v>92</v>
      </c>
      <c r="L85" s="33">
        <f>Data!E91*SQRT(Data!F91/21)</f>
        <v>13.676110176862798</v>
      </c>
      <c r="M85" s="33">
        <f>IF(Data!H91="A",Data!G$5,IF(Data!H91="B",Data!G$6,Data!G$7))</f>
        <v>95.7</v>
      </c>
      <c r="N85" s="33">
        <f>IF(Data!I91="A",Data!G$5,IF(Data!I91="B",Data!G$6,Data!G$7))</f>
        <v>95.7</v>
      </c>
      <c r="O85" s="33">
        <f>IF(Data!J91="A",Data!G$5,IF(Data!J91="B",Data!G$6,Data!G$7))</f>
        <v>97</v>
      </c>
      <c r="P85" s="46">
        <f>IF(Data!C$6=1,M85,IF(Data!C$6=2,N85,O85))</f>
        <v>95.7</v>
      </c>
      <c r="Q85" s="46">
        <f t="shared" si="16"/>
        <v>88.043999999999997</v>
      </c>
      <c r="R85" s="48">
        <f>MIN(4,(1-P85/100)*Data!G91/L85)</f>
        <v>0.96211567688747079</v>
      </c>
      <c r="S85" s="5">
        <f t="shared" si="17"/>
        <v>1.8155211382601741</v>
      </c>
      <c r="T85" s="49">
        <f t="shared" si="18"/>
        <v>-0.85272240041010927</v>
      </c>
      <c r="U85" s="5">
        <f t="shared" si="19"/>
        <v>0</v>
      </c>
      <c r="V85" s="5">
        <f>Data!C91*U85</f>
        <v>0</v>
      </c>
      <c r="W85" s="48">
        <f>MIN(4,(1-Data!C$5/100)*Data!G91/L85)</f>
        <v>0.67124349550288831</v>
      </c>
      <c r="X85" s="5">
        <f t="shared" si="20"/>
        <v>2.0040265645775075</v>
      </c>
      <c r="Y85" s="49">
        <f t="shared" si="21"/>
        <v>-0.46106909760450393</v>
      </c>
      <c r="Z85" s="5">
        <f t="shared" si="13"/>
        <v>0</v>
      </c>
      <c r="AA85" s="5">
        <f>Data!C91*Z85</f>
        <v>0</v>
      </c>
      <c r="AB85" s="34">
        <f>(1-P85/100)*Data!B91</f>
        <v>28.164999999999953</v>
      </c>
      <c r="AC85" s="9">
        <f>AB85/Data!B91*Data!D91</f>
        <v>3.9559999999999933</v>
      </c>
      <c r="AD85" s="15">
        <f>Data!L$6/100*Data!C91*AB85</f>
        <v>78.861999999999881</v>
      </c>
      <c r="AE85" s="11">
        <f>Data!L$7*AC85</f>
        <v>1186.7999999999979</v>
      </c>
      <c r="AF85" s="68">
        <f t="shared" si="22"/>
        <v>0.19690663282972909</v>
      </c>
      <c r="AG85" s="8">
        <f>Data!L$5/100*Data!C91*Data!G91/Data!B91/(1-AF85)*AB85</f>
        <v>57.344515448146915</v>
      </c>
      <c r="AH85" s="34">
        <f>(100-Data!C$5)/100*Data!B91</f>
        <v>19.649999999999999</v>
      </c>
      <c r="AI85" s="69">
        <f>AH85/Data!B91*Data!D91</f>
        <v>2.76</v>
      </c>
      <c r="AJ85" s="36">
        <f>Data!L$6/100*Data!C91*AH85</f>
        <v>55.02</v>
      </c>
      <c r="AK85" s="36">
        <f>Data!L$7*AI85</f>
        <v>827.99999999999989</v>
      </c>
      <c r="AL85" s="68">
        <f t="shared" si="23"/>
        <v>0.32237451590369015</v>
      </c>
      <c r="AM85" s="8">
        <f>Data!L$5/100*Data!C91*Data!G91/Data!B91/(1-AL85)*AH85</f>
        <v>47.415572103001679</v>
      </c>
    </row>
    <row r="86" spans="1:39">
      <c r="A86" s="11">
        <v>81</v>
      </c>
      <c r="B86" s="22">
        <f t="shared" si="14"/>
        <v>1</v>
      </c>
      <c r="C86" s="16">
        <f t="shared" si="15"/>
        <v>0</v>
      </c>
      <c r="J86" s="23">
        <f>Data!B92*Data!C92</f>
        <v>10647</v>
      </c>
      <c r="K86" s="23">
        <f>IF(Data!C$7=1,Data!D92,IF(Data!C$7=2,J86,Data!B92))</f>
        <v>53</v>
      </c>
      <c r="L86" s="33">
        <f>Data!E92*SQRT(Data!F92/21)</f>
        <v>4.7842015059696816</v>
      </c>
      <c r="M86" s="33">
        <f>IF(Data!H92="A",Data!G$5,IF(Data!H92="B",Data!G$6,Data!G$7))</f>
        <v>95.7</v>
      </c>
      <c r="N86" s="33">
        <f>IF(Data!I92="A",Data!G$5,IF(Data!I92="B",Data!G$6,Data!G$7))</f>
        <v>97</v>
      </c>
      <c r="O86" s="33">
        <f>IF(Data!J92="A",Data!G$5,IF(Data!J92="B",Data!G$6,Data!G$7))</f>
        <v>95.7</v>
      </c>
      <c r="P86" s="46">
        <f>IF(Data!C$6=1,M86,IF(Data!C$6=2,N86,O86))</f>
        <v>95.7</v>
      </c>
      <c r="Q86" s="46">
        <f t="shared" si="16"/>
        <v>50.721000000000004</v>
      </c>
      <c r="R86" s="48">
        <f>MIN(4,(1-P86/100)*Data!G92/L86)</f>
        <v>0.45838370253919936</v>
      </c>
      <c r="S86" s="5">
        <f t="shared" si="17"/>
        <v>2.1860862652570168</v>
      </c>
      <c r="T86" s="49">
        <f t="shared" si="18"/>
        <v>-0.11352446676946798</v>
      </c>
      <c r="U86" s="5">
        <f t="shared" si="19"/>
        <v>0</v>
      </c>
      <c r="V86" s="5">
        <f>Data!C92*U86</f>
        <v>0</v>
      </c>
      <c r="W86" s="48">
        <f>MIN(4,(1-Data!C$5/100)*Data!G92/L86)</f>
        <v>0.31980258316688409</v>
      </c>
      <c r="X86" s="5">
        <f t="shared" si="20"/>
        <v>2.3449901123902808</v>
      </c>
      <c r="Y86" s="49">
        <f t="shared" si="21"/>
        <v>0.16989115445217967</v>
      </c>
      <c r="Z86" s="5">
        <f t="shared" si="13"/>
        <v>1</v>
      </c>
      <c r="AA86" s="5">
        <f>Data!C92*Z86</f>
        <v>91</v>
      </c>
      <c r="AB86" s="34">
        <f>(1-P86/100)*Data!B92</f>
        <v>5.0309999999999917</v>
      </c>
      <c r="AC86" s="9">
        <f>AB86/Data!B92*Data!D92</f>
        <v>2.2789999999999964</v>
      </c>
      <c r="AD86" s="15">
        <f>Data!L$6/100*Data!C92*AB86</f>
        <v>91.564199999999843</v>
      </c>
      <c r="AE86" s="11">
        <f>Data!L$7*AC86</f>
        <v>683.69999999999891</v>
      </c>
      <c r="AF86" s="68">
        <f t="shared" si="22"/>
        <v>0.4548073833944386</v>
      </c>
      <c r="AG86" s="8">
        <f>Data!L$5/100*Data!C92*Data!G92/Data!B92/(1-AF86)*AB86</f>
        <v>91.51031851939976</v>
      </c>
      <c r="AH86" s="34">
        <f>(100-Data!C$5)/100*Data!B92</f>
        <v>3.51</v>
      </c>
      <c r="AI86" s="69">
        <f>AH86/Data!B92*Data!D92</f>
        <v>1.5899999999999999</v>
      </c>
      <c r="AJ86" s="36">
        <f>Data!L$6/100*Data!C92*AH86</f>
        <v>63.881999999999991</v>
      </c>
      <c r="AK86" s="36">
        <f>Data!L$7*AI86</f>
        <v>476.99999999999994</v>
      </c>
      <c r="AL86" s="68">
        <f t="shared" si="23"/>
        <v>0.56745213114007831</v>
      </c>
      <c r="AM86" s="8">
        <f>Data!L$5/100*Data!C92*Data!G92/Data!B92/(1-AL86)*AH86</f>
        <v>80.470862315754971</v>
      </c>
    </row>
    <row r="87" spans="1:39">
      <c r="A87" s="11">
        <v>82</v>
      </c>
      <c r="B87" s="22">
        <f t="shared" si="14"/>
        <v>36</v>
      </c>
      <c r="C87" s="16">
        <f t="shared" si="15"/>
        <v>28</v>
      </c>
      <c r="J87" s="23">
        <f>Data!B93*Data!C93</f>
        <v>21675</v>
      </c>
      <c r="K87" s="23">
        <f>IF(Data!C$7=1,Data!D93,IF(Data!C$7=2,J87,Data!B93))</f>
        <v>44</v>
      </c>
      <c r="L87" s="33">
        <f>Data!E93*SQRT(Data!F93/21)</f>
        <v>39.373542674949526</v>
      </c>
      <c r="M87" s="33">
        <f>IF(Data!H93="A",Data!G$5,IF(Data!H93="B",Data!G$6,Data!G$7))</f>
        <v>95.7</v>
      </c>
      <c r="N87" s="33">
        <f>IF(Data!I93="A",Data!G$5,IF(Data!I93="B",Data!G$6,Data!G$7))</f>
        <v>95.7</v>
      </c>
      <c r="O87" s="33">
        <f>IF(Data!J93="A",Data!G$5,IF(Data!J93="B",Data!G$6,Data!G$7))</f>
        <v>95.7</v>
      </c>
      <c r="P87" s="46">
        <f>IF(Data!C$6=1,M87,IF(Data!C$6=2,N87,O87))</f>
        <v>95.7</v>
      </c>
      <c r="Q87" s="46">
        <f t="shared" si="16"/>
        <v>42.108000000000004</v>
      </c>
      <c r="R87" s="48">
        <f>MIN(4,(1-P87/100)*Data!G93/L87)</f>
        <v>0.14088140469841787</v>
      </c>
      <c r="S87" s="5">
        <f t="shared" si="17"/>
        <v>2.6718064137927389</v>
      </c>
      <c r="T87" s="49">
        <f t="shared" si="18"/>
        <v>0.70820538501202734</v>
      </c>
      <c r="U87" s="5">
        <f t="shared" si="19"/>
        <v>28</v>
      </c>
      <c r="V87" s="5">
        <f>Data!C93*U87</f>
        <v>1428</v>
      </c>
      <c r="W87" s="48">
        <f>MIN(4,(1-Data!C$5/100)*Data!G93/L87)</f>
        <v>9.8289352115175518E-2</v>
      </c>
      <c r="X87" s="5">
        <f t="shared" si="20"/>
        <v>2.8033114312981398</v>
      </c>
      <c r="Y87" s="49">
        <f t="shared" si="21"/>
        <v>0.91156844487591271</v>
      </c>
      <c r="Z87" s="5">
        <f t="shared" si="13"/>
        <v>36</v>
      </c>
      <c r="AA87" s="5">
        <f>Data!C93*Z87</f>
        <v>1836</v>
      </c>
      <c r="AB87" s="34">
        <f>(1-P87/100)*Data!B93</f>
        <v>18.27499999999997</v>
      </c>
      <c r="AC87" s="9">
        <f>AB87/Data!B93*Data!D93</f>
        <v>1.8919999999999968</v>
      </c>
      <c r="AD87" s="15">
        <f>Data!L$6/100*Data!C93*AB87</f>
        <v>186.40499999999972</v>
      </c>
      <c r="AE87" s="11">
        <f>Data!L$7*AC87</f>
        <v>567.599999999999</v>
      </c>
      <c r="AF87" s="68">
        <f t="shared" si="22"/>
        <v>0.76059113872334738</v>
      </c>
      <c r="AG87" s="8">
        <f>Data!L$5/100*Data!C93*Data!G93/Data!B93/(1-AF87)*AB87</f>
        <v>295.41199779682921</v>
      </c>
      <c r="AH87" s="34">
        <f>(100-Data!C$5)/100*Data!B93</f>
        <v>12.75</v>
      </c>
      <c r="AI87" s="69">
        <f>AH87/Data!B93*Data!D93</f>
        <v>1.3199999999999998</v>
      </c>
      <c r="AJ87" s="36">
        <f>Data!L$6/100*Data!C93*AH87</f>
        <v>130.05000000000001</v>
      </c>
      <c r="AK87" s="36">
        <f>Data!L$7*AI87</f>
        <v>395.99999999999994</v>
      </c>
      <c r="AL87" s="68">
        <f t="shared" si="23"/>
        <v>0.81900203008933348</v>
      </c>
      <c r="AM87" s="8">
        <f>Data!L$5/100*Data!C93*Data!G93/Data!B93/(1-AL87)*AH87</f>
        <v>272.61355486115957</v>
      </c>
    </row>
    <row r="88" spans="1:39">
      <c r="A88" s="11">
        <v>83</v>
      </c>
      <c r="B88" s="22">
        <f t="shared" si="14"/>
        <v>0</v>
      </c>
      <c r="C88" s="16">
        <f t="shared" si="15"/>
        <v>0</v>
      </c>
      <c r="J88" s="23">
        <f>Data!B94*Data!C94</f>
        <v>8555</v>
      </c>
      <c r="K88" s="23">
        <f>IF(Data!C$7=1,Data!D94,IF(Data!C$7=2,J88,Data!B94))</f>
        <v>91</v>
      </c>
      <c r="L88" s="33">
        <f>Data!E94*SQRT(Data!F94/21)</f>
        <v>10.928080141023242</v>
      </c>
      <c r="M88" s="33">
        <f>IF(Data!H94="A",Data!G$5,IF(Data!H94="B",Data!G$6,Data!G$7))</f>
        <v>95.7</v>
      </c>
      <c r="N88" s="33">
        <f>IF(Data!I94="A",Data!G$5,IF(Data!I94="B",Data!G$6,Data!G$7))</f>
        <v>95.7</v>
      </c>
      <c r="O88" s="33">
        <f>IF(Data!J94="A",Data!G$5,IF(Data!J94="B",Data!G$6,Data!G$7))</f>
        <v>97</v>
      </c>
      <c r="P88" s="46">
        <f>IF(Data!C$6=1,M88,IF(Data!C$6=2,N88,O88))</f>
        <v>95.7</v>
      </c>
      <c r="Q88" s="46">
        <f t="shared" si="16"/>
        <v>87.087000000000003</v>
      </c>
      <c r="R88" s="48">
        <f>MIN(4,(1-P88/100)*Data!G94/L88)</f>
        <v>0.56267888967221946</v>
      </c>
      <c r="S88" s="5">
        <f t="shared" si="17"/>
        <v>2.0902076843286612</v>
      </c>
      <c r="T88" s="49">
        <f t="shared" si="18"/>
        <v>-0.29318801073642331</v>
      </c>
      <c r="U88" s="5">
        <f t="shared" si="19"/>
        <v>0</v>
      </c>
      <c r="V88" s="5">
        <f>Data!C94*U88</f>
        <v>0</v>
      </c>
      <c r="W88" s="48">
        <f>MIN(4,(1-Data!C$5/100)*Data!G94/L88)</f>
        <v>0.39256666721317734</v>
      </c>
      <c r="X88" s="5">
        <f t="shared" si="20"/>
        <v>2.2558753581901181</v>
      </c>
      <c r="Y88" s="49">
        <f t="shared" si="21"/>
        <v>1.3004867921259617E-2</v>
      </c>
      <c r="Z88" s="5">
        <f t="shared" si="13"/>
        <v>0</v>
      </c>
      <c r="AA88" s="5">
        <f>Data!C94*Z88</f>
        <v>0</v>
      </c>
      <c r="AB88" s="34">
        <f>(1-P88/100)*Data!B94</f>
        <v>12.684999999999979</v>
      </c>
      <c r="AC88" s="9">
        <f>AB88/Data!B94*Data!D94</f>
        <v>3.9129999999999932</v>
      </c>
      <c r="AD88" s="15">
        <f>Data!L$6/100*Data!C94*AB88</f>
        <v>73.572999999999894</v>
      </c>
      <c r="AE88" s="11">
        <f>Data!L$7*AC88</f>
        <v>1173.899999999998</v>
      </c>
      <c r="AF88" s="68">
        <f t="shared" si="22"/>
        <v>0.38468922384327808</v>
      </c>
      <c r="AG88" s="8">
        <f>Data!L$5/100*Data!C94*Data!G94/Data!B94/(1-AF88)*AB88</f>
        <v>72.451599626535995</v>
      </c>
      <c r="AH88" s="34">
        <f>(100-Data!C$5)/100*Data!B94</f>
        <v>8.85</v>
      </c>
      <c r="AI88" s="69">
        <f>AH88/Data!B94*Data!D94</f>
        <v>2.73</v>
      </c>
      <c r="AJ88" s="36">
        <f>Data!L$6/100*Data!C94*AH88</f>
        <v>51.330000000000005</v>
      </c>
      <c r="AK88" s="36">
        <f>Data!L$7*AI88</f>
        <v>819</v>
      </c>
      <c r="AL88" s="68">
        <f t="shared" si="23"/>
        <v>0.50518804542500961</v>
      </c>
      <c r="AM88" s="8">
        <f>Data!L$5/100*Data!C94*Data!G94/Data!B94/(1-AL88)*AH88</f>
        <v>62.857212143782817</v>
      </c>
    </row>
    <row r="89" spans="1:39">
      <c r="A89" s="11">
        <v>84</v>
      </c>
      <c r="B89" s="22">
        <f t="shared" si="14"/>
        <v>17</v>
      </c>
      <c r="C89" s="16">
        <f t="shared" si="15"/>
        <v>17</v>
      </c>
      <c r="J89" s="23">
        <f>Data!B95*Data!C95</f>
        <v>26543</v>
      </c>
      <c r="K89" s="23">
        <f>IF(Data!C$7=1,Data!D95,IF(Data!C$7=2,J89,Data!B95))</f>
        <v>35</v>
      </c>
      <c r="L89" s="33">
        <f>Data!E95*SQRT(Data!F95/21)</f>
        <v>46.951202352043133</v>
      </c>
      <c r="M89" s="33">
        <f>IF(Data!H95="A",Data!G$5,IF(Data!H95="B",Data!G$6,Data!G$7))</f>
        <v>97</v>
      </c>
      <c r="N89" s="33">
        <f>IF(Data!I95="A",Data!G$5,IF(Data!I95="B",Data!G$6,Data!G$7))</f>
        <v>95.7</v>
      </c>
      <c r="O89" s="33">
        <f>IF(Data!J95="A",Data!G$5,IF(Data!J95="B",Data!G$6,Data!G$7))</f>
        <v>95.7</v>
      </c>
      <c r="P89" s="46">
        <f>IF(Data!C$6=1,M89,IF(Data!C$6=2,N89,O89))</f>
        <v>97</v>
      </c>
      <c r="Q89" s="46">
        <f t="shared" si="16"/>
        <v>33.950000000000003</v>
      </c>
      <c r="R89" s="48">
        <f>MIN(4,(1-P89/100)*Data!G95/L89)</f>
        <v>0.24472216736532651</v>
      </c>
      <c r="S89" s="5">
        <f t="shared" si="17"/>
        <v>2.4564485075417291</v>
      </c>
      <c r="T89" s="49">
        <f t="shared" si="18"/>
        <v>0.35949797792339883</v>
      </c>
      <c r="U89" s="5">
        <f t="shared" si="19"/>
        <v>17</v>
      </c>
      <c r="V89" s="5">
        <f>Data!C95*U89</f>
        <v>323</v>
      </c>
      <c r="W89" s="48">
        <f>MIN(4,(1-Data!C$5/100)*Data!G95/L89)</f>
        <v>0.24472216736532651</v>
      </c>
      <c r="X89" s="5">
        <f t="shared" si="20"/>
        <v>2.4564485075417291</v>
      </c>
      <c r="Y89" s="49">
        <f t="shared" si="21"/>
        <v>0.35949797792339883</v>
      </c>
      <c r="Z89" s="5">
        <f t="shared" si="13"/>
        <v>17</v>
      </c>
      <c r="AA89" s="5">
        <f>Data!C95*Z89</f>
        <v>323</v>
      </c>
      <c r="AB89" s="34">
        <f>(1-P89/100)*Data!B95</f>
        <v>41.910000000000039</v>
      </c>
      <c r="AC89" s="9">
        <f>AB89/Data!B95*Data!D95</f>
        <v>1.0500000000000009</v>
      </c>
      <c r="AD89" s="15">
        <f>Data!L$6/100*Data!C95*AB89</f>
        <v>159.25800000000015</v>
      </c>
      <c r="AE89" s="11">
        <f>Data!L$7*AC89</f>
        <v>315.00000000000028</v>
      </c>
      <c r="AF89" s="68">
        <f t="shared" si="22"/>
        <v>0.64038870488393629</v>
      </c>
      <c r="AG89" s="8">
        <f>Data!L$5/100*Data!C95*Data!G95/Data!B95/(1-AF89)*AB89</f>
        <v>151.76803604676903</v>
      </c>
      <c r="AH89" s="34">
        <f>(100-Data!C$5)/100*Data!B95</f>
        <v>41.91</v>
      </c>
      <c r="AI89" s="69">
        <f>AH89/Data!B95*Data!D95</f>
        <v>1.05</v>
      </c>
      <c r="AJ89" s="36">
        <f>Data!L$6/100*Data!C95*AH89</f>
        <v>159.25800000000001</v>
      </c>
      <c r="AK89" s="36">
        <f>Data!L$7*AI89</f>
        <v>315</v>
      </c>
      <c r="AL89" s="68">
        <f t="shared" si="23"/>
        <v>0.64038870488393629</v>
      </c>
      <c r="AM89" s="8">
        <f>Data!L$5/100*Data!C95*Data!G95/Data!B95/(1-AL89)*AH89</f>
        <v>151.76803604676886</v>
      </c>
    </row>
    <row r="90" spans="1:39">
      <c r="A90" s="11">
        <v>85</v>
      </c>
      <c r="B90" s="22">
        <f t="shared" si="14"/>
        <v>0</v>
      </c>
      <c r="C90" s="16">
        <f t="shared" si="15"/>
        <v>0</v>
      </c>
      <c r="J90" s="23">
        <f>Data!B96*Data!C96</f>
        <v>1484</v>
      </c>
      <c r="K90" s="23">
        <f>IF(Data!C$7=1,Data!D96,IF(Data!C$7=2,J90,Data!B96))</f>
        <v>38</v>
      </c>
      <c r="L90" s="33">
        <f>Data!E96*SQRT(Data!F96/21)</f>
        <v>6.4276876238198781</v>
      </c>
      <c r="M90" s="33">
        <f>IF(Data!H96="A",Data!G$5,IF(Data!H96="B",Data!G$6,Data!G$7))</f>
        <v>95.7</v>
      </c>
      <c r="N90" s="33">
        <f>IF(Data!I96="A",Data!G$5,IF(Data!I96="B",Data!G$6,Data!G$7))</f>
        <v>95.7</v>
      </c>
      <c r="O90" s="33">
        <f>IF(Data!J96="A",Data!G$5,IF(Data!J96="B",Data!G$6,Data!G$7))</f>
        <v>95.7</v>
      </c>
      <c r="P90" s="46">
        <f>IF(Data!C$6=1,M90,IF(Data!C$6=2,N90,O90))</f>
        <v>95.7</v>
      </c>
      <c r="Q90" s="46">
        <f t="shared" si="16"/>
        <v>36.366</v>
      </c>
      <c r="R90" s="48">
        <f>MIN(4,(1-P90/100)*Data!G96/L90)</f>
        <v>0.70911971252443062</v>
      </c>
      <c r="S90" s="5">
        <f t="shared" si="17"/>
        <v>1.9764457149818928</v>
      </c>
      <c r="T90" s="49">
        <f t="shared" si="18"/>
        <v>-0.51618620082171762</v>
      </c>
      <c r="U90" s="5">
        <f t="shared" si="19"/>
        <v>0</v>
      </c>
      <c r="V90" s="5">
        <f>Data!C96*U90</f>
        <v>0</v>
      </c>
      <c r="W90" s="48">
        <f>MIN(4,(1-Data!C$5/100)*Data!G96/L90)</f>
        <v>0.49473468315658076</v>
      </c>
      <c r="X90" s="5">
        <f t="shared" si="20"/>
        <v>2.1508935660169461</v>
      </c>
      <c r="Y90" s="49">
        <f t="shared" si="21"/>
        <v>-0.17865232662592828</v>
      </c>
      <c r="Z90" s="5">
        <f t="shared" si="13"/>
        <v>0</v>
      </c>
      <c r="AA90" s="5">
        <f>Data!C96*Z90</f>
        <v>0</v>
      </c>
      <c r="AB90" s="34">
        <f>(1-P90/100)*Data!B96</f>
        <v>4.5579999999999927</v>
      </c>
      <c r="AC90" s="9">
        <f>AB90/Data!B96*Data!D96</f>
        <v>1.6339999999999975</v>
      </c>
      <c r="AD90" s="15">
        <f>Data!L$6/100*Data!C96*AB90</f>
        <v>12.76239999999998</v>
      </c>
      <c r="AE90" s="11">
        <f>Data!L$7*AC90</f>
        <v>490.19999999999925</v>
      </c>
      <c r="AF90" s="68">
        <f t="shared" si="22"/>
        <v>0.30286218355063932</v>
      </c>
      <c r="AG90" s="8">
        <f>Data!L$5/100*Data!C96*Data!G96/Data!B96/(1-AF90)*AB90</f>
        <v>22.883567099044011</v>
      </c>
      <c r="AH90" s="34">
        <f>(100-Data!C$5)/100*Data!B96</f>
        <v>3.1799999999999997</v>
      </c>
      <c r="AI90" s="69">
        <f>AH90/Data!B96*Data!D96</f>
        <v>1.1399999999999999</v>
      </c>
      <c r="AJ90" s="36">
        <f>Data!L$6/100*Data!C96*AH90</f>
        <v>8.9039999999999999</v>
      </c>
      <c r="AK90" s="36">
        <f>Data!L$7*AI90</f>
        <v>341.99999999999994</v>
      </c>
      <c r="AL90" s="68">
        <f t="shared" si="23"/>
        <v>0.42910535233565561</v>
      </c>
      <c r="AM90" s="8">
        <f>Data!L$5/100*Data!C96*Data!G96/Data!B96/(1-AL90)*AH90</f>
        <v>19.495716145763982</v>
      </c>
    </row>
    <row r="91" spans="1:39">
      <c r="A91" s="11">
        <v>86</v>
      </c>
      <c r="B91" s="22">
        <f t="shared" si="14"/>
        <v>37</v>
      </c>
      <c r="C91" s="16">
        <f t="shared" si="15"/>
        <v>37</v>
      </c>
      <c r="J91" s="23">
        <f>Data!B97*Data!C97</f>
        <v>24660</v>
      </c>
      <c r="K91" s="23">
        <f>IF(Data!C$7=1,Data!D97,IF(Data!C$7=2,J91,Data!B97))</f>
        <v>30</v>
      </c>
      <c r="L91" s="33">
        <f>Data!E97*SQRT(Data!F97/21)</f>
        <v>33.671066009246317</v>
      </c>
      <c r="M91" s="33">
        <f>IF(Data!H97="A",Data!G$5,IF(Data!H97="B",Data!G$6,Data!G$7))</f>
        <v>97</v>
      </c>
      <c r="N91" s="33">
        <f>IF(Data!I97="A",Data!G$5,IF(Data!I97="B",Data!G$6,Data!G$7))</f>
        <v>97</v>
      </c>
      <c r="O91" s="33">
        <f>IF(Data!J97="A",Data!G$5,IF(Data!J97="B",Data!G$6,Data!G$7))</f>
        <v>95.7</v>
      </c>
      <c r="P91" s="46">
        <f>IF(Data!C$6=1,M91,IF(Data!C$6=2,N91,O91))</f>
        <v>97</v>
      </c>
      <c r="Q91" s="46">
        <f t="shared" si="16"/>
        <v>29.1</v>
      </c>
      <c r="R91" s="48">
        <f>MIN(4,(1-P91/100)*Data!G97/L91)</f>
        <v>6.9495869223665838E-2</v>
      </c>
      <c r="S91" s="5">
        <f t="shared" si="17"/>
        <v>2.9243549292938318</v>
      </c>
      <c r="T91" s="49">
        <f t="shared" si="18"/>
        <v>1.0933728838858547</v>
      </c>
      <c r="U91" s="5">
        <f t="shared" si="19"/>
        <v>37</v>
      </c>
      <c r="V91" s="5">
        <f>Data!C97*U91</f>
        <v>3330</v>
      </c>
      <c r="W91" s="48">
        <f>MIN(4,(1-Data!C$5/100)*Data!G97/L91)</f>
        <v>6.9495869223665838E-2</v>
      </c>
      <c r="X91" s="5">
        <f t="shared" si="20"/>
        <v>2.9243549292938318</v>
      </c>
      <c r="Y91" s="49">
        <f t="shared" si="21"/>
        <v>1.0933728838858547</v>
      </c>
      <c r="Z91" s="5">
        <f t="shared" si="13"/>
        <v>37</v>
      </c>
      <c r="AA91" s="5">
        <f>Data!C97*Z91</f>
        <v>3330</v>
      </c>
      <c r="AB91" s="34">
        <f>(1-P91/100)*Data!B97</f>
        <v>8.2200000000000077</v>
      </c>
      <c r="AC91" s="9">
        <f>AB91/Data!B97*Data!D97</f>
        <v>0.9000000000000008</v>
      </c>
      <c r="AD91" s="15">
        <f>Data!L$6/100*Data!C97*AB91</f>
        <v>147.96000000000015</v>
      </c>
      <c r="AE91" s="11">
        <f>Data!L$7*AC91</f>
        <v>270.00000000000023</v>
      </c>
      <c r="AF91" s="68">
        <f t="shared" si="22"/>
        <v>0.86288494291841644</v>
      </c>
      <c r="AG91" s="8">
        <f>Data!L$5/100*Data!C97*Data!G97/Data!B97/(1-AF91)*AB91</f>
        <v>383.98408694585061</v>
      </c>
      <c r="AH91" s="34">
        <f>(100-Data!C$5)/100*Data!B97</f>
        <v>8.2199999999999989</v>
      </c>
      <c r="AI91" s="69">
        <f>AH91/Data!B97*Data!D97</f>
        <v>0.89999999999999991</v>
      </c>
      <c r="AJ91" s="36">
        <f>Data!L$6/100*Data!C97*AH91</f>
        <v>147.95999999999998</v>
      </c>
      <c r="AK91" s="36">
        <f>Data!L$7*AI91</f>
        <v>270</v>
      </c>
      <c r="AL91" s="68">
        <f t="shared" si="23"/>
        <v>0.86288494291841644</v>
      </c>
      <c r="AM91" s="8">
        <f>Data!L$5/100*Data!C97*Data!G97/Data!B97/(1-AL91)*AH91</f>
        <v>383.98408694585015</v>
      </c>
    </row>
    <row r="92" spans="1:39">
      <c r="A92" s="11">
        <v>87</v>
      </c>
      <c r="B92" s="22">
        <f t="shared" si="14"/>
        <v>52</v>
      </c>
      <c r="C92" s="16">
        <f t="shared" si="15"/>
        <v>52</v>
      </c>
      <c r="J92" s="23">
        <f>Data!B98*Data!C98</f>
        <v>54940</v>
      </c>
      <c r="K92" s="23">
        <f>IF(Data!C$7=1,Data!D98,IF(Data!C$7=2,J92,Data!B98))</f>
        <v>76</v>
      </c>
      <c r="L92" s="33">
        <f>Data!E98*SQRT(Data!F98/21)</f>
        <v>64.337814062278426</v>
      </c>
      <c r="M92" s="33">
        <f>IF(Data!H98="A",Data!G$5,IF(Data!H98="B",Data!G$6,Data!G$7))</f>
        <v>97</v>
      </c>
      <c r="N92" s="33">
        <f>IF(Data!I98="A",Data!G$5,IF(Data!I98="B",Data!G$6,Data!G$7))</f>
        <v>95.7</v>
      </c>
      <c r="O92" s="33">
        <f>IF(Data!J98="A",Data!G$5,IF(Data!J98="B",Data!G$6,Data!G$7))</f>
        <v>97</v>
      </c>
      <c r="P92" s="46">
        <f>IF(Data!C$6=1,M92,IF(Data!C$6=2,N92,O92))</f>
        <v>97</v>
      </c>
      <c r="Q92" s="46">
        <f t="shared" si="16"/>
        <v>73.72</v>
      </c>
      <c r="R92" s="48">
        <f>MIN(4,(1-P92/100)*Data!G98/L92)</f>
        <v>0.11936992438950189</v>
      </c>
      <c r="S92" s="5">
        <f t="shared" si="17"/>
        <v>2.733117601466279</v>
      </c>
      <c r="T92" s="49">
        <f t="shared" si="18"/>
        <v>0.80382967292505447</v>
      </c>
      <c r="U92" s="5">
        <f t="shared" si="19"/>
        <v>52</v>
      </c>
      <c r="V92" s="5">
        <f>Data!C98*U92</f>
        <v>2132</v>
      </c>
      <c r="W92" s="48">
        <f>MIN(4,(1-Data!C$5/100)*Data!G98/L92)</f>
        <v>0.11936992438950189</v>
      </c>
      <c r="X92" s="5">
        <f t="shared" si="20"/>
        <v>2.733117601466279</v>
      </c>
      <c r="Y92" s="49">
        <f t="shared" si="21"/>
        <v>0.80382967292505447</v>
      </c>
      <c r="Z92" s="5">
        <f t="shared" si="13"/>
        <v>52</v>
      </c>
      <c r="AA92" s="5">
        <f>Data!C98*Z92</f>
        <v>2132</v>
      </c>
      <c r="AB92" s="34">
        <f>(1-P92/100)*Data!B98</f>
        <v>40.200000000000038</v>
      </c>
      <c r="AC92" s="9">
        <f>AB92/Data!B98*Data!D98</f>
        <v>2.2800000000000025</v>
      </c>
      <c r="AD92" s="15">
        <f>Data!L$6/100*Data!C98*AB92</f>
        <v>329.64000000000038</v>
      </c>
      <c r="AE92" s="11">
        <f>Data!L$7*AC92</f>
        <v>684.0000000000008</v>
      </c>
      <c r="AF92" s="68">
        <f t="shared" si="22"/>
        <v>0.78925232484919405</v>
      </c>
      <c r="AG92" s="8">
        <f>Data!L$5/100*Data!C98*Data!G98/Data!B98/(1-AF92)*AB92</f>
        <v>373.5272521685942</v>
      </c>
      <c r="AH92" s="34">
        <f>(100-Data!C$5)/100*Data!B98</f>
        <v>40.199999999999996</v>
      </c>
      <c r="AI92" s="69">
        <f>AH92/Data!B98*Data!D98</f>
        <v>2.2799999999999998</v>
      </c>
      <c r="AJ92" s="36">
        <f>Data!L$6/100*Data!C98*AH92</f>
        <v>329.64</v>
      </c>
      <c r="AK92" s="36">
        <f>Data!L$7*AI92</f>
        <v>683.99999999999989</v>
      </c>
      <c r="AL92" s="68">
        <f t="shared" si="23"/>
        <v>0.78925232484919405</v>
      </c>
      <c r="AM92" s="8">
        <f>Data!L$5/100*Data!C98*Data!G98/Data!B98/(1-AL92)*AH92</f>
        <v>373.5272521685938</v>
      </c>
    </row>
    <row r="93" spans="1:39">
      <c r="A93" s="11">
        <v>88</v>
      </c>
      <c r="B93" s="22">
        <f t="shared" si="14"/>
        <v>7</v>
      </c>
      <c r="C93" s="16">
        <f t="shared" si="15"/>
        <v>2</v>
      </c>
      <c r="J93" s="23">
        <f>Data!B99*Data!C99</f>
        <v>3520</v>
      </c>
      <c r="K93" s="23">
        <f>IF(Data!C$7=1,Data!D99,IF(Data!C$7=2,J93,Data!B99))</f>
        <v>30</v>
      </c>
      <c r="L93" s="33">
        <f>Data!E99*SQRT(Data!F99/21)</f>
        <v>16.944228762923498</v>
      </c>
      <c r="M93" s="33">
        <f>IF(Data!H99="A",Data!G$5,IF(Data!H99="B",Data!G$6,Data!G$7))</f>
        <v>95.7</v>
      </c>
      <c r="N93" s="33">
        <f>IF(Data!I99="A",Data!G$5,IF(Data!I99="B",Data!G$6,Data!G$7))</f>
        <v>95.7</v>
      </c>
      <c r="O93" s="33">
        <f>IF(Data!J99="A",Data!G$5,IF(Data!J99="B",Data!G$6,Data!G$7))</f>
        <v>95.7</v>
      </c>
      <c r="P93" s="46">
        <f>IF(Data!C$6=1,M93,IF(Data!C$6=2,N93,O93))</f>
        <v>95.7</v>
      </c>
      <c r="Q93" s="46">
        <f t="shared" si="16"/>
        <v>28.71</v>
      </c>
      <c r="R93" s="48">
        <f>MIN(4,(1-P93/100)*Data!G99/L93)</f>
        <v>0.33751905029245216</v>
      </c>
      <c r="S93" s="5">
        <f t="shared" si="17"/>
        <v>2.3218833895722066</v>
      </c>
      <c r="T93" s="49">
        <f t="shared" si="18"/>
        <v>0.12968828460476012</v>
      </c>
      <c r="U93" s="5">
        <f t="shared" si="19"/>
        <v>2</v>
      </c>
      <c r="V93" s="5">
        <f>Data!C99*U93</f>
        <v>40</v>
      </c>
      <c r="W93" s="48">
        <f>MIN(4,(1-Data!C$5/100)*Data!G99/L93)</f>
        <v>0.2354784071807812</v>
      </c>
      <c r="X93" s="5">
        <f t="shared" si="20"/>
        <v>2.4720736119367741</v>
      </c>
      <c r="Y93" s="49">
        <f t="shared" si="21"/>
        <v>0.3855408340601279</v>
      </c>
      <c r="Z93" s="5">
        <f t="shared" si="13"/>
        <v>7</v>
      </c>
      <c r="AA93" s="5">
        <f>Data!C99*Z93</f>
        <v>140</v>
      </c>
      <c r="AB93" s="34">
        <f>(1-P93/100)*Data!B99</f>
        <v>7.5679999999999872</v>
      </c>
      <c r="AC93" s="9">
        <f>AB93/Data!B99*Data!D99</f>
        <v>1.2899999999999978</v>
      </c>
      <c r="AD93" s="15">
        <f>Data!L$6/100*Data!C99*AB93</f>
        <v>30.271999999999949</v>
      </c>
      <c r="AE93" s="11">
        <f>Data!L$7*AC93</f>
        <v>386.99999999999932</v>
      </c>
      <c r="AF93" s="68">
        <f t="shared" si="22"/>
        <v>0.55159347409226989</v>
      </c>
      <c r="AG93" s="8">
        <f>Data!L$5/100*Data!C99*Data!G99/Data!B99/(1-AF93)*AB93</f>
        <v>63.770258343394467</v>
      </c>
      <c r="AH93" s="34">
        <f>(100-Data!C$5)/100*Data!B99</f>
        <v>5.2799999999999994</v>
      </c>
      <c r="AI93" s="69">
        <f>AH93/Data!B99*Data!D99</f>
        <v>0.89999999999999991</v>
      </c>
      <c r="AJ93" s="36">
        <f>Data!L$6/100*Data!C99*AH93</f>
        <v>21.119999999999997</v>
      </c>
      <c r="AK93" s="36">
        <f>Data!L$7*AI93</f>
        <v>270</v>
      </c>
      <c r="AL93" s="68">
        <f t="shared" si="23"/>
        <v>0.65008162049311402</v>
      </c>
      <c r="AM93" s="8">
        <f>Data!L$5/100*Data!C99*Data!G99/Data!B99/(1-AL93)*AH93</f>
        <v>57.013295580855328</v>
      </c>
    </row>
    <row r="94" spans="1:39">
      <c r="A94" s="11">
        <v>89</v>
      </c>
      <c r="B94" s="22">
        <f t="shared" si="14"/>
        <v>2</v>
      </c>
      <c r="C94" s="16">
        <f t="shared" si="15"/>
        <v>0</v>
      </c>
      <c r="J94" s="23">
        <f>Data!B100*Data!C100</f>
        <v>20412</v>
      </c>
      <c r="K94" s="23">
        <f>IF(Data!C$7=1,Data!D100,IF(Data!C$7=2,J94,Data!B100))</f>
        <v>82</v>
      </c>
      <c r="L94" s="33">
        <f>Data!E100*SQRT(Data!F100/21)</f>
        <v>7.7543952770655498</v>
      </c>
      <c r="M94" s="33">
        <f>IF(Data!H100="A",Data!G$5,IF(Data!H100="B",Data!G$6,Data!G$7))</f>
        <v>95.7</v>
      </c>
      <c r="N94" s="33">
        <f>IF(Data!I100="A",Data!G$5,IF(Data!I100="B",Data!G$6,Data!G$7))</f>
        <v>97</v>
      </c>
      <c r="O94" s="33">
        <f>IF(Data!J100="A",Data!G$5,IF(Data!J100="B",Data!G$6,Data!G$7))</f>
        <v>97</v>
      </c>
      <c r="P94" s="46">
        <f>IF(Data!C$6=1,M94,IF(Data!C$6=2,N94,O94))</f>
        <v>95.7</v>
      </c>
      <c r="Q94" s="46">
        <f t="shared" si="16"/>
        <v>78.474000000000004</v>
      </c>
      <c r="R94" s="48">
        <f>MIN(4,(1-P94/100)*Data!G100/L94)</f>
        <v>0.43807413455527389</v>
      </c>
      <c r="S94" s="5">
        <f t="shared" si="17"/>
        <v>2.2067193017629703</v>
      </c>
      <c r="T94" s="49">
        <f t="shared" si="18"/>
        <v>-7.576152327564746E-2</v>
      </c>
      <c r="U94" s="5">
        <f t="shared" si="19"/>
        <v>0</v>
      </c>
      <c r="V94" s="5">
        <f>Data!C100*U94</f>
        <v>0</v>
      </c>
      <c r="W94" s="48">
        <f>MIN(4,(1-Data!C$5/100)*Data!G100/L94)</f>
        <v>0.3056331171315872</v>
      </c>
      <c r="X94" s="5">
        <f t="shared" si="20"/>
        <v>2.3642367785050764</v>
      </c>
      <c r="Y94" s="49">
        <f t="shared" si="21"/>
        <v>0.20313450311181502</v>
      </c>
      <c r="Z94" s="5">
        <f t="shared" si="13"/>
        <v>2</v>
      </c>
      <c r="AA94" s="5">
        <f>Data!C100*Z94</f>
        <v>162</v>
      </c>
      <c r="AB94" s="34">
        <f>(1-P94/100)*Data!B100</f>
        <v>10.835999999999981</v>
      </c>
      <c r="AC94" s="9">
        <f>AB94/Data!B100*Data!D100</f>
        <v>3.5259999999999936</v>
      </c>
      <c r="AD94" s="15">
        <f>Data!L$6/100*Data!C100*AB94</f>
        <v>175.54319999999967</v>
      </c>
      <c r="AE94" s="11">
        <f>Data!L$7*AC94</f>
        <v>1057.7999999999981</v>
      </c>
      <c r="AF94" s="68">
        <f t="shared" si="22"/>
        <v>0.46980441404328754</v>
      </c>
      <c r="AG94" s="8">
        <f>Data!L$5/100*Data!C100*Data!G100/Data!B100/(1-AF94)*AB94</f>
        <v>129.74315860414603</v>
      </c>
      <c r="AH94" s="34">
        <f>(100-Data!C$5)/100*Data!B100</f>
        <v>7.56</v>
      </c>
      <c r="AI94" s="69">
        <f>AH94/Data!B100*Data!D100</f>
        <v>2.46</v>
      </c>
      <c r="AJ94" s="36">
        <f>Data!L$6/100*Data!C100*AH94</f>
        <v>122.47199999999999</v>
      </c>
      <c r="AK94" s="36">
        <f>Data!L$7*AI94</f>
        <v>738</v>
      </c>
      <c r="AL94" s="68">
        <f t="shared" si="23"/>
        <v>0.5804850478505561</v>
      </c>
      <c r="AM94" s="8">
        <f>Data!L$5/100*Data!C100*Data!G100/Data!B100/(1-AL94)*AH94</f>
        <v>114.39997490936537</v>
      </c>
    </row>
    <row r="95" spans="1:39">
      <c r="A95" s="11">
        <v>90</v>
      </c>
      <c r="B95" s="22">
        <f t="shared" si="14"/>
        <v>0</v>
      </c>
      <c r="C95" s="16">
        <f t="shared" si="15"/>
        <v>0</v>
      </c>
      <c r="J95" s="23">
        <f>Data!B101*Data!C101</f>
        <v>5963</v>
      </c>
      <c r="K95" s="23">
        <f>IF(Data!C$7=1,Data!D101,IF(Data!C$7=2,J95,Data!B101))</f>
        <v>77</v>
      </c>
      <c r="L95" s="33">
        <f>Data!E101*SQRT(Data!F101/21)</f>
        <v>2.3522771766109924</v>
      </c>
      <c r="M95" s="33">
        <f>IF(Data!H101="A",Data!G$5,IF(Data!H101="B",Data!G$6,Data!G$7))</f>
        <v>95.7</v>
      </c>
      <c r="N95" s="33">
        <f>IF(Data!I101="A",Data!G$5,IF(Data!I101="B",Data!G$6,Data!G$7))</f>
        <v>95.7</v>
      </c>
      <c r="O95" s="33">
        <f>IF(Data!J101="A",Data!G$5,IF(Data!J101="B",Data!G$6,Data!G$7))</f>
        <v>97</v>
      </c>
      <c r="P95" s="46">
        <f>IF(Data!C$6=1,M95,IF(Data!C$6=2,N95,O95))</f>
        <v>95.7</v>
      </c>
      <c r="Q95" s="46">
        <f t="shared" si="16"/>
        <v>73.689000000000007</v>
      </c>
      <c r="R95" s="48">
        <f>MIN(4,(1-P95/100)*Data!G101/L95)</f>
        <v>0.93228809164382886</v>
      </c>
      <c r="S95" s="5">
        <f t="shared" si="17"/>
        <v>1.8327854829683954</v>
      </c>
      <c r="T95" s="49">
        <f t="shared" si="18"/>
        <v>-0.81531677485578236</v>
      </c>
      <c r="U95" s="5">
        <f t="shared" si="19"/>
        <v>0</v>
      </c>
      <c r="V95" s="5">
        <f>Data!C101*U95</f>
        <v>0</v>
      </c>
      <c r="W95" s="48">
        <f>MIN(4,(1-Data!C$5/100)*Data!G101/L95)</f>
        <v>0.65043355230964983</v>
      </c>
      <c r="X95" s="5">
        <f t="shared" si="20"/>
        <v>2.0196801961306901</v>
      </c>
      <c r="Y95" s="49">
        <f t="shared" si="21"/>
        <v>-0.43009526647916968</v>
      </c>
      <c r="Z95" s="5">
        <f t="shared" si="13"/>
        <v>0</v>
      </c>
      <c r="AA95" s="5">
        <f>Data!C101*Z95</f>
        <v>0</v>
      </c>
      <c r="AB95" s="34">
        <f>(1-P95/100)*Data!B101</f>
        <v>3.8269999999999937</v>
      </c>
      <c r="AC95" s="9">
        <f>AB95/Data!B101*Data!D101</f>
        <v>3.3109999999999946</v>
      </c>
      <c r="AD95" s="15">
        <f>Data!L$6/100*Data!C101*AB95</f>
        <v>51.281799999999919</v>
      </c>
      <c r="AE95" s="11">
        <f>Data!L$7*AC95</f>
        <v>993.29999999999836</v>
      </c>
      <c r="AF95" s="68">
        <f t="shared" si="22"/>
        <v>0.20744550456843736</v>
      </c>
      <c r="AG95" s="8">
        <f>Data!L$5/100*Data!C101*Data!G101/Data!B101/(1-AF95)*AB95</f>
        <v>46.347286163581948</v>
      </c>
      <c r="AH95" s="34">
        <f>(100-Data!C$5)/100*Data!B101</f>
        <v>2.67</v>
      </c>
      <c r="AI95" s="69">
        <f>AH95/Data!B101*Data!D101</f>
        <v>2.31</v>
      </c>
      <c r="AJ95" s="36">
        <f>Data!L$6/100*Data!C101*AH95</f>
        <v>35.777999999999999</v>
      </c>
      <c r="AK95" s="36">
        <f>Data!L$7*AI95</f>
        <v>693</v>
      </c>
      <c r="AL95" s="68">
        <f t="shared" si="23"/>
        <v>0.33356317159107229</v>
      </c>
      <c r="AM95" s="8">
        <f>Data!L$5/100*Data!C101*Data!G101/Data!B101/(1-AL95)*AH95</f>
        <v>38.45450747550057</v>
      </c>
    </row>
    <row r="96" spans="1:39">
      <c r="A96" s="11">
        <v>91</v>
      </c>
      <c r="B96" s="22">
        <f t="shared" si="14"/>
        <v>0</v>
      </c>
      <c r="C96" s="16">
        <f t="shared" si="15"/>
        <v>0</v>
      </c>
      <c r="J96" s="23">
        <f>Data!B102*Data!C102</f>
        <v>2350</v>
      </c>
      <c r="K96" s="23">
        <f>IF(Data!C$7=1,Data!D102,IF(Data!C$7=2,J96,Data!B102))</f>
        <v>37</v>
      </c>
      <c r="L96" s="33">
        <f>Data!E102*SQRT(Data!F102/21)</f>
        <v>6.2984561568200803</v>
      </c>
      <c r="M96" s="33">
        <f>IF(Data!H102="A",Data!G$5,IF(Data!H102="B",Data!G$6,Data!G$7))</f>
        <v>95.7</v>
      </c>
      <c r="N96" s="33">
        <f>IF(Data!I102="A",Data!G$5,IF(Data!I102="B",Data!G$6,Data!G$7))</f>
        <v>95.7</v>
      </c>
      <c r="O96" s="33">
        <f>IF(Data!J102="A",Data!G$5,IF(Data!J102="B",Data!G$6,Data!G$7))</f>
        <v>95.7</v>
      </c>
      <c r="P96" s="46">
        <f>IF(Data!C$6=1,M96,IF(Data!C$6=2,N96,O96))</f>
        <v>95.7</v>
      </c>
      <c r="Q96" s="46">
        <f t="shared" si="16"/>
        <v>35.408999999999999</v>
      </c>
      <c r="R96" s="48">
        <f>MIN(4,(1-P96/100)*Data!G102/L96)</f>
        <v>0.59395507515745305</v>
      </c>
      <c r="S96" s="5">
        <f t="shared" si="17"/>
        <v>2.0641654516834755</v>
      </c>
      <c r="T96" s="49">
        <f t="shared" si="18"/>
        <v>-0.3432487711107422</v>
      </c>
      <c r="U96" s="5">
        <f t="shared" si="19"/>
        <v>0</v>
      </c>
      <c r="V96" s="5">
        <f>Data!C102*U96</f>
        <v>0</v>
      </c>
      <c r="W96" s="48">
        <f>MIN(4,(1-Data!C$5/100)*Data!G102/L96)</f>
        <v>0.41438726173775897</v>
      </c>
      <c r="X96" s="5">
        <f t="shared" si="20"/>
        <v>2.2317671204645113</v>
      </c>
      <c r="Y96" s="49">
        <f t="shared" si="21"/>
        <v>-3.0322737009760646E-2</v>
      </c>
      <c r="Z96" s="5">
        <f t="shared" si="13"/>
        <v>0</v>
      </c>
      <c r="AA96" s="5">
        <f>Data!C102*Z96</f>
        <v>0</v>
      </c>
      <c r="AB96" s="34">
        <f>(1-P96/100)*Data!B102</f>
        <v>4.0419999999999927</v>
      </c>
      <c r="AC96" s="9">
        <f>AB96/Data!B102*Data!D102</f>
        <v>1.5909999999999971</v>
      </c>
      <c r="AD96" s="15">
        <f>Data!L$6/100*Data!C102*AB96</f>
        <v>20.209999999999965</v>
      </c>
      <c r="AE96" s="11">
        <f>Data!L$7*AC96</f>
        <v>477.2999999999991</v>
      </c>
      <c r="AF96" s="68">
        <f t="shared" si="22"/>
        <v>0.36570565842020486</v>
      </c>
      <c r="AG96" s="8">
        <f>Data!L$5/100*Data!C102*Data!G102/Data!B102/(1-AF96)*AB96</f>
        <v>36.861829701595354</v>
      </c>
      <c r="AH96" s="34">
        <f>(100-Data!C$5)/100*Data!B102</f>
        <v>2.82</v>
      </c>
      <c r="AI96" s="69">
        <f>AH96/Data!B102*Data!D102</f>
        <v>1.1099999999999999</v>
      </c>
      <c r="AJ96" s="36">
        <f>Data!L$6/100*Data!C102*AH96</f>
        <v>14.1</v>
      </c>
      <c r="AK96" s="36">
        <f>Data!L$7*AI96</f>
        <v>332.99999999999994</v>
      </c>
      <c r="AL96" s="68">
        <f t="shared" si="23"/>
        <v>0.48790483169851073</v>
      </c>
      <c r="AM96" s="8">
        <f>Data!L$5/100*Data!C102*Data!G102/Data!B102/(1-AL96)*AH96</f>
        <v>31.854430601454592</v>
      </c>
    </row>
    <row r="97" spans="1:39">
      <c r="A97" s="11">
        <v>92</v>
      </c>
      <c r="B97" s="22">
        <f t="shared" si="14"/>
        <v>0</v>
      </c>
      <c r="C97" s="16">
        <f t="shared" si="15"/>
        <v>0</v>
      </c>
      <c r="J97" s="23">
        <f>Data!B103*Data!C103</f>
        <v>8280</v>
      </c>
      <c r="K97" s="23">
        <f>IF(Data!C$7=1,Data!D103,IF(Data!C$7=2,J97,Data!B103))</f>
        <v>31</v>
      </c>
      <c r="L97" s="33">
        <f>Data!E103*SQRT(Data!F103/21)</f>
        <v>11.547409021014243</v>
      </c>
      <c r="M97" s="33">
        <f>IF(Data!H103="A",Data!G$5,IF(Data!H103="B",Data!G$6,Data!G$7))</f>
        <v>95.7</v>
      </c>
      <c r="N97" s="33">
        <f>IF(Data!I103="A",Data!G$5,IF(Data!I103="B",Data!G$6,Data!G$7))</f>
        <v>95.7</v>
      </c>
      <c r="O97" s="33">
        <f>IF(Data!J103="A",Data!G$5,IF(Data!J103="B",Data!G$6,Data!G$7))</f>
        <v>95.7</v>
      </c>
      <c r="P97" s="46">
        <f>IF(Data!C$6=1,M97,IF(Data!C$6=2,N97,O97))</f>
        <v>95.7</v>
      </c>
      <c r="Q97" s="46">
        <f t="shared" si="16"/>
        <v>29.667000000000002</v>
      </c>
      <c r="R97" s="48">
        <f>MIN(4,(1-P97/100)*Data!G103/L97)</f>
        <v>0.62931866246145196</v>
      </c>
      <c r="S97" s="5">
        <f t="shared" si="17"/>
        <v>2.0359545404637034</v>
      </c>
      <c r="T97" s="49">
        <f t="shared" si="18"/>
        <v>-0.39812429312991604</v>
      </c>
      <c r="U97" s="5">
        <f t="shared" si="19"/>
        <v>0</v>
      </c>
      <c r="V97" s="5">
        <f>Data!C103*U97</f>
        <v>0</v>
      </c>
      <c r="W97" s="48">
        <f>MIN(4,(1-Data!C$5/100)*Data!G103/L97)</f>
        <v>0.43905953194985137</v>
      </c>
      <c r="X97" s="5">
        <f t="shared" si="20"/>
        <v>2.2057008770224442</v>
      </c>
      <c r="Y97" s="49">
        <f t="shared" si="21"/>
        <v>-7.7618329817346995E-2</v>
      </c>
      <c r="Z97" s="5">
        <f t="shared" si="13"/>
        <v>0</v>
      </c>
      <c r="AA97" s="5">
        <f>Data!C103*Z97</f>
        <v>0</v>
      </c>
      <c r="AB97" s="34">
        <f>(1-P97/100)*Data!B103</f>
        <v>14.834999999999974</v>
      </c>
      <c r="AC97" s="9">
        <f>AB97/Data!B103*Data!D103</f>
        <v>1.3329999999999977</v>
      </c>
      <c r="AD97" s="15">
        <f>Data!L$6/100*Data!C103*AB97</f>
        <v>71.207999999999885</v>
      </c>
      <c r="AE97" s="11">
        <f>Data!L$7*AC97</f>
        <v>399.8999999999993</v>
      </c>
      <c r="AF97" s="68">
        <f t="shared" si="22"/>
        <v>0.34526928401664936</v>
      </c>
      <c r="AG97" s="8">
        <f>Data!L$5/100*Data!C103*Data!G103/Data!B103/(1-AF97)*AB97</f>
        <v>66.595317640647679</v>
      </c>
      <c r="AH97" s="34">
        <f>(100-Data!C$5)/100*Data!B103</f>
        <v>10.35</v>
      </c>
      <c r="AI97" s="69">
        <f>AH97/Data!B103*Data!D103</f>
        <v>0.92999999999999994</v>
      </c>
      <c r="AJ97" s="36">
        <f>Data!L$6/100*Data!C103*AH97</f>
        <v>49.680000000000007</v>
      </c>
      <c r="AK97" s="36">
        <f>Data!L$7*AI97</f>
        <v>279</v>
      </c>
      <c r="AL97" s="68">
        <f t="shared" si="23"/>
        <v>0.46906583064150564</v>
      </c>
      <c r="AM97" s="8">
        <f>Data!L$5/100*Data!C103*Data!G103/Data!B103/(1-AL97)*AH97</f>
        <v>57.295238761436693</v>
      </c>
    </row>
    <row r="98" spans="1:39">
      <c r="A98" s="11">
        <v>93</v>
      </c>
      <c r="B98" s="22">
        <f t="shared" si="14"/>
        <v>2</v>
      </c>
      <c r="C98" s="16">
        <f t="shared" si="15"/>
        <v>2</v>
      </c>
      <c r="J98" s="23">
        <f>Data!B104*Data!C104</f>
        <v>52358</v>
      </c>
      <c r="K98" s="23">
        <f>IF(Data!C$7=1,Data!D104,IF(Data!C$7=2,J98,Data!B104))</f>
        <v>83</v>
      </c>
      <c r="L98" s="33">
        <f>Data!E104*SQRT(Data!F104/21)</f>
        <v>3.3959934706088966</v>
      </c>
      <c r="M98" s="33">
        <f>IF(Data!H104="A",Data!G$5,IF(Data!H104="B",Data!G$6,Data!G$7))</f>
        <v>97</v>
      </c>
      <c r="N98" s="33">
        <f>IF(Data!I104="A",Data!G$5,IF(Data!I104="B",Data!G$6,Data!G$7))</f>
        <v>98</v>
      </c>
      <c r="O98" s="33">
        <f>IF(Data!J104="A",Data!G$5,IF(Data!J104="B",Data!G$6,Data!G$7))</f>
        <v>97</v>
      </c>
      <c r="P98" s="46">
        <f>IF(Data!C$6=1,M98,IF(Data!C$6=2,N98,O98))</f>
        <v>97</v>
      </c>
      <c r="Q98" s="46">
        <f t="shared" si="16"/>
        <v>80.510000000000005</v>
      </c>
      <c r="R98" s="48">
        <f>MIN(4,(1-P98/100)*Data!G104/L98)</f>
        <v>0.15901090643239055</v>
      </c>
      <c r="S98" s="5">
        <f t="shared" si="17"/>
        <v>2.6261075368819364</v>
      </c>
      <c r="T98" s="49">
        <f t="shared" si="18"/>
        <v>0.63594673699102755</v>
      </c>
      <c r="U98" s="5">
        <f t="shared" si="19"/>
        <v>2</v>
      </c>
      <c r="V98" s="5">
        <f>Data!C104*U98</f>
        <v>1114</v>
      </c>
      <c r="W98" s="48">
        <f>MIN(4,(1-Data!C$5/100)*Data!G104/L98)</f>
        <v>0.15901090643239055</v>
      </c>
      <c r="X98" s="5">
        <f t="shared" si="20"/>
        <v>2.6261075368819364</v>
      </c>
      <c r="Y98" s="49">
        <f t="shared" si="21"/>
        <v>0.63594673699102755</v>
      </c>
      <c r="Z98" s="5">
        <f t="shared" si="13"/>
        <v>2</v>
      </c>
      <c r="AA98" s="5">
        <f>Data!C104*Z98</f>
        <v>1114</v>
      </c>
      <c r="AB98" s="34">
        <f>(1-P98/100)*Data!B104</f>
        <v>2.8200000000000025</v>
      </c>
      <c r="AC98" s="9">
        <f>AB98/Data!B104*Data!D104</f>
        <v>2.490000000000002</v>
      </c>
      <c r="AD98" s="15">
        <f>Data!L$6/100*Data!C104*AB98</f>
        <v>314.14800000000031</v>
      </c>
      <c r="AE98" s="11">
        <f>Data!L$7*AC98</f>
        <v>747.00000000000057</v>
      </c>
      <c r="AF98" s="68">
        <f t="shared" si="22"/>
        <v>0.73759443065534991</v>
      </c>
      <c r="AG98" s="8">
        <f>Data!L$5/100*Data!C104*Data!G104/Data!B104/(1-AF98)*AB98</f>
        <v>286.5602288388821</v>
      </c>
      <c r="AH98" s="34">
        <f>(100-Data!C$5)/100*Data!B104</f>
        <v>2.82</v>
      </c>
      <c r="AI98" s="69">
        <f>AH98/Data!B104*Data!D104</f>
        <v>2.4899999999999998</v>
      </c>
      <c r="AJ98" s="36">
        <f>Data!L$6/100*Data!C104*AH98</f>
        <v>314.14800000000002</v>
      </c>
      <c r="AK98" s="36">
        <f>Data!L$7*AI98</f>
        <v>746.99999999999989</v>
      </c>
      <c r="AL98" s="68">
        <f t="shared" si="23"/>
        <v>0.73759443065534991</v>
      </c>
      <c r="AM98" s="8">
        <f>Data!L$5/100*Data!C104*Data!G104/Data!B104/(1-AL98)*AH98</f>
        <v>286.56022883888181</v>
      </c>
    </row>
    <row r="99" spans="1:39">
      <c r="A99" s="11">
        <v>94</v>
      </c>
      <c r="B99" s="22">
        <f t="shared" si="14"/>
        <v>7</v>
      </c>
      <c r="C99" s="16">
        <f t="shared" si="15"/>
        <v>7</v>
      </c>
      <c r="J99" s="23">
        <f>Data!B105*Data!C105</f>
        <v>81716</v>
      </c>
      <c r="K99" s="23">
        <f>IF(Data!C$7=1,Data!D105,IF(Data!C$7=2,J99,Data!B105))</f>
        <v>59</v>
      </c>
      <c r="L99" s="33">
        <f>Data!E105*SQRT(Data!F105/21)</f>
        <v>7.3104737559318771</v>
      </c>
      <c r="M99" s="33">
        <f>IF(Data!H105="A",Data!G$5,IF(Data!H105="B",Data!G$6,Data!G$7))</f>
        <v>97</v>
      </c>
      <c r="N99" s="33">
        <f>IF(Data!I105="A",Data!G$5,IF(Data!I105="B",Data!G$6,Data!G$7))</f>
        <v>98</v>
      </c>
      <c r="O99" s="33">
        <f>IF(Data!J105="A",Data!G$5,IF(Data!J105="B",Data!G$6,Data!G$7))</f>
        <v>97</v>
      </c>
      <c r="P99" s="46">
        <f>IF(Data!C$6=1,M99,IF(Data!C$6=2,N99,O99))</f>
        <v>97</v>
      </c>
      <c r="Q99" s="46">
        <f t="shared" si="16"/>
        <v>57.23</v>
      </c>
      <c r="R99" s="48">
        <f>MIN(4,(1-P99/100)*Data!G105/L99)</f>
        <v>8.2074024205770188E-2</v>
      </c>
      <c r="S99" s="5">
        <f t="shared" si="17"/>
        <v>2.8669048177973235</v>
      </c>
      <c r="T99" s="49">
        <f t="shared" si="18"/>
        <v>1.0076831717340367</v>
      </c>
      <c r="U99" s="5">
        <f t="shared" si="19"/>
        <v>7</v>
      </c>
      <c r="V99" s="5">
        <f>Data!C105*U99</f>
        <v>4613</v>
      </c>
      <c r="W99" s="48">
        <f>MIN(4,(1-Data!C$5/100)*Data!G105/L99)</f>
        <v>8.2074024205770188E-2</v>
      </c>
      <c r="X99" s="5">
        <f t="shared" si="20"/>
        <v>2.8669048177973235</v>
      </c>
      <c r="Y99" s="49">
        <f t="shared" si="21"/>
        <v>1.0076831717340367</v>
      </c>
      <c r="Z99" s="5">
        <f t="shared" si="13"/>
        <v>7</v>
      </c>
      <c r="AA99" s="5">
        <f>Data!C105*Z99</f>
        <v>4613</v>
      </c>
      <c r="AB99" s="34">
        <f>(1-P99/100)*Data!B105</f>
        <v>3.7200000000000033</v>
      </c>
      <c r="AC99" s="9">
        <f>AB99/Data!B105*Data!D105</f>
        <v>1.7700000000000016</v>
      </c>
      <c r="AD99" s="15">
        <f>Data!L$6/100*Data!C105*AB99</f>
        <v>490.2960000000005</v>
      </c>
      <c r="AE99" s="11">
        <f>Data!L$7*AC99</f>
        <v>531.00000000000045</v>
      </c>
      <c r="AF99" s="68">
        <f t="shared" si="22"/>
        <v>0.84319670686739712</v>
      </c>
      <c r="AG99" s="8">
        <f>Data!L$5/100*Data!C105*Data!G105/Data!B105/(1-AF99)*AB99</f>
        <v>630.407678468884</v>
      </c>
      <c r="AH99" s="34">
        <f>(100-Data!C$5)/100*Data!B105</f>
        <v>3.7199999999999998</v>
      </c>
      <c r="AI99" s="69">
        <f>AH99/Data!B105*Data!D105</f>
        <v>1.77</v>
      </c>
      <c r="AJ99" s="36">
        <f>Data!L$6/100*Data!C105*AH99</f>
        <v>490.29599999999999</v>
      </c>
      <c r="AK99" s="36">
        <f>Data!L$7*AI99</f>
        <v>531</v>
      </c>
      <c r="AL99" s="68">
        <f t="shared" si="23"/>
        <v>0.84319670686739712</v>
      </c>
      <c r="AM99" s="8">
        <f>Data!L$5/100*Data!C105*Data!G105/Data!B105/(1-AL99)*AH99</f>
        <v>630.40767846888343</v>
      </c>
    </row>
    <row r="100" spans="1:39">
      <c r="A100" s="11">
        <v>95</v>
      </c>
      <c r="B100" s="22">
        <f t="shared" si="14"/>
        <v>18</v>
      </c>
      <c r="C100" s="16">
        <f t="shared" si="15"/>
        <v>22</v>
      </c>
      <c r="J100" s="23">
        <f>Data!B106*Data!C106</f>
        <v>110880</v>
      </c>
      <c r="K100" s="23">
        <f>IF(Data!C$7=1,Data!D106,IF(Data!C$7=2,J100,Data!B106))</f>
        <v>42</v>
      </c>
      <c r="L100" s="33">
        <f>Data!E106*SQRT(Data!F106/21)</f>
        <v>21.603751219939415</v>
      </c>
      <c r="M100" s="33">
        <f>IF(Data!H106="A",Data!G$5,IF(Data!H106="B",Data!G$6,Data!G$7))</f>
        <v>98</v>
      </c>
      <c r="N100" s="33">
        <f>IF(Data!I106="A",Data!G$5,IF(Data!I106="B",Data!G$6,Data!G$7))</f>
        <v>97</v>
      </c>
      <c r="O100" s="33">
        <f>IF(Data!J106="A",Data!G$5,IF(Data!J106="B",Data!G$6,Data!G$7))</f>
        <v>95.7</v>
      </c>
      <c r="P100" s="46">
        <f>IF(Data!C$6=1,M100,IF(Data!C$6=2,N100,O100))</f>
        <v>98</v>
      </c>
      <c r="Q100" s="46">
        <f t="shared" si="16"/>
        <v>41.16</v>
      </c>
      <c r="R100" s="48">
        <f>MIN(4,(1-P100/100)*Data!G106/L100)</f>
        <v>7.8690037794499693E-2</v>
      </c>
      <c r="S100" s="5">
        <f t="shared" si="17"/>
        <v>2.8815539656835738</v>
      </c>
      <c r="T100" s="49">
        <f t="shared" si="18"/>
        <v>1.0296330969326597</v>
      </c>
      <c r="U100" s="5">
        <f t="shared" si="19"/>
        <v>22</v>
      </c>
      <c r="V100" s="5">
        <f>Data!C106*U100</f>
        <v>3872</v>
      </c>
      <c r="W100" s="48">
        <f>MIN(4,(1-Data!C$5/100)*Data!G106/L100)</f>
        <v>0.11803505669174956</v>
      </c>
      <c r="X100" s="5">
        <f t="shared" si="20"/>
        <v>2.7372290808279827</v>
      </c>
      <c r="Y100" s="49">
        <f t="shared" si="21"/>
        <v>0.81019024255243466</v>
      </c>
      <c r="Z100" s="5">
        <f t="shared" si="13"/>
        <v>18</v>
      </c>
      <c r="AA100" s="5">
        <f>Data!C106*Z100</f>
        <v>3168</v>
      </c>
      <c r="AB100" s="34">
        <f>(1-P100/100)*Data!B106</f>
        <v>12.600000000000012</v>
      </c>
      <c r="AC100" s="9">
        <f>AB100/Data!B106*Data!D106</f>
        <v>0.84000000000000075</v>
      </c>
      <c r="AD100" s="15">
        <f>Data!L$6/100*Data!C106*AB100</f>
        <v>443.52000000000044</v>
      </c>
      <c r="AE100" s="11">
        <f>Data!L$7*AC100</f>
        <v>252.00000000000023</v>
      </c>
      <c r="AF100" s="68">
        <f t="shared" si="22"/>
        <v>0.84840886373933577</v>
      </c>
      <c r="AG100" s="8">
        <f>Data!L$5/100*Data!C106*Data!G106/Data!B106/(1-AF100)*AB100</f>
        <v>493.43254391457202</v>
      </c>
      <c r="AH100" s="34">
        <f>(100-Data!C$5)/100*Data!B106</f>
        <v>18.899999999999999</v>
      </c>
      <c r="AI100" s="69">
        <f>AH100/Data!B106*Data!D106</f>
        <v>1.26</v>
      </c>
      <c r="AJ100" s="36">
        <f>Data!L$6/100*Data!C106*AH100</f>
        <v>665.28</v>
      </c>
      <c r="AK100" s="36">
        <f>Data!L$7*AI100</f>
        <v>378</v>
      </c>
      <c r="AL100" s="68">
        <f t="shared" si="23"/>
        <v>0.79108457770852869</v>
      </c>
      <c r="AM100" s="8">
        <f>Data!L$5/100*Data!C106*Data!G106/Data!B106/(1-AL100)*AH100</f>
        <v>537.05944142056956</v>
      </c>
    </row>
    <row r="101" spans="1:39">
      <c r="A101" s="11">
        <v>96</v>
      </c>
      <c r="B101" s="22">
        <f t="shared" si="14"/>
        <v>8</v>
      </c>
      <c r="C101" s="16">
        <f t="shared" si="15"/>
        <v>11</v>
      </c>
      <c r="J101" s="23">
        <f>Data!B107*Data!C107</f>
        <v>101727</v>
      </c>
      <c r="K101" s="23">
        <f>IF(Data!C$7=1,Data!D107,IF(Data!C$7=2,J101,Data!B107))</f>
        <v>45</v>
      </c>
      <c r="L101" s="33">
        <f>Data!E107*SQRT(Data!F107/21)</f>
        <v>11.498107334217561</v>
      </c>
      <c r="M101" s="33">
        <f>IF(Data!H107="A",Data!G$5,IF(Data!H107="B",Data!G$6,Data!G$7))</f>
        <v>98</v>
      </c>
      <c r="N101" s="33">
        <f>IF(Data!I107="A",Data!G$5,IF(Data!I107="B",Data!G$6,Data!G$7))</f>
        <v>98</v>
      </c>
      <c r="O101" s="33">
        <f>IF(Data!J107="A",Data!G$5,IF(Data!J107="B",Data!G$6,Data!G$7))</f>
        <v>95.7</v>
      </c>
      <c r="P101" s="46">
        <f>IF(Data!C$6=1,M101,IF(Data!C$6=2,N101,O101))</f>
        <v>98</v>
      </c>
      <c r="Q101" s="46">
        <f t="shared" si="16"/>
        <v>44.1</v>
      </c>
      <c r="R101" s="48">
        <f>MIN(4,(1-P101/100)*Data!G107/L101)</f>
        <v>9.2189085489358349E-2</v>
      </c>
      <c r="S101" s="5">
        <f t="shared" si="17"/>
        <v>2.8260755285382442</v>
      </c>
      <c r="T101" s="49">
        <f t="shared" si="18"/>
        <v>0.94613170202268704</v>
      </c>
      <c r="U101" s="5">
        <f t="shared" si="19"/>
        <v>11</v>
      </c>
      <c r="V101" s="5">
        <f>Data!C107*U101</f>
        <v>2937</v>
      </c>
      <c r="W101" s="48">
        <f>MIN(4,(1-Data!C$5/100)*Data!G107/L101)</f>
        <v>0.13828362823403753</v>
      </c>
      <c r="X101" s="5">
        <f t="shared" si="20"/>
        <v>2.6787632737489866</v>
      </c>
      <c r="Y101" s="49">
        <f t="shared" si="21"/>
        <v>0.7191302785473096</v>
      </c>
      <c r="Z101" s="5">
        <f t="shared" si="13"/>
        <v>8</v>
      </c>
      <c r="AA101" s="5">
        <f>Data!C107*Z101</f>
        <v>2136</v>
      </c>
      <c r="AB101" s="34">
        <f>(1-P101/100)*Data!B107</f>
        <v>7.6200000000000063</v>
      </c>
      <c r="AC101" s="9">
        <f>AB101/Data!B107*Data!D107</f>
        <v>0.9000000000000008</v>
      </c>
      <c r="AD101" s="15">
        <f>Data!L$6/100*Data!C107*AB101</f>
        <v>406.90800000000036</v>
      </c>
      <c r="AE101" s="11">
        <f>Data!L$7*AC101</f>
        <v>270.00000000000023</v>
      </c>
      <c r="AF101" s="68">
        <f t="shared" si="22"/>
        <v>0.82795929200726592</v>
      </c>
      <c r="AG101" s="8">
        <f>Data!L$5/100*Data!C107*Data!G107/Data!B107/(1-AF101)*AB101</f>
        <v>411.26894224934438</v>
      </c>
      <c r="AH101" s="34">
        <f>(100-Data!C$5)/100*Data!B107</f>
        <v>11.43</v>
      </c>
      <c r="AI101" s="69">
        <f>AH101/Data!B107*Data!D107</f>
        <v>1.3499999999999999</v>
      </c>
      <c r="AJ101" s="36">
        <f>Data!L$6/100*Data!C107*AH101</f>
        <v>610.36200000000008</v>
      </c>
      <c r="AK101" s="36">
        <f>Data!L$7*AI101</f>
        <v>404.99999999999994</v>
      </c>
      <c r="AL101" s="68">
        <f t="shared" si="23"/>
        <v>0.76396967356071266</v>
      </c>
      <c r="AM101" s="8">
        <f>Data!L$5/100*Data!C107*Data!G107/Data!B107/(1-AL101)*AH101</f>
        <v>449.65620139198438</v>
      </c>
    </row>
    <row r="102" spans="1:39">
      <c r="A102" s="11">
        <v>97</v>
      </c>
      <c r="B102" s="22">
        <f t="shared" si="14"/>
        <v>5</v>
      </c>
      <c r="C102" s="16">
        <f t="shared" si="15"/>
        <v>5</v>
      </c>
      <c r="J102" s="23">
        <f>Data!B108*Data!C108</f>
        <v>62775</v>
      </c>
      <c r="K102" s="23">
        <f>IF(Data!C$7=1,Data!D108,IF(Data!C$7=2,J102,Data!B108))</f>
        <v>35</v>
      </c>
      <c r="L102" s="33">
        <f>Data!E108*SQRT(Data!F108/21)</f>
        <v>6.2617037513707636</v>
      </c>
      <c r="M102" s="33">
        <f>IF(Data!H108="A",Data!G$5,IF(Data!H108="B",Data!G$6,Data!G$7))</f>
        <v>97</v>
      </c>
      <c r="N102" s="33">
        <f>IF(Data!I108="A",Data!G$5,IF(Data!I108="B",Data!G$6,Data!G$7))</f>
        <v>98</v>
      </c>
      <c r="O102" s="33">
        <f>IF(Data!J108="A",Data!G$5,IF(Data!J108="B",Data!G$6,Data!G$7))</f>
        <v>95.7</v>
      </c>
      <c r="P102" s="46">
        <f>IF(Data!C$6=1,M102,IF(Data!C$6=2,N102,O102))</f>
        <v>97</v>
      </c>
      <c r="Q102" s="46">
        <f t="shared" si="16"/>
        <v>33.950000000000003</v>
      </c>
      <c r="R102" s="48">
        <f>MIN(4,(1-P102/100)*Data!G108/L102)</f>
        <v>0.11498467966364327</v>
      </c>
      <c r="S102" s="5">
        <f t="shared" si="17"/>
        <v>2.7467778549579678</v>
      </c>
      <c r="T102" s="49">
        <f t="shared" si="18"/>
        <v>0.8249379699855609</v>
      </c>
      <c r="U102" s="5">
        <f t="shared" si="19"/>
        <v>5</v>
      </c>
      <c r="V102" s="5">
        <f>Data!C108*U102</f>
        <v>2325</v>
      </c>
      <c r="W102" s="48">
        <f>MIN(4,(1-Data!C$5/100)*Data!G108/L102)</f>
        <v>0.11498467966364327</v>
      </c>
      <c r="X102" s="5">
        <f t="shared" si="20"/>
        <v>2.7467778549579678</v>
      </c>
      <c r="Y102" s="49">
        <f t="shared" si="21"/>
        <v>0.8249379699855609</v>
      </c>
      <c r="Z102" s="5">
        <f t="shared" ref="Z102:Z133" si="24">MAX(INT(L102*Y102+0.5),0)</f>
        <v>5</v>
      </c>
      <c r="AA102" s="5">
        <f>Data!C108*Z102</f>
        <v>2325</v>
      </c>
      <c r="AB102" s="34">
        <f>(1-P102/100)*Data!B108</f>
        <v>4.0500000000000034</v>
      </c>
      <c r="AC102" s="9">
        <f>AB102/Data!B108*Data!D108</f>
        <v>1.0500000000000009</v>
      </c>
      <c r="AD102" s="15">
        <f>Data!L$6/100*Data!C108*AB102</f>
        <v>376.65000000000032</v>
      </c>
      <c r="AE102" s="11">
        <f>Data!L$7*AC102</f>
        <v>315.00000000000028</v>
      </c>
      <c r="AF102" s="68">
        <f t="shared" si="22"/>
        <v>0.79529659595578805</v>
      </c>
      <c r="AG102" s="8">
        <f>Data!L$5/100*Data!C108*Data!G108/Data!B108/(1-AF102)*AB102</f>
        <v>408.8842605759624</v>
      </c>
      <c r="AH102" s="34">
        <f>(100-Data!C$5)/100*Data!B108</f>
        <v>4.05</v>
      </c>
      <c r="AI102" s="69">
        <f>AH102/Data!B108*Data!D108</f>
        <v>1.05</v>
      </c>
      <c r="AJ102" s="36">
        <f>Data!L$6/100*Data!C108*AH102</f>
        <v>376.65</v>
      </c>
      <c r="AK102" s="36">
        <f>Data!L$7*AI102</f>
        <v>315</v>
      </c>
      <c r="AL102" s="68">
        <f t="shared" si="23"/>
        <v>0.79529659595578805</v>
      </c>
      <c r="AM102" s="8">
        <f>Data!L$5/100*Data!C108*Data!G108/Data!B108/(1-AL102)*AH102</f>
        <v>408.88426057596206</v>
      </c>
    </row>
    <row r="103" spans="1:39">
      <c r="A103" s="11">
        <v>98</v>
      </c>
      <c r="B103" s="22">
        <f t="shared" si="14"/>
        <v>10</v>
      </c>
      <c r="C103" s="16">
        <f t="shared" si="15"/>
        <v>13</v>
      </c>
      <c r="J103" s="23">
        <f>Data!B109*Data!C109</f>
        <v>158220</v>
      </c>
      <c r="K103" s="23">
        <f>IF(Data!C$7=1,Data!D109,IF(Data!C$7=2,J103,Data!B109))</f>
        <v>62</v>
      </c>
      <c r="L103" s="33">
        <f>Data!E109*SQRT(Data!F109/21)</f>
        <v>13.550956906144256</v>
      </c>
      <c r="M103" s="33">
        <f>IF(Data!H109="A",Data!G$5,IF(Data!H109="B",Data!G$6,Data!G$7))</f>
        <v>98</v>
      </c>
      <c r="N103" s="33">
        <f>IF(Data!I109="A",Data!G$5,IF(Data!I109="B",Data!G$6,Data!G$7))</f>
        <v>98</v>
      </c>
      <c r="O103" s="33">
        <f>IF(Data!J109="A",Data!G$5,IF(Data!J109="B",Data!G$6,Data!G$7))</f>
        <v>97</v>
      </c>
      <c r="P103" s="46">
        <f>IF(Data!C$6=1,M103,IF(Data!C$6=2,N103,O103))</f>
        <v>98</v>
      </c>
      <c r="Q103" s="46">
        <f t="shared" si="16"/>
        <v>60.76</v>
      </c>
      <c r="R103" s="48">
        <f>MIN(4,(1-P103/100)*Data!G109/L103)</f>
        <v>9.0030542377920963E-2</v>
      </c>
      <c r="S103" s="5">
        <f t="shared" si="17"/>
        <v>2.8344467604457813</v>
      </c>
      <c r="T103" s="49">
        <f t="shared" si="18"/>
        <v>0.95879720025604609</v>
      </c>
      <c r="U103" s="5">
        <f t="shared" si="19"/>
        <v>13</v>
      </c>
      <c r="V103" s="5">
        <f>Data!C109*U103</f>
        <v>3809</v>
      </c>
      <c r="W103" s="48">
        <f>MIN(4,(1-Data!C$5/100)*Data!G109/L103)</f>
        <v>0.13504581356688145</v>
      </c>
      <c r="X103" s="5">
        <f t="shared" si="20"/>
        <v>2.6875933884397871</v>
      </c>
      <c r="Y103" s="49">
        <f t="shared" si="21"/>
        <v>0.73296891969003697</v>
      </c>
      <c r="Z103" s="5">
        <f t="shared" si="24"/>
        <v>10</v>
      </c>
      <c r="AA103" s="5">
        <f>Data!C109*Z103</f>
        <v>2930</v>
      </c>
      <c r="AB103" s="34">
        <f>(1-P103/100)*Data!B109</f>
        <v>10.80000000000001</v>
      </c>
      <c r="AC103" s="9">
        <f>AB103/Data!B109*Data!D109</f>
        <v>1.2400000000000011</v>
      </c>
      <c r="AD103" s="15">
        <f>Data!L$6/100*Data!C109*AB103</f>
        <v>632.88000000000056</v>
      </c>
      <c r="AE103" s="11">
        <f>Data!L$7*AC103</f>
        <v>372.00000000000034</v>
      </c>
      <c r="AF103" s="68">
        <f t="shared" si="22"/>
        <v>0.83116954004074239</v>
      </c>
      <c r="AG103" s="8">
        <f>Data!L$5/100*Data!C109*Data!G109/Data!B109/(1-AF103)*AB103</f>
        <v>529.31799167973452</v>
      </c>
      <c r="AH103" s="34">
        <f>(100-Data!C$5)/100*Data!B109</f>
        <v>16.2</v>
      </c>
      <c r="AI103" s="69">
        <f>AH103/Data!B109*Data!D109</f>
        <v>1.8599999999999999</v>
      </c>
      <c r="AJ103" s="36">
        <f>Data!L$6/100*Data!C109*AH103</f>
        <v>949.31999999999994</v>
      </c>
      <c r="AK103" s="36">
        <f>Data!L$7*AI103</f>
        <v>558</v>
      </c>
      <c r="AL103" s="68">
        <f t="shared" si="23"/>
        <v>0.7682113070226817</v>
      </c>
      <c r="AM103" s="8">
        <f>Data!L$5/100*Data!C109*Data!G109/Data!B109/(1-AL103)*AH103</f>
        <v>578.31768356844407</v>
      </c>
    </row>
    <row r="104" spans="1:39">
      <c r="A104" s="11">
        <v>99</v>
      </c>
      <c r="B104" s="22">
        <f t="shared" si="14"/>
        <v>16</v>
      </c>
      <c r="C104" s="16">
        <f t="shared" si="15"/>
        <v>16</v>
      </c>
      <c r="J104" s="23">
        <f>Data!B110*Data!C110</f>
        <v>81928</v>
      </c>
      <c r="K104" s="23">
        <f>IF(Data!C$7=1,Data!D110,IF(Data!C$7=2,J104,Data!B110))</f>
        <v>91</v>
      </c>
      <c r="L104" s="33">
        <f>Data!E110*SQRT(Data!F110/21)</f>
        <v>21.907125253306983</v>
      </c>
      <c r="M104" s="33">
        <f>IF(Data!H110="A",Data!G$5,IF(Data!H110="B",Data!G$6,Data!G$7))</f>
        <v>97</v>
      </c>
      <c r="N104" s="33">
        <f>IF(Data!I110="A",Data!G$5,IF(Data!I110="B",Data!G$6,Data!G$7))</f>
        <v>97</v>
      </c>
      <c r="O104" s="33">
        <f>IF(Data!J110="A",Data!G$5,IF(Data!J110="B",Data!G$6,Data!G$7))</f>
        <v>97</v>
      </c>
      <c r="P104" s="46">
        <f>IF(Data!C$6=1,M104,IF(Data!C$6=2,N104,O104))</f>
        <v>97</v>
      </c>
      <c r="Q104" s="46">
        <f t="shared" si="16"/>
        <v>88.27</v>
      </c>
      <c r="R104" s="48">
        <f>MIN(4,(1-P104/100)*Data!G110/L104)</f>
        <v>0.13146407694753345</v>
      </c>
      <c r="S104" s="5">
        <f t="shared" si="17"/>
        <v>2.6975765257819235</v>
      </c>
      <c r="T104" s="49">
        <f t="shared" si="18"/>
        <v>0.74857726952598236</v>
      </c>
      <c r="U104" s="5">
        <f t="shared" si="19"/>
        <v>16</v>
      </c>
      <c r="V104" s="5">
        <f>Data!C110*U104</f>
        <v>2128</v>
      </c>
      <c r="W104" s="48">
        <f>MIN(4,(1-Data!C$5/100)*Data!G110/L104)</f>
        <v>0.13146407694753345</v>
      </c>
      <c r="X104" s="5">
        <f t="shared" si="20"/>
        <v>2.6975765257819235</v>
      </c>
      <c r="Y104" s="49">
        <f t="shared" si="21"/>
        <v>0.74857726952598236</v>
      </c>
      <c r="Z104" s="5">
        <f t="shared" si="24"/>
        <v>16</v>
      </c>
      <c r="AA104" s="5">
        <f>Data!C110*Z104</f>
        <v>2128</v>
      </c>
      <c r="AB104" s="34">
        <f>(1-P104/100)*Data!B110</f>
        <v>18.480000000000018</v>
      </c>
      <c r="AC104" s="9">
        <f>AB104/Data!B110*Data!D110</f>
        <v>2.7300000000000026</v>
      </c>
      <c r="AD104" s="15">
        <f>Data!L$6/100*Data!C110*AB104</f>
        <v>491.5680000000005</v>
      </c>
      <c r="AE104" s="11">
        <f>Data!L$7*AC104</f>
        <v>819.0000000000008</v>
      </c>
      <c r="AF104" s="68">
        <f t="shared" si="22"/>
        <v>0.77294398170326173</v>
      </c>
      <c r="AG104" s="8">
        <f>Data!L$5/100*Data!C110*Data!G110/Data!B110/(1-AF104)*AB104</f>
        <v>421.74614316917979</v>
      </c>
      <c r="AH104" s="34">
        <f>(100-Data!C$5)/100*Data!B110</f>
        <v>18.48</v>
      </c>
      <c r="AI104" s="69">
        <f>AH104/Data!B110*Data!D110</f>
        <v>2.7300000000000004</v>
      </c>
      <c r="AJ104" s="36">
        <f>Data!L$6/100*Data!C110*AH104</f>
        <v>491.56800000000004</v>
      </c>
      <c r="AK104" s="36">
        <f>Data!L$7*AI104</f>
        <v>819.00000000000011</v>
      </c>
      <c r="AL104" s="68">
        <f t="shared" si="23"/>
        <v>0.77294398170326173</v>
      </c>
      <c r="AM104" s="8">
        <f>Data!L$5/100*Data!C110*Data!G110/Data!B110/(1-AL104)*AH104</f>
        <v>421.74614316917939</v>
      </c>
    </row>
    <row r="105" spans="1:39">
      <c r="A105" s="11">
        <v>100</v>
      </c>
      <c r="B105" s="22">
        <f t="shared" si="14"/>
        <v>10</v>
      </c>
      <c r="C105" s="16">
        <f t="shared" si="15"/>
        <v>12</v>
      </c>
      <c r="J105" s="23">
        <f>Data!B111*Data!C111</f>
        <v>167440</v>
      </c>
      <c r="K105" s="23">
        <f>IF(Data!C$7=1,Data!D111,IF(Data!C$7=2,J105,Data!B111))</f>
        <v>61</v>
      </c>
      <c r="L105" s="33">
        <f>Data!E111*SQRT(Data!F111/21)</f>
        <v>10.09709372665673</v>
      </c>
      <c r="M105" s="33">
        <f>IF(Data!H111="A",Data!G$5,IF(Data!H111="B",Data!G$6,Data!G$7))</f>
        <v>98</v>
      </c>
      <c r="N105" s="33">
        <f>IF(Data!I111="A",Data!G$5,IF(Data!I111="B",Data!G$6,Data!G$7))</f>
        <v>98</v>
      </c>
      <c r="O105" s="33">
        <f>IF(Data!J111="A",Data!G$5,IF(Data!J111="B",Data!G$6,Data!G$7))</f>
        <v>97</v>
      </c>
      <c r="P105" s="46">
        <f>IF(Data!C$6=1,M105,IF(Data!C$6=2,N105,O105))</f>
        <v>98</v>
      </c>
      <c r="Q105" s="46">
        <f t="shared" si="16"/>
        <v>59.78</v>
      </c>
      <c r="R105" s="48">
        <f>MIN(4,(1-P105/100)*Data!G111/L105)</f>
        <v>5.5461503593016881E-2</v>
      </c>
      <c r="S105" s="5">
        <f t="shared" si="17"/>
        <v>3.0005013048790232</v>
      </c>
      <c r="T105" s="49">
        <f t="shared" si="18"/>
        <v>1.2053912210958195</v>
      </c>
      <c r="U105" s="5">
        <f t="shared" si="19"/>
        <v>12</v>
      </c>
      <c r="V105" s="5">
        <f>Data!C111*U105</f>
        <v>7728</v>
      </c>
      <c r="W105" s="48">
        <f>MIN(4,(1-Data!C$5/100)*Data!G111/L105)</f>
        <v>8.3192255389525321E-2</v>
      </c>
      <c r="X105" s="5">
        <f t="shared" si="20"/>
        <v>2.8621806135120811</v>
      </c>
      <c r="Y105" s="49">
        <f t="shared" si="21"/>
        <v>1.0005896252867483</v>
      </c>
      <c r="Z105" s="5">
        <f t="shared" si="24"/>
        <v>10</v>
      </c>
      <c r="AA105" s="5">
        <f>Data!C111*Z105</f>
        <v>6440</v>
      </c>
      <c r="AB105" s="34">
        <f>(1-P105/100)*Data!B111</f>
        <v>5.2000000000000046</v>
      </c>
      <c r="AC105" s="9">
        <f>AB105/Data!B111*Data!D111</f>
        <v>1.2200000000000011</v>
      </c>
      <c r="AD105" s="15">
        <f>Data!L$6/100*Data!C111*AB105</f>
        <v>669.76000000000067</v>
      </c>
      <c r="AE105" s="11">
        <f>Data!L$7*AC105</f>
        <v>366.00000000000034</v>
      </c>
      <c r="AF105" s="68">
        <f t="shared" si="22"/>
        <v>0.88597384553714087</v>
      </c>
      <c r="AG105" s="8">
        <f>Data!L$5/100*Data!C111*Data!G111/Data!B111/(1-AF105)*AB105</f>
        <v>790.69578751221684</v>
      </c>
      <c r="AH105" s="34">
        <f>(100-Data!C$5)/100*Data!B111</f>
        <v>7.8</v>
      </c>
      <c r="AI105" s="69">
        <f>AH105/Data!B111*Data!D111</f>
        <v>1.8299999999999998</v>
      </c>
      <c r="AJ105" s="36">
        <f>Data!L$6/100*Data!C111*AH105</f>
        <v>1004.6400000000001</v>
      </c>
      <c r="AK105" s="36">
        <f>Data!L$7*AI105</f>
        <v>549</v>
      </c>
      <c r="AL105" s="68">
        <f t="shared" si="23"/>
        <v>0.84148737606484825</v>
      </c>
      <c r="AM105" s="8">
        <f>Data!L$5/100*Data!C111*Data!G111/Data!B111/(1-AL105)*AH105</f>
        <v>853.18125864427873</v>
      </c>
    </row>
    <row r="106" spans="1:39">
      <c r="A106" s="11">
        <v>101</v>
      </c>
      <c r="B106" s="22">
        <f t="shared" si="14"/>
        <v>8</v>
      </c>
      <c r="C106" s="16">
        <f t="shared" si="15"/>
        <v>8</v>
      </c>
      <c r="J106" s="23">
        <f>Data!B112*Data!C112</f>
        <v>58960</v>
      </c>
      <c r="K106" s="23">
        <f>IF(Data!C$7=1,Data!D112,IF(Data!C$7=2,J106,Data!B112))</f>
        <v>42</v>
      </c>
      <c r="L106" s="33">
        <f>Data!E112*SQRT(Data!F112/21)</f>
        <v>8.4723088157505764</v>
      </c>
      <c r="M106" s="33">
        <f>IF(Data!H112="A",Data!G$5,IF(Data!H112="B",Data!G$6,Data!G$7))</f>
        <v>97</v>
      </c>
      <c r="N106" s="33">
        <f>IF(Data!I112="A",Data!G$5,IF(Data!I112="B",Data!G$6,Data!G$7))</f>
        <v>98</v>
      </c>
      <c r="O106" s="33">
        <f>IF(Data!J112="A",Data!G$5,IF(Data!J112="B",Data!G$6,Data!G$7))</f>
        <v>95.7</v>
      </c>
      <c r="P106" s="46">
        <f>IF(Data!C$6=1,M106,IF(Data!C$6=2,N106,O106))</f>
        <v>97</v>
      </c>
      <c r="Q106" s="46">
        <f t="shared" si="16"/>
        <v>40.74</v>
      </c>
      <c r="R106" s="48">
        <f>MIN(4,(1-P106/100)*Data!G112/L106)</f>
        <v>8.8523685374369457E-2</v>
      </c>
      <c r="S106" s="5">
        <f t="shared" si="17"/>
        <v>2.8403954104527163</v>
      </c>
      <c r="T106" s="49">
        <f t="shared" si="18"/>
        <v>0.96778295387626456</v>
      </c>
      <c r="U106" s="5">
        <f t="shared" si="19"/>
        <v>8</v>
      </c>
      <c r="V106" s="5">
        <f>Data!C112*U106</f>
        <v>3520</v>
      </c>
      <c r="W106" s="48">
        <f>MIN(4,(1-Data!C$5/100)*Data!G112/L106)</f>
        <v>8.8523685374369457E-2</v>
      </c>
      <c r="X106" s="5">
        <f t="shared" si="20"/>
        <v>2.8403954104527163</v>
      </c>
      <c r="Y106" s="49">
        <f t="shared" si="21"/>
        <v>0.96778295387626456</v>
      </c>
      <c r="Z106" s="5">
        <f t="shared" si="24"/>
        <v>8</v>
      </c>
      <c r="AA106" s="5">
        <f>Data!C112*Z106</f>
        <v>3520</v>
      </c>
      <c r="AB106" s="34">
        <f>(1-P106/100)*Data!B112</f>
        <v>4.0200000000000031</v>
      </c>
      <c r="AC106" s="9">
        <f>AB106/Data!B112*Data!D112</f>
        <v>1.2600000000000009</v>
      </c>
      <c r="AD106" s="15">
        <f>Data!L$6/100*Data!C112*AB106</f>
        <v>353.76000000000028</v>
      </c>
      <c r="AE106" s="11">
        <f>Data!L$7*AC106</f>
        <v>378.00000000000028</v>
      </c>
      <c r="AF106" s="68">
        <f t="shared" si="22"/>
        <v>0.83342361062473236</v>
      </c>
      <c r="AG106" s="8">
        <f>Data!L$5/100*Data!C112*Data!G112/Data!B112/(1-AF106)*AB106</f>
        <v>495.26826886697552</v>
      </c>
      <c r="AH106" s="34">
        <f>(100-Data!C$5)/100*Data!B112</f>
        <v>4.0199999999999996</v>
      </c>
      <c r="AI106" s="69">
        <f>AH106/Data!B112*Data!D112</f>
        <v>1.2599999999999998</v>
      </c>
      <c r="AJ106" s="36">
        <f>Data!L$6/100*Data!C112*AH106</f>
        <v>353.76</v>
      </c>
      <c r="AK106" s="36">
        <f>Data!L$7*AI106</f>
        <v>377.99999999999994</v>
      </c>
      <c r="AL106" s="68">
        <f t="shared" si="23"/>
        <v>0.83342361062473236</v>
      </c>
      <c r="AM106" s="8">
        <f>Data!L$5/100*Data!C112*Data!G112/Data!B112/(1-AL106)*AH106</f>
        <v>495.26826886697506</v>
      </c>
    </row>
    <row r="107" spans="1:39">
      <c r="A107" s="11">
        <v>102</v>
      </c>
      <c r="B107" s="22">
        <f t="shared" si="14"/>
        <v>3</v>
      </c>
      <c r="C107" s="16">
        <f t="shared" si="15"/>
        <v>3</v>
      </c>
      <c r="J107" s="23">
        <f>Data!B113*Data!C113</f>
        <v>63143</v>
      </c>
      <c r="K107" s="23">
        <f>IF(Data!C$7=1,Data!D113,IF(Data!C$7=2,J107,Data!B113))</f>
        <v>76</v>
      </c>
      <c r="L107" s="33">
        <f>Data!E113*SQRT(Data!F113/21)</f>
        <v>6.0374867113429076</v>
      </c>
      <c r="M107" s="33">
        <f>IF(Data!H113="A",Data!G$5,IF(Data!H113="B",Data!G$6,Data!G$7))</f>
        <v>97</v>
      </c>
      <c r="N107" s="33">
        <f>IF(Data!I113="A",Data!G$5,IF(Data!I113="B",Data!G$6,Data!G$7))</f>
        <v>98</v>
      </c>
      <c r="O107" s="33">
        <f>IF(Data!J113="A",Data!G$5,IF(Data!J113="B",Data!G$6,Data!G$7))</f>
        <v>97</v>
      </c>
      <c r="P107" s="46">
        <f>IF(Data!C$6=1,M107,IF(Data!C$6=2,N107,O107))</f>
        <v>97</v>
      </c>
      <c r="Q107" s="46">
        <f t="shared" si="16"/>
        <v>73.72</v>
      </c>
      <c r="R107" s="48">
        <f>MIN(4,(1-P107/100)*Data!G113/L107)</f>
        <v>0.20869611151818859</v>
      </c>
      <c r="S107" s="5">
        <f t="shared" si="17"/>
        <v>2.5204420284653142</v>
      </c>
      <c r="T107" s="49">
        <f t="shared" si="18"/>
        <v>0.46537731263624715</v>
      </c>
      <c r="U107" s="5">
        <f t="shared" si="19"/>
        <v>3</v>
      </c>
      <c r="V107" s="5">
        <f>Data!C113*U107</f>
        <v>813</v>
      </c>
      <c r="W107" s="48">
        <f>MIN(4,(1-Data!C$5/100)*Data!G113/L107)</f>
        <v>0.20869611151818859</v>
      </c>
      <c r="X107" s="5">
        <f t="shared" si="20"/>
        <v>2.5204420284653142</v>
      </c>
      <c r="Y107" s="49">
        <f t="shared" si="21"/>
        <v>0.46537731263624715</v>
      </c>
      <c r="Z107" s="5">
        <f t="shared" si="24"/>
        <v>3</v>
      </c>
      <c r="AA107" s="5">
        <f>Data!C113*Z107</f>
        <v>813</v>
      </c>
      <c r="AB107" s="34">
        <f>(1-P107/100)*Data!B113</f>
        <v>6.9900000000000064</v>
      </c>
      <c r="AC107" s="9">
        <f>AB107/Data!B113*Data!D113</f>
        <v>2.280000000000002</v>
      </c>
      <c r="AD107" s="15">
        <f>Data!L$6/100*Data!C113*AB107</f>
        <v>378.85800000000035</v>
      </c>
      <c r="AE107" s="11">
        <f>Data!L$7*AC107</f>
        <v>684.00000000000057</v>
      </c>
      <c r="AF107" s="68">
        <f t="shared" si="22"/>
        <v>0.67916936090771873</v>
      </c>
      <c r="AG107" s="8">
        <f>Data!L$5/100*Data!C113*Data!G113/Data!B113/(1-AF107)*AB107</f>
        <v>266.07496167299138</v>
      </c>
      <c r="AH107" s="34">
        <f>(100-Data!C$5)/100*Data!B113</f>
        <v>6.9899999999999993</v>
      </c>
      <c r="AI107" s="69">
        <f>AH107/Data!B113*Data!D113</f>
        <v>2.2799999999999998</v>
      </c>
      <c r="AJ107" s="36">
        <f>Data!L$6/100*Data!C113*AH107</f>
        <v>378.858</v>
      </c>
      <c r="AK107" s="36">
        <f>Data!L$7*AI107</f>
        <v>683.99999999999989</v>
      </c>
      <c r="AL107" s="68">
        <f t="shared" si="23"/>
        <v>0.67916936090771873</v>
      </c>
      <c r="AM107" s="8">
        <f>Data!L$5/100*Data!C113*Data!G113/Data!B113/(1-AL107)*AH107</f>
        <v>266.07496167299115</v>
      </c>
    </row>
    <row r="108" spans="1:39">
      <c r="A108" s="11">
        <v>103</v>
      </c>
      <c r="B108" s="22">
        <f t="shared" si="14"/>
        <v>17</v>
      </c>
      <c r="C108" s="16">
        <f t="shared" si="15"/>
        <v>17</v>
      </c>
      <c r="J108" s="23">
        <f>Data!B114*Data!C114</f>
        <v>71622</v>
      </c>
      <c r="K108" s="23">
        <f>IF(Data!C$7=1,Data!D114,IF(Data!C$7=2,J108,Data!B114))</f>
        <v>32</v>
      </c>
      <c r="L108" s="33">
        <f>Data!E114*SQRT(Data!F114/21)</f>
        <v>18.630799095100851</v>
      </c>
      <c r="M108" s="33">
        <f>IF(Data!H114="A",Data!G$5,IF(Data!H114="B",Data!G$6,Data!G$7))</f>
        <v>97</v>
      </c>
      <c r="N108" s="33">
        <f>IF(Data!I114="A",Data!G$5,IF(Data!I114="B",Data!G$6,Data!G$7))</f>
        <v>97</v>
      </c>
      <c r="O108" s="33">
        <f>IF(Data!J114="A",Data!G$5,IF(Data!J114="B",Data!G$6,Data!G$7))</f>
        <v>95.7</v>
      </c>
      <c r="P108" s="46">
        <f>IF(Data!C$6=1,M108,IF(Data!C$6=2,N108,O108))</f>
        <v>97</v>
      </c>
      <c r="Q108" s="46">
        <f t="shared" si="16"/>
        <v>31.04</v>
      </c>
      <c r="R108" s="48">
        <f>MIN(4,(1-P108/100)*Data!G114/L108)</f>
        <v>9.339373964144948E-2</v>
      </c>
      <c r="S108" s="5">
        <f t="shared" si="17"/>
        <v>2.8214779374722569</v>
      </c>
      <c r="T108" s="49">
        <f t="shared" si="18"/>
        <v>0.93916547526379868</v>
      </c>
      <c r="U108" s="5">
        <f t="shared" si="19"/>
        <v>17</v>
      </c>
      <c r="V108" s="5">
        <f>Data!C114*U108</f>
        <v>3519</v>
      </c>
      <c r="W108" s="48">
        <f>MIN(4,(1-Data!C$5/100)*Data!G114/L108)</f>
        <v>9.339373964144948E-2</v>
      </c>
      <c r="X108" s="5">
        <f t="shared" si="20"/>
        <v>2.8214779374722569</v>
      </c>
      <c r="Y108" s="49">
        <f t="shared" si="21"/>
        <v>0.93916547526379868</v>
      </c>
      <c r="Z108" s="5">
        <f t="shared" si="24"/>
        <v>17</v>
      </c>
      <c r="AA108" s="5">
        <f>Data!C114*Z108</f>
        <v>3519</v>
      </c>
      <c r="AB108" s="34">
        <f>(1-P108/100)*Data!B114</f>
        <v>10.38000000000001</v>
      </c>
      <c r="AC108" s="9">
        <f>AB108/Data!B114*Data!D114</f>
        <v>0.96000000000000085</v>
      </c>
      <c r="AD108" s="15">
        <f>Data!L$6/100*Data!C114*AB108</f>
        <v>429.73200000000048</v>
      </c>
      <c r="AE108" s="11">
        <f>Data!L$7*AC108</f>
        <v>288.00000000000023</v>
      </c>
      <c r="AF108" s="68">
        <f t="shared" si="22"/>
        <v>0.82617710407604594</v>
      </c>
      <c r="AG108" s="8">
        <f>Data!L$5/100*Data!C114*Data!G114/Data!B114/(1-AF108)*AB108</f>
        <v>518.02726862515249</v>
      </c>
      <c r="AH108" s="34">
        <f>(100-Data!C$5)/100*Data!B114</f>
        <v>10.379999999999999</v>
      </c>
      <c r="AI108" s="69">
        <f>AH108/Data!B114*Data!D114</f>
        <v>0.95999999999999985</v>
      </c>
      <c r="AJ108" s="36">
        <f>Data!L$6/100*Data!C114*AH108</f>
        <v>429.73200000000003</v>
      </c>
      <c r="AK108" s="36">
        <f>Data!L$7*AI108</f>
        <v>287.99999999999994</v>
      </c>
      <c r="AL108" s="68">
        <f t="shared" si="23"/>
        <v>0.82617710407604594</v>
      </c>
      <c r="AM108" s="8">
        <f>Data!L$5/100*Data!C114*Data!G114/Data!B114/(1-AL108)*AH108</f>
        <v>518.02726862515203</v>
      </c>
    </row>
    <row r="109" spans="1:39">
      <c r="A109" s="11">
        <v>104</v>
      </c>
      <c r="B109" s="22">
        <f t="shared" si="14"/>
        <v>7</v>
      </c>
      <c r="C109" s="16">
        <f t="shared" si="15"/>
        <v>10</v>
      </c>
      <c r="J109" s="23">
        <f>Data!B115*Data!C115</f>
        <v>226848</v>
      </c>
      <c r="K109" s="23">
        <f>IF(Data!C$7=1,Data!D115,IF(Data!C$7=2,J109,Data!B115))</f>
        <v>82</v>
      </c>
      <c r="L109" s="33">
        <f>Data!E115*SQRT(Data!F115/21)</f>
        <v>10.748620781397813</v>
      </c>
      <c r="M109" s="33">
        <f>IF(Data!H115="A",Data!G$5,IF(Data!H115="B",Data!G$6,Data!G$7))</f>
        <v>98</v>
      </c>
      <c r="N109" s="33">
        <f>IF(Data!I115="A",Data!G$5,IF(Data!I115="B",Data!G$6,Data!G$7))</f>
        <v>98</v>
      </c>
      <c r="O109" s="33">
        <f>IF(Data!J115="A",Data!G$5,IF(Data!J115="B",Data!G$6,Data!G$7))</f>
        <v>97</v>
      </c>
      <c r="P109" s="46">
        <f>IF(Data!C$6=1,M109,IF(Data!C$6=2,N109,O109))</f>
        <v>98</v>
      </c>
      <c r="Q109" s="46">
        <f t="shared" si="16"/>
        <v>80.36</v>
      </c>
      <c r="R109" s="48">
        <f>MIN(4,(1-P109/100)*Data!G115/L109)</f>
        <v>9.6756599860689602E-2</v>
      </c>
      <c r="S109" s="5">
        <f t="shared" si="17"/>
        <v>2.808912475040318</v>
      </c>
      <c r="T109" s="49">
        <f t="shared" si="18"/>
        <v>0.92008929101054526</v>
      </c>
      <c r="U109" s="5">
        <f t="shared" si="19"/>
        <v>10</v>
      </c>
      <c r="V109" s="5">
        <f>Data!C115*U109</f>
        <v>4080</v>
      </c>
      <c r="W109" s="48">
        <f>MIN(4,(1-Data!C$5/100)*Data!G115/L109)</f>
        <v>0.14513489979103439</v>
      </c>
      <c r="X109" s="5">
        <f t="shared" si="20"/>
        <v>2.6606501228498263</v>
      </c>
      <c r="Y109" s="49">
        <f t="shared" si="21"/>
        <v>0.69064484401267634</v>
      </c>
      <c r="Z109" s="5">
        <f t="shared" si="24"/>
        <v>7</v>
      </c>
      <c r="AA109" s="5">
        <f>Data!C115*Z109</f>
        <v>2856</v>
      </c>
      <c r="AB109" s="34">
        <f>(1-P109/100)*Data!B115</f>
        <v>11.12000000000001</v>
      </c>
      <c r="AC109" s="9">
        <f>AB109/Data!B115*Data!D115</f>
        <v>1.6400000000000015</v>
      </c>
      <c r="AD109" s="15">
        <f>Data!L$6/100*Data!C115*AB109</f>
        <v>907.39200000000085</v>
      </c>
      <c r="AE109" s="11">
        <f>Data!L$7*AC109</f>
        <v>492.00000000000045</v>
      </c>
      <c r="AF109" s="68">
        <f t="shared" si="22"/>
        <v>0.82123694994522922</v>
      </c>
      <c r="AG109" s="8">
        <f>Data!L$5/100*Data!C115*Data!G115/Data!B115/(1-AF109)*AB109</f>
        <v>593.41122210377648</v>
      </c>
      <c r="AH109" s="34">
        <f>(100-Data!C$5)/100*Data!B115</f>
        <v>16.68</v>
      </c>
      <c r="AI109" s="69">
        <f>AH109/Data!B115*Data!D115</f>
        <v>2.46</v>
      </c>
      <c r="AJ109" s="36">
        <f>Data!L$6/100*Data!C115*AH109</f>
        <v>1361.0880000000002</v>
      </c>
      <c r="AK109" s="36">
        <f>Data!L$7*AI109</f>
        <v>738</v>
      </c>
      <c r="AL109" s="68">
        <f t="shared" si="23"/>
        <v>0.75510562058164521</v>
      </c>
      <c r="AM109" s="8">
        <f>Data!L$5/100*Data!C115*Data!G115/Data!B115/(1-AL109)*AH109</f>
        <v>649.74949763209611</v>
      </c>
    </row>
    <row r="110" spans="1:39">
      <c r="A110" s="11">
        <v>105</v>
      </c>
      <c r="B110" s="22">
        <f t="shared" si="14"/>
        <v>6</v>
      </c>
      <c r="C110" s="16">
        <f t="shared" si="15"/>
        <v>8</v>
      </c>
      <c r="J110" s="23">
        <f>Data!B116*Data!C116</f>
        <v>127720</v>
      </c>
      <c r="K110" s="23">
        <f>IF(Data!C$7=1,Data!D116,IF(Data!C$7=2,J110,Data!B116))</f>
        <v>35</v>
      </c>
      <c r="L110" s="33">
        <f>Data!E116*SQRT(Data!F116/21)</f>
        <v>6.7587190283583753</v>
      </c>
      <c r="M110" s="33">
        <f>IF(Data!H116="A",Data!G$5,IF(Data!H116="B",Data!G$6,Data!G$7))</f>
        <v>98</v>
      </c>
      <c r="N110" s="33">
        <f>IF(Data!I116="A",Data!G$5,IF(Data!I116="B",Data!G$6,Data!G$7))</f>
        <v>98</v>
      </c>
      <c r="O110" s="33">
        <f>IF(Data!J116="A",Data!G$5,IF(Data!J116="B",Data!G$6,Data!G$7))</f>
        <v>95.7</v>
      </c>
      <c r="P110" s="46">
        <f>IF(Data!C$6=1,M110,IF(Data!C$6=2,N110,O110))</f>
        <v>98</v>
      </c>
      <c r="Q110" s="46">
        <f t="shared" si="16"/>
        <v>34.299999999999997</v>
      </c>
      <c r="R110" s="48">
        <f>MIN(4,(1-P110/100)*Data!G116/L110)</f>
        <v>6.21419529703418E-2</v>
      </c>
      <c r="S110" s="5">
        <f t="shared" si="17"/>
        <v>2.9623544215340822</v>
      </c>
      <c r="T110" s="49">
        <f t="shared" si="18"/>
        <v>1.1494884462099677</v>
      </c>
      <c r="U110" s="5">
        <f t="shared" si="19"/>
        <v>8</v>
      </c>
      <c r="V110" s="5">
        <f>Data!C116*U110</f>
        <v>9920</v>
      </c>
      <c r="W110" s="48">
        <f>MIN(4,(1-Data!C$5/100)*Data!G116/L110)</f>
        <v>9.3212929455512697E-2</v>
      </c>
      <c r="X110" s="5">
        <f t="shared" si="20"/>
        <v>2.8221646838138623</v>
      </c>
      <c r="Y110" s="49">
        <f t="shared" si="21"/>
        <v>0.94020648687574149</v>
      </c>
      <c r="Z110" s="5">
        <f t="shared" si="24"/>
        <v>6</v>
      </c>
      <c r="AA110" s="5">
        <f>Data!C116*Z110</f>
        <v>7440</v>
      </c>
      <c r="AB110" s="34">
        <f>(1-P110/100)*Data!B116</f>
        <v>2.0600000000000018</v>
      </c>
      <c r="AC110" s="9">
        <f>AB110/Data!B116*Data!D116</f>
        <v>0.70000000000000062</v>
      </c>
      <c r="AD110" s="15">
        <f>Data!L$6/100*Data!C116*AB110</f>
        <v>510.88000000000045</v>
      </c>
      <c r="AE110" s="11">
        <f>Data!L$7*AC110</f>
        <v>210.0000000000002</v>
      </c>
      <c r="AF110" s="68">
        <f t="shared" si="22"/>
        <v>0.87482268589533163</v>
      </c>
      <c r="AG110" s="8">
        <f>Data!L$5/100*Data!C116*Data!G116/Data!B116/(1-AF110)*AB110</f>
        <v>1040.1245699450938</v>
      </c>
      <c r="AH110" s="34">
        <f>(100-Data!C$5)/100*Data!B116</f>
        <v>3.09</v>
      </c>
      <c r="AI110" s="69">
        <f>AH110/Data!B116*Data!D116</f>
        <v>1.05</v>
      </c>
      <c r="AJ110" s="36">
        <f>Data!L$6/100*Data!C116*AH110</f>
        <v>766.31999999999994</v>
      </c>
      <c r="AK110" s="36">
        <f>Data!L$7*AI110</f>
        <v>315</v>
      </c>
      <c r="AL110" s="68">
        <f t="shared" si="23"/>
        <v>0.82644417247812707</v>
      </c>
      <c r="AM110" s="8">
        <f>Data!L$5/100*Data!C116*Data!G116/Data!B116/(1-AL110)*AH110</f>
        <v>1125.286328834949</v>
      </c>
    </row>
    <row r="111" spans="1:39">
      <c r="A111" s="11">
        <v>106</v>
      </c>
      <c r="B111" s="22">
        <f t="shared" si="14"/>
        <v>11</v>
      </c>
      <c r="C111" s="16">
        <f t="shared" si="15"/>
        <v>13</v>
      </c>
      <c r="J111" s="23">
        <f>Data!B117*Data!C117</f>
        <v>435841</v>
      </c>
      <c r="K111" s="23">
        <f>IF(Data!C$7=1,Data!D117,IF(Data!C$7=2,J111,Data!B117))</f>
        <v>83</v>
      </c>
      <c r="L111" s="33">
        <f>Data!E117*SQRT(Data!F117/21)</f>
        <v>9.681888430666703</v>
      </c>
      <c r="M111" s="33">
        <f>IF(Data!H117="A",Data!G$5,IF(Data!H117="B",Data!G$6,Data!G$7))</f>
        <v>98</v>
      </c>
      <c r="N111" s="33">
        <f>IF(Data!I117="A",Data!G$5,IF(Data!I117="B",Data!G$6,Data!G$7))</f>
        <v>98</v>
      </c>
      <c r="O111" s="33">
        <f>IF(Data!J117="A",Data!G$5,IF(Data!J117="B",Data!G$6,Data!G$7))</f>
        <v>97</v>
      </c>
      <c r="P111" s="46">
        <f>IF(Data!C$6=1,M111,IF(Data!C$6=2,N111,O111))</f>
        <v>98</v>
      </c>
      <c r="Q111" s="46">
        <f t="shared" si="16"/>
        <v>81.34</v>
      </c>
      <c r="R111" s="48">
        <f>MIN(4,(1-P111/100)*Data!G117/L111)</f>
        <v>4.3379966935962598E-2</v>
      </c>
      <c r="S111" s="5">
        <f t="shared" si="17"/>
        <v>3.0812969503808691</v>
      </c>
      <c r="T111" s="49">
        <f t="shared" si="18"/>
        <v>1.3224424457678272</v>
      </c>
      <c r="U111" s="5">
        <f t="shared" si="19"/>
        <v>13</v>
      </c>
      <c r="V111" s="5">
        <f>Data!C117*U111</f>
        <v>27911</v>
      </c>
      <c r="W111" s="48">
        <f>MIN(4,(1-Data!C$5/100)*Data!G117/L111)</f>
        <v>6.5069950403943894E-2</v>
      </c>
      <c r="X111" s="5">
        <f t="shared" si="20"/>
        <v>2.9467712297038116</v>
      </c>
      <c r="Y111" s="49">
        <f t="shared" si="21"/>
        <v>1.1265287537297541</v>
      </c>
      <c r="Z111" s="5">
        <f t="shared" si="24"/>
        <v>11</v>
      </c>
      <c r="AA111" s="5">
        <f>Data!C117*Z111</f>
        <v>23617</v>
      </c>
      <c r="AB111" s="34">
        <f>(1-P111/100)*Data!B117</f>
        <v>4.0600000000000041</v>
      </c>
      <c r="AC111" s="9">
        <f>AB111/Data!B117*Data!D117</f>
        <v>1.6600000000000017</v>
      </c>
      <c r="AD111" s="15">
        <f>Data!L$6/100*Data!C117*AB111</f>
        <v>1743.3640000000019</v>
      </c>
      <c r="AE111" s="11">
        <f>Data!L$7*AC111</f>
        <v>498.00000000000051</v>
      </c>
      <c r="AF111" s="68">
        <f t="shared" si="22"/>
        <v>0.90698956870491554</v>
      </c>
      <c r="AG111" s="8">
        <f>Data!L$5/100*Data!C117*Data!G117/Data!B117/(1-AF111)*AB111</f>
        <v>2423.7603982803407</v>
      </c>
      <c r="AH111" s="34">
        <f>(100-Data!C$5)/100*Data!B117</f>
        <v>6.09</v>
      </c>
      <c r="AI111" s="69">
        <f>AH111/Data!B117*Data!D117</f>
        <v>2.4899999999999998</v>
      </c>
      <c r="AJ111" s="36">
        <f>Data!L$6/100*Data!C117*AH111</f>
        <v>2615.0460000000003</v>
      </c>
      <c r="AK111" s="36">
        <f>Data!L$7*AI111</f>
        <v>746.99999999999989</v>
      </c>
      <c r="AL111" s="68">
        <f t="shared" si="23"/>
        <v>0.87002911157369844</v>
      </c>
      <c r="AM111" s="8">
        <f>Data!L$5/100*Data!C117*Data!G117/Data!B117/(1-AL111)*AH111</f>
        <v>2601.7557015603948</v>
      </c>
    </row>
    <row r="112" spans="1:39">
      <c r="A112" s="11">
        <v>107</v>
      </c>
      <c r="B112" s="22">
        <f t="shared" si="14"/>
        <v>6</v>
      </c>
      <c r="C112" s="16">
        <f t="shared" si="15"/>
        <v>6</v>
      </c>
      <c r="J112" s="23">
        <f>Data!B118*Data!C118</f>
        <v>67328</v>
      </c>
      <c r="K112" s="23">
        <f>IF(Data!C$7=1,Data!D118,IF(Data!C$7=2,J112,Data!B118))</f>
        <v>34</v>
      </c>
      <c r="L112" s="33">
        <f>Data!E118*SQRT(Data!F118/21)</f>
        <v>5.4781678690977653</v>
      </c>
      <c r="M112" s="33">
        <f>IF(Data!H118="A",Data!G$5,IF(Data!H118="B",Data!G$6,Data!G$7))</f>
        <v>97</v>
      </c>
      <c r="N112" s="33">
        <f>IF(Data!I118="A",Data!G$5,IF(Data!I118="B",Data!G$6,Data!G$7))</f>
        <v>98</v>
      </c>
      <c r="O112" s="33">
        <f>IF(Data!J118="A",Data!G$5,IF(Data!J118="B",Data!G$6,Data!G$7))</f>
        <v>95.7</v>
      </c>
      <c r="P112" s="46">
        <f>IF(Data!C$6=1,M112,IF(Data!C$6=2,N112,O112))</f>
        <v>97</v>
      </c>
      <c r="Q112" s="46">
        <f t="shared" si="16"/>
        <v>32.979999999999997</v>
      </c>
      <c r="R112" s="48">
        <f>MIN(4,(1-P112/100)*Data!G118/L112)</f>
        <v>6.5715401317063146E-2</v>
      </c>
      <c r="S112" s="5">
        <f t="shared" si="17"/>
        <v>2.9434197371657702</v>
      </c>
      <c r="T112" s="49">
        <f t="shared" si="18"/>
        <v>1.1215812765122262</v>
      </c>
      <c r="U112" s="5">
        <f t="shared" si="19"/>
        <v>6</v>
      </c>
      <c r="V112" s="5">
        <f>Data!C118*U112</f>
        <v>6312</v>
      </c>
      <c r="W112" s="48">
        <f>MIN(4,(1-Data!C$5/100)*Data!G118/L112)</f>
        <v>6.5715401317063146E-2</v>
      </c>
      <c r="X112" s="5">
        <f t="shared" si="20"/>
        <v>2.9434197371657702</v>
      </c>
      <c r="Y112" s="49">
        <f t="shared" si="21"/>
        <v>1.1215812765122262</v>
      </c>
      <c r="Z112" s="5">
        <f t="shared" si="24"/>
        <v>6</v>
      </c>
      <c r="AA112" s="5">
        <f>Data!C118*Z112</f>
        <v>6312</v>
      </c>
      <c r="AB112" s="34">
        <f>(1-P112/100)*Data!B118</f>
        <v>1.9200000000000017</v>
      </c>
      <c r="AC112" s="9">
        <f>AB112/Data!B118*Data!D118</f>
        <v>1.0200000000000009</v>
      </c>
      <c r="AD112" s="15">
        <f>Data!L$6/100*Data!C118*AB112</f>
        <v>403.96800000000036</v>
      </c>
      <c r="AE112" s="11">
        <f>Data!L$7*AC112</f>
        <v>306.00000000000028</v>
      </c>
      <c r="AF112" s="68">
        <f t="shared" si="22"/>
        <v>0.86897974188161631</v>
      </c>
      <c r="AG112" s="8">
        <f>Data!L$5/100*Data!C118*Data!G118/Data!B118/(1-AF112)*AB112</f>
        <v>722.63634158354148</v>
      </c>
      <c r="AH112" s="34">
        <f>(100-Data!C$5)/100*Data!B118</f>
        <v>1.92</v>
      </c>
      <c r="AI112" s="69">
        <f>AH112/Data!B118*Data!D118</f>
        <v>1.02</v>
      </c>
      <c r="AJ112" s="36">
        <f>Data!L$6/100*Data!C118*AH112</f>
        <v>403.96800000000002</v>
      </c>
      <c r="AK112" s="36">
        <f>Data!L$7*AI112</f>
        <v>306</v>
      </c>
      <c r="AL112" s="68">
        <f t="shared" si="23"/>
        <v>0.86897974188161631</v>
      </c>
      <c r="AM112" s="8">
        <f>Data!L$5/100*Data!C118*Data!G118/Data!B118/(1-AL112)*AH112</f>
        <v>722.6363415835408</v>
      </c>
    </row>
    <row r="113" spans="1:39">
      <c r="A113" s="11">
        <v>108</v>
      </c>
      <c r="B113" s="22">
        <f t="shared" si="14"/>
        <v>45</v>
      </c>
      <c r="C113" s="16">
        <f t="shared" si="15"/>
        <v>45</v>
      </c>
      <c r="J113" s="23">
        <f>Data!B119*Data!C119</f>
        <v>89581</v>
      </c>
      <c r="K113" s="23">
        <f>IF(Data!C$7=1,Data!D119,IF(Data!C$7=2,J113,Data!B119))</f>
        <v>123</v>
      </c>
      <c r="L113" s="33">
        <f>Data!E119*SQRT(Data!F119/21)</f>
        <v>78.186116261050302</v>
      </c>
      <c r="M113" s="33">
        <f>IF(Data!H119="A",Data!G$5,IF(Data!H119="B",Data!G$6,Data!G$7))</f>
        <v>97</v>
      </c>
      <c r="N113" s="33">
        <f>IF(Data!I119="A",Data!G$5,IF(Data!I119="B",Data!G$6,Data!G$7))</f>
        <v>95.7</v>
      </c>
      <c r="O113" s="33">
        <f>IF(Data!J119="A",Data!G$5,IF(Data!J119="B",Data!G$6,Data!G$7))</f>
        <v>97</v>
      </c>
      <c r="P113" s="46">
        <f>IF(Data!C$6=1,M113,IF(Data!C$6=2,N113,O113))</f>
        <v>97</v>
      </c>
      <c r="Q113" s="46">
        <f t="shared" si="16"/>
        <v>119.31</v>
      </c>
      <c r="R113" s="48">
        <f>MIN(4,(1-P113/100)*Data!G119/L113)</f>
        <v>0.17726932430975087</v>
      </c>
      <c r="S113" s="5">
        <f t="shared" si="17"/>
        <v>2.5843850367321313</v>
      </c>
      <c r="T113" s="49">
        <f t="shared" si="18"/>
        <v>0.5691989047667898</v>
      </c>
      <c r="U113" s="5">
        <f t="shared" si="19"/>
        <v>45</v>
      </c>
      <c r="V113" s="5">
        <f>Data!C119*U113</f>
        <v>1305</v>
      </c>
      <c r="W113" s="48">
        <f>MIN(4,(1-Data!C$5/100)*Data!G119/L113)</f>
        <v>0.17726932430975087</v>
      </c>
      <c r="X113" s="5">
        <f t="shared" si="20"/>
        <v>2.5843850367321313</v>
      </c>
      <c r="Y113" s="49">
        <f t="shared" si="21"/>
        <v>0.5691989047667898</v>
      </c>
      <c r="Z113" s="5">
        <f t="shared" si="24"/>
        <v>45</v>
      </c>
      <c r="AA113" s="5">
        <f>Data!C119*Z113</f>
        <v>1305</v>
      </c>
      <c r="AB113" s="34">
        <f>(1-P113/100)*Data!B119</f>
        <v>92.670000000000087</v>
      </c>
      <c r="AC113" s="9">
        <f>AB113/Data!B119*Data!D119</f>
        <v>3.6900000000000031</v>
      </c>
      <c r="AD113" s="15">
        <f>Data!L$6/100*Data!C119*AB113</f>
        <v>537.48600000000056</v>
      </c>
      <c r="AE113" s="11">
        <f>Data!L$7*AC113</f>
        <v>1107.0000000000009</v>
      </c>
      <c r="AF113" s="68">
        <f t="shared" si="22"/>
        <v>0.7153894180767697</v>
      </c>
      <c r="AG113" s="8">
        <f>Data!L$5/100*Data!C119*Data!G119/Data!B119/(1-AF113)*AB113</f>
        <v>353.06136307716241</v>
      </c>
      <c r="AH113" s="34">
        <f>(100-Data!C$5)/100*Data!B119</f>
        <v>92.67</v>
      </c>
      <c r="AI113" s="69">
        <f>AH113/Data!B119*Data!D119</f>
        <v>3.69</v>
      </c>
      <c r="AJ113" s="36">
        <f>Data!L$6/100*Data!C119*AH113</f>
        <v>537.4860000000001</v>
      </c>
      <c r="AK113" s="36">
        <f>Data!L$7*AI113</f>
        <v>1107</v>
      </c>
      <c r="AL113" s="68">
        <f t="shared" si="23"/>
        <v>0.7153894180767697</v>
      </c>
      <c r="AM113" s="8">
        <f>Data!L$5/100*Data!C119*Data!G119/Data!B119/(1-AL113)*AH113</f>
        <v>353.06136307716213</v>
      </c>
    </row>
    <row r="114" spans="1:39">
      <c r="A114" s="11">
        <v>109</v>
      </c>
      <c r="B114" s="22">
        <f t="shared" si="14"/>
        <v>11</v>
      </c>
      <c r="C114" s="16">
        <f t="shared" si="15"/>
        <v>11</v>
      </c>
      <c r="J114" s="23">
        <f>Data!B120*Data!C120</f>
        <v>42480</v>
      </c>
      <c r="K114" s="23">
        <f>IF(Data!C$7=1,Data!D120,IF(Data!C$7=2,J114,Data!B120))</f>
        <v>167</v>
      </c>
      <c r="L114" s="33">
        <f>Data!E120*SQRT(Data!F120/21)</f>
        <v>31.053233511251261</v>
      </c>
      <c r="M114" s="33">
        <f>IF(Data!H120="A",Data!G$5,IF(Data!H120="B",Data!G$6,Data!G$7))</f>
        <v>97</v>
      </c>
      <c r="N114" s="33">
        <f>IF(Data!I120="A",Data!G$5,IF(Data!I120="B",Data!G$6,Data!G$7))</f>
        <v>95.7</v>
      </c>
      <c r="O114" s="33">
        <f>IF(Data!J120="A",Data!G$5,IF(Data!J120="B",Data!G$6,Data!G$7))</f>
        <v>98</v>
      </c>
      <c r="P114" s="46">
        <f>IF(Data!C$6=1,M114,IF(Data!C$6=2,N114,O114))</f>
        <v>97</v>
      </c>
      <c r="Q114" s="46">
        <f t="shared" si="16"/>
        <v>161.99</v>
      </c>
      <c r="R114" s="48">
        <f>MIN(4,(1-P114/100)*Data!G120/L114)</f>
        <v>0.24731723983646908</v>
      </c>
      <c r="S114" s="5">
        <f t="shared" si="17"/>
        <v>2.4521506100077151</v>
      </c>
      <c r="T114" s="49">
        <f t="shared" si="18"/>
        <v>0.35231234393461086</v>
      </c>
      <c r="U114" s="5">
        <f t="shared" si="19"/>
        <v>11</v>
      </c>
      <c r="V114" s="5">
        <f>Data!C120*U114</f>
        <v>396</v>
      </c>
      <c r="W114" s="48">
        <f>MIN(4,(1-Data!C$5/100)*Data!G120/L114)</f>
        <v>0.24731723983646908</v>
      </c>
      <c r="X114" s="5">
        <f t="shared" si="20"/>
        <v>2.4521506100077151</v>
      </c>
      <c r="Y114" s="49">
        <f t="shared" si="21"/>
        <v>0.35231234393461086</v>
      </c>
      <c r="Z114" s="5">
        <f t="shared" si="24"/>
        <v>11</v>
      </c>
      <c r="AA114" s="5">
        <f>Data!C120*Z114</f>
        <v>396</v>
      </c>
      <c r="AB114" s="34">
        <f>(1-P114/100)*Data!B120</f>
        <v>35.400000000000034</v>
      </c>
      <c r="AC114" s="9">
        <f>AB114/Data!B120*Data!D120</f>
        <v>5.0100000000000051</v>
      </c>
      <c r="AD114" s="15">
        <f>Data!L$6/100*Data!C120*AB114</f>
        <v>254.88000000000025</v>
      </c>
      <c r="AE114" s="11">
        <f>Data!L$7*AC114</f>
        <v>1503.0000000000016</v>
      </c>
      <c r="AF114" s="68">
        <f t="shared" si="22"/>
        <v>0.63769798412029377</v>
      </c>
      <c r="AG114" s="8">
        <f>Data!L$5/100*Data!C120*Data!G120/Data!B120/(1-AF114)*AB114</f>
        <v>190.78005909564058</v>
      </c>
      <c r="AH114" s="34">
        <f>(100-Data!C$5)/100*Data!B120</f>
        <v>35.4</v>
      </c>
      <c r="AI114" s="69">
        <f>AH114/Data!B120*Data!D120</f>
        <v>5.01</v>
      </c>
      <c r="AJ114" s="36">
        <f>Data!L$6/100*Data!C120*AH114</f>
        <v>254.88</v>
      </c>
      <c r="AK114" s="36">
        <f>Data!L$7*AI114</f>
        <v>1503</v>
      </c>
      <c r="AL114" s="68">
        <f t="shared" si="23"/>
        <v>0.63769798412029377</v>
      </c>
      <c r="AM114" s="8">
        <f>Data!L$5/100*Data!C120*Data!G120/Data!B120/(1-AL114)*AH114</f>
        <v>190.78005909564041</v>
      </c>
    </row>
    <row r="115" spans="1:39">
      <c r="A115" s="11">
        <v>110</v>
      </c>
      <c r="B115" s="22">
        <f t="shared" si="14"/>
        <v>0</v>
      </c>
      <c r="C115" s="16">
        <f t="shared" si="15"/>
        <v>0</v>
      </c>
      <c r="J115" s="23">
        <f>Data!B121*Data!C121</f>
        <v>21571</v>
      </c>
      <c r="K115" s="23">
        <f>IF(Data!C$7=1,Data!D121,IF(Data!C$7=2,J115,Data!B121))</f>
        <v>136</v>
      </c>
      <c r="L115" s="33">
        <f>Data!E121*SQRT(Data!F121/21)</f>
        <v>9.9035682511604488</v>
      </c>
      <c r="M115" s="33">
        <f>IF(Data!H121="A",Data!G$5,IF(Data!H121="B",Data!G$6,Data!G$7))</f>
        <v>95.7</v>
      </c>
      <c r="N115" s="33">
        <f>IF(Data!I121="A",Data!G$5,IF(Data!I121="B",Data!G$6,Data!G$7))</f>
        <v>95.7</v>
      </c>
      <c r="O115" s="33">
        <f>IF(Data!J121="A",Data!G$5,IF(Data!J121="B",Data!G$6,Data!G$7))</f>
        <v>97</v>
      </c>
      <c r="P115" s="46">
        <f>IF(Data!C$6=1,M115,IF(Data!C$6=2,N115,O115))</f>
        <v>95.7</v>
      </c>
      <c r="Q115" s="46">
        <f t="shared" si="16"/>
        <v>130.15200000000002</v>
      </c>
      <c r="R115" s="48">
        <f>MIN(4,(1-P115/100)*Data!G121/L115)</f>
        <v>0.76851088486295527</v>
      </c>
      <c r="S115" s="5">
        <f t="shared" si="17"/>
        <v>1.9353234689635022</v>
      </c>
      <c r="T115" s="49">
        <f t="shared" si="18"/>
        <v>-0.59969359385157761</v>
      </c>
      <c r="U115" s="5">
        <f t="shared" si="19"/>
        <v>0</v>
      </c>
      <c r="V115" s="5">
        <f>Data!C121*U115</f>
        <v>0</v>
      </c>
      <c r="W115" s="48">
        <f>MIN(4,(1-Data!C$5/100)*Data!G121/L115)</f>
        <v>0.53617038478810974</v>
      </c>
      <c r="X115" s="5">
        <f t="shared" si="20"/>
        <v>2.1131688048009161</v>
      </c>
      <c r="Y115" s="49">
        <f t="shared" si="21"/>
        <v>-0.24951027220236327</v>
      </c>
      <c r="Z115" s="5">
        <f t="shared" si="24"/>
        <v>0</v>
      </c>
      <c r="AA115" s="5">
        <f>Data!C121*Z115</f>
        <v>0</v>
      </c>
      <c r="AB115" s="34">
        <f>(1-P115/100)*Data!B121</f>
        <v>25.068999999999956</v>
      </c>
      <c r="AC115" s="9">
        <f>AB115/Data!B121*Data!D121</f>
        <v>5.8479999999999901</v>
      </c>
      <c r="AD115" s="15">
        <f>Data!L$6/100*Data!C121*AB115</f>
        <v>185.5105999999997</v>
      </c>
      <c r="AE115" s="11">
        <f>Data!L$7*AC115</f>
        <v>1754.3999999999971</v>
      </c>
      <c r="AF115" s="68">
        <f t="shared" si="22"/>
        <v>0.27435522920159294</v>
      </c>
      <c r="AG115" s="8">
        <f>Data!L$5/100*Data!C121*Data!G121/Data!B121/(1-AF115)*AB115</f>
        <v>97.019578770668687</v>
      </c>
      <c r="AH115" s="34">
        <f>(100-Data!C$5)/100*Data!B121</f>
        <v>17.489999999999998</v>
      </c>
      <c r="AI115" s="69">
        <f>AH115/Data!B121*Data!D121</f>
        <v>4.08</v>
      </c>
      <c r="AJ115" s="36">
        <f>Data!L$6/100*Data!C121*AH115</f>
        <v>129.42599999999999</v>
      </c>
      <c r="AK115" s="36">
        <f>Data!L$7*AI115</f>
        <v>1224</v>
      </c>
      <c r="AL115" s="68">
        <f t="shared" si="23"/>
        <v>0.40148304802722479</v>
      </c>
      <c r="AM115" s="8">
        <f>Data!L$5/100*Data!C121*Data!G121/Data!B121/(1-AL115)*AH115</f>
        <v>82.065344746048567</v>
      </c>
    </row>
    <row r="116" spans="1:39">
      <c r="A116" s="11">
        <v>111</v>
      </c>
      <c r="B116" s="22">
        <f t="shared" si="14"/>
        <v>23</v>
      </c>
      <c r="C116" s="16">
        <f t="shared" si="15"/>
        <v>23</v>
      </c>
      <c r="J116" s="23">
        <f>Data!B122*Data!C122</f>
        <v>50597</v>
      </c>
      <c r="K116" s="23">
        <f>IF(Data!C$7=1,Data!D122,IF(Data!C$7=2,J116,Data!B122))</f>
        <v>108</v>
      </c>
      <c r="L116" s="33">
        <f>Data!E122*SQRT(Data!F122/21)</f>
        <v>64.880299395033759</v>
      </c>
      <c r="M116" s="33">
        <f>IF(Data!H122="A",Data!G$5,IF(Data!H122="B",Data!G$6,Data!G$7))</f>
        <v>97</v>
      </c>
      <c r="N116" s="33">
        <f>IF(Data!I122="A",Data!G$5,IF(Data!I122="B",Data!G$6,Data!G$7))</f>
        <v>95.7</v>
      </c>
      <c r="O116" s="33">
        <f>IF(Data!J122="A",Data!G$5,IF(Data!J122="B",Data!G$6,Data!G$7))</f>
        <v>97</v>
      </c>
      <c r="P116" s="46">
        <f>IF(Data!C$6=1,M116,IF(Data!C$6=2,N116,O116))</f>
        <v>97</v>
      </c>
      <c r="Q116" s="46">
        <f t="shared" si="16"/>
        <v>104.76</v>
      </c>
      <c r="R116" s="48">
        <f>MIN(4,(1-P116/100)*Data!G122/L116)</f>
        <v>0.24460429665056041</v>
      </c>
      <c r="S116" s="5">
        <f t="shared" si="17"/>
        <v>2.4566446231756802</v>
      </c>
      <c r="T116" s="49">
        <f t="shared" si="18"/>
        <v>0.3598256328621674</v>
      </c>
      <c r="U116" s="5">
        <f t="shared" si="19"/>
        <v>23</v>
      </c>
      <c r="V116" s="5">
        <f>Data!C122*U116</f>
        <v>437</v>
      </c>
      <c r="W116" s="48">
        <f>MIN(4,(1-Data!C$5/100)*Data!G122/L116)</f>
        <v>0.24460429665056041</v>
      </c>
      <c r="X116" s="5">
        <f t="shared" si="20"/>
        <v>2.4566446231756802</v>
      </c>
      <c r="Y116" s="49">
        <f t="shared" si="21"/>
        <v>0.3598256328621674</v>
      </c>
      <c r="Z116" s="5">
        <f t="shared" si="24"/>
        <v>23</v>
      </c>
      <c r="AA116" s="5">
        <f>Data!C122*Z116</f>
        <v>437</v>
      </c>
      <c r="AB116" s="34">
        <f>(1-P116/100)*Data!B122</f>
        <v>79.890000000000072</v>
      </c>
      <c r="AC116" s="9">
        <f>AB116/Data!B122*Data!D122</f>
        <v>3.2400000000000029</v>
      </c>
      <c r="AD116" s="15">
        <f>Data!L$6/100*Data!C122*AB116</f>
        <v>303.58200000000028</v>
      </c>
      <c r="AE116" s="11">
        <f>Data!L$7*AC116</f>
        <v>972.00000000000091</v>
      </c>
      <c r="AF116" s="68">
        <f t="shared" si="22"/>
        <v>0.64051123344991345</v>
      </c>
      <c r="AG116" s="8">
        <f>Data!L$5/100*Data!C122*Data!G122/Data!B122/(1-AF116)*AB116</f>
        <v>209.69361775452651</v>
      </c>
      <c r="AH116" s="34">
        <f>(100-Data!C$5)/100*Data!B122</f>
        <v>79.89</v>
      </c>
      <c r="AI116" s="69">
        <f>AH116/Data!B122*Data!D122</f>
        <v>3.2399999999999998</v>
      </c>
      <c r="AJ116" s="36">
        <f>Data!L$6/100*Data!C122*AH116</f>
        <v>303.58200000000005</v>
      </c>
      <c r="AK116" s="36">
        <f>Data!L$7*AI116</f>
        <v>971.99999999999989</v>
      </c>
      <c r="AL116" s="68">
        <f t="shared" si="23"/>
        <v>0.64051123344991345</v>
      </c>
      <c r="AM116" s="8">
        <f>Data!L$5/100*Data!C122*Data!G122/Data!B122/(1-AL116)*AH116</f>
        <v>209.69361775452631</v>
      </c>
    </row>
    <row r="117" spans="1:39">
      <c r="A117" s="11">
        <v>112</v>
      </c>
      <c r="B117" s="22">
        <f t="shared" si="14"/>
        <v>33</v>
      </c>
      <c r="C117" s="16">
        <f t="shared" si="15"/>
        <v>47</v>
      </c>
      <c r="J117" s="23">
        <f>Data!B123*Data!C123</f>
        <v>144055</v>
      </c>
      <c r="K117" s="23">
        <f>IF(Data!C$7=1,Data!D123,IF(Data!C$7=2,J117,Data!B123))</f>
        <v>103</v>
      </c>
      <c r="L117" s="33">
        <f>Data!E123*SQRT(Data!F123/21)</f>
        <v>59.214368067229287</v>
      </c>
      <c r="M117" s="33">
        <f>IF(Data!H123="A",Data!G$5,IF(Data!H123="B",Data!G$6,Data!G$7))</f>
        <v>98</v>
      </c>
      <c r="N117" s="33">
        <f>IF(Data!I123="A",Data!G$5,IF(Data!I123="B",Data!G$6,Data!G$7))</f>
        <v>95.7</v>
      </c>
      <c r="O117" s="33">
        <f>IF(Data!J123="A",Data!G$5,IF(Data!J123="B",Data!G$6,Data!G$7))</f>
        <v>97</v>
      </c>
      <c r="P117" s="46">
        <f>IF(Data!C$6=1,M117,IF(Data!C$6=2,N117,O117))</f>
        <v>98</v>
      </c>
      <c r="Q117" s="46">
        <f t="shared" si="16"/>
        <v>100.94</v>
      </c>
      <c r="R117" s="48">
        <f>MIN(4,(1-P117/100)*Data!G123/L117)</f>
        <v>0.12192986661282525</v>
      </c>
      <c r="S117" s="5">
        <f t="shared" si="17"/>
        <v>2.7253429787128978</v>
      </c>
      <c r="T117" s="49">
        <f t="shared" si="18"/>
        <v>0.79178463804957722</v>
      </c>
      <c r="U117" s="5">
        <f t="shared" si="19"/>
        <v>47</v>
      </c>
      <c r="V117" s="5">
        <f>Data!C123*U117</f>
        <v>2209</v>
      </c>
      <c r="W117" s="48">
        <f>MIN(4,(1-Data!C$5/100)*Data!G123/L117)</f>
        <v>0.18289479991923788</v>
      </c>
      <c r="X117" s="5">
        <f t="shared" si="20"/>
        <v>2.5722682860470369</v>
      </c>
      <c r="Y117" s="49">
        <f t="shared" si="21"/>
        <v>0.54967017870545054</v>
      </c>
      <c r="Z117" s="5">
        <f t="shared" si="24"/>
        <v>33</v>
      </c>
      <c r="AA117" s="5">
        <f>Data!C123*Z117</f>
        <v>1551</v>
      </c>
      <c r="AB117" s="34">
        <f>(1-P117/100)*Data!B123</f>
        <v>61.300000000000054</v>
      </c>
      <c r="AC117" s="9">
        <f>AB117/Data!B123*Data!D123</f>
        <v>2.0600000000000018</v>
      </c>
      <c r="AD117" s="15">
        <f>Data!L$6/100*Data!C123*AB117</f>
        <v>576.22000000000048</v>
      </c>
      <c r="AE117" s="11">
        <f>Data!L$7*AC117</f>
        <v>618.00000000000057</v>
      </c>
      <c r="AF117" s="68">
        <f t="shared" si="22"/>
        <v>0.78575686943325684</v>
      </c>
      <c r="AG117" s="8">
        <f>Data!L$5/100*Data!C123*Data!G123/Data!B123/(1-AF117)*AB117</f>
        <v>395.97535648206667</v>
      </c>
      <c r="AH117" s="34">
        <f>(100-Data!C$5)/100*Data!B123</f>
        <v>91.95</v>
      </c>
      <c r="AI117" s="69">
        <f>AH117/Data!B123*Data!D123</f>
        <v>3.0900000000000003</v>
      </c>
      <c r="AJ117" s="36">
        <f>Data!L$6/100*Data!C123*AH117</f>
        <v>864.33</v>
      </c>
      <c r="AK117" s="36">
        <f>Data!L$7*AI117</f>
        <v>927.00000000000011</v>
      </c>
      <c r="AL117" s="68">
        <f t="shared" si="23"/>
        <v>0.70872719276767326</v>
      </c>
      <c r="AM117" s="8">
        <f>Data!L$5/100*Data!C123*Data!G123/Data!B123/(1-AL117)*AH117</f>
        <v>436.88424336330206</v>
      </c>
    </row>
    <row r="118" spans="1:39">
      <c r="A118" s="11">
        <v>113</v>
      </c>
      <c r="B118" s="22">
        <f t="shared" si="14"/>
        <v>75</v>
      </c>
      <c r="C118" s="16">
        <f t="shared" si="15"/>
        <v>107</v>
      </c>
      <c r="J118" s="23">
        <f>Data!B124*Data!C124</f>
        <v>108594</v>
      </c>
      <c r="K118" s="23">
        <f>IF(Data!C$7=1,Data!D124,IF(Data!C$7=2,J118,Data!B124))</f>
        <v>229</v>
      </c>
      <c r="L118" s="33">
        <f>Data!E124*SQRT(Data!F124/21)</f>
        <v>134.93318114112532</v>
      </c>
      <c r="M118" s="33">
        <f>IF(Data!H124="A",Data!G$5,IF(Data!H124="B",Data!G$6,Data!G$7))</f>
        <v>98</v>
      </c>
      <c r="N118" s="33">
        <f>IF(Data!I124="A",Data!G$5,IF(Data!I124="B",Data!G$6,Data!G$7))</f>
        <v>95.7</v>
      </c>
      <c r="O118" s="33">
        <f>IF(Data!J124="A",Data!G$5,IF(Data!J124="B",Data!G$6,Data!G$7))</f>
        <v>98</v>
      </c>
      <c r="P118" s="46">
        <f>IF(Data!C$6=1,M118,IF(Data!C$6=2,N118,O118))</f>
        <v>98</v>
      </c>
      <c r="Q118" s="46">
        <f t="shared" si="16"/>
        <v>224.42</v>
      </c>
      <c r="R118" s="48">
        <f>MIN(4,(1-P118/100)*Data!G124/L118)</f>
        <v>0.12139341755285772</v>
      </c>
      <c r="S118" s="5">
        <f t="shared" si="17"/>
        <v>2.7269604087360735</v>
      </c>
      <c r="T118" s="49">
        <f t="shared" si="18"/>
        <v>0.79429237455462565</v>
      </c>
      <c r="U118" s="5">
        <f t="shared" si="19"/>
        <v>107</v>
      </c>
      <c r="V118" s="5">
        <f>Data!C124*U118</f>
        <v>1926</v>
      </c>
      <c r="W118" s="48">
        <f>MIN(4,(1-Data!C$5/100)*Data!G124/L118)</f>
        <v>0.18209012632928662</v>
      </c>
      <c r="X118" s="5">
        <f t="shared" si="20"/>
        <v>2.5739819064239136</v>
      </c>
      <c r="Y118" s="49">
        <f t="shared" si="21"/>
        <v>0.55243606646663079</v>
      </c>
      <c r="Z118" s="5">
        <f t="shared" si="24"/>
        <v>75</v>
      </c>
      <c r="AA118" s="5">
        <f>Data!C124*Z118</f>
        <v>1350</v>
      </c>
      <c r="AB118" s="34">
        <f>(1-P118/100)*Data!B124</f>
        <v>120.66000000000011</v>
      </c>
      <c r="AC118" s="9">
        <f>AB118/Data!B124*Data!D124</f>
        <v>4.5800000000000036</v>
      </c>
      <c r="AD118" s="15">
        <f>Data!L$6/100*Data!C124*AB118</f>
        <v>434.37600000000043</v>
      </c>
      <c r="AE118" s="11">
        <f>Data!L$7*AC118</f>
        <v>1374.0000000000011</v>
      </c>
      <c r="AF118" s="68">
        <f t="shared" si="22"/>
        <v>0.78648737888348896</v>
      </c>
      <c r="AG118" s="8">
        <f>Data!L$5/100*Data!C124*Data!G124/Data!B124/(1-AF118)*AB118</f>
        <v>345.22549353078983</v>
      </c>
      <c r="AH118" s="34">
        <f>(100-Data!C$5)/100*Data!B124</f>
        <v>180.98999999999998</v>
      </c>
      <c r="AI118" s="69">
        <f>AH118/Data!B124*Data!D124</f>
        <v>6.8699999999999992</v>
      </c>
      <c r="AJ118" s="36">
        <f>Data!L$6/100*Data!C124*AH118</f>
        <v>651.56399999999996</v>
      </c>
      <c r="AK118" s="36">
        <f>Data!L$7*AI118</f>
        <v>2060.9999999999995</v>
      </c>
      <c r="AL118" s="68">
        <f t="shared" si="23"/>
        <v>0.70967518698868037</v>
      </c>
      <c r="AM118" s="8">
        <f>Data!L$5/100*Data!C124*Data!G124/Data!B124/(1-AL118)*AH118</f>
        <v>380.83207168272281</v>
      </c>
    </row>
    <row r="119" spans="1:39">
      <c r="A119" s="11">
        <v>114</v>
      </c>
      <c r="B119" s="22">
        <f t="shared" si="14"/>
        <v>0</v>
      </c>
      <c r="C119" s="16">
        <f t="shared" si="15"/>
        <v>0</v>
      </c>
      <c r="J119" s="23">
        <f>Data!B125*Data!C125</f>
        <v>41768</v>
      </c>
      <c r="K119" s="23">
        <f>IF(Data!C$7=1,Data!D125,IF(Data!C$7=2,J119,Data!B125))</f>
        <v>250</v>
      </c>
      <c r="L119" s="33">
        <f>Data!E125*SQRT(Data!F125/21)</f>
        <v>12.937662519596014</v>
      </c>
      <c r="M119" s="33">
        <f>IF(Data!H125="A",Data!G$5,IF(Data!H125="B",Data!G$6,Data!G$7))</f>
        <v>97</v>
      </c>
      <c r="N119" s="33">
        <f>IF(Data!I125="A",Data!G$5,IF(Data!I125="B",Data!G$6,Data!G$7))</f>
        <v>95.7</v>
      </c>
      <c r="O119" s="33">
        <f>IF(Data!J125="A",Data!G$5,IF(Data!J125="B",Data!G$6,Data!G$7))</f>
        <v>98</v>
      </c>
      <c r="P119" s="46">
        <f>IF(Data!C$6=1,M119,IF(Data!C$6=2,N119,O119))</f>
        <v>97</v>
      </c>
      <c r="Q119" s="46">
        <f t="shared" si="16"/>
        <v>242.5</v>
      </c>
      <c r="R119" s="48">
        <f>MIN(4,(1-P119/100)*Data!G125/L119)</f>
        <v>0.46144347875495689</v>
      </c>
      <c r="S119" s="5">
        <f t="shared" si="17"/>
        <v>2.1830408231993363</v>
      </c>
      <c r="T119" s="49">
        <f t="shared" si="18"/>
        <v>-0.11912427665904557</v>
      </c>
      <c r="U119" s="5">
        <f t="shared" si="19"/>
        <v>0</v>
      </c>
      <c r="V119" s="5">
        <f>Data!C125*U119</f>
        <v>0</v>
      </c>
      <c r="W119" s="48">
        <f>MIN(4,(1-Data!C$5/100)*Data!G125/L119)</f>
        <v>0.46144347875495689</v>
      </c>
      <c r="X119" s="5">
        <f t="shared" si="20"/>
        <v>2.1830408231993363</v>
      </c>
      <c r="Y119" s="49">
        <f t="shared" si="21"/>
        <v>-0.11912427665904557</v>
      </c>
      <c r="Z119" s="5">
        <f t="shared" si="24"/>
        <v>0</v>
      </c>
      <c r="AA119" s="5">
        <f>Data!C125*Z119</f>
        <v>0</v>
      </c>
      <c r="AB119" s="34">
        <f>(1-P119/100)*Data!B125</f>
        <v>27.240000000000023</v>
      </c>
      <c r="AC119" s="9">
        <f>AB119/Data!B125*Data!D125</f>
        <v>7.5000000000000071</v>
      </c>
      <c r="AD119" s="15">
        <f>Data!L$6/100*Data!C125*AB119</f>
        <v>250.60800000000023</v>
      </c>
      <c r="AE119" s="11">
        <f>Data!L$7*AC119</f>
        <v>2250.0000000000023</v>
      </c>
      <c r="AF119" s="68">
        <f t="shared" si="22"/>
        <v>0.45258844884710514</v>
      </c>
      <c r="AG119" s="8">
        <f>Data!L$5/100*Data!C125*Data!G125/Data!B125/(1-AF119)*AB119</f>
        <v>125.41752152545345</v>
      </c>
      <c r="AH119" s="34">
        <f>(100-Data!C$5)/100*Data!B125</f>
        <v>27.24</v>
      </c>
      <c r="AI119" s="69">
        <f>AH119/Data!B125*Data!D125</f>
        <v>7.5</v>
      </c>
      <c r="AJ119" s="36">
        <f>Data!L$6/100*Data!C125*AH119</f>
        <v>250.608</v>
      </c>
      <c r="AK119" s="36">
        <f>Data!L$7*AI119</f>
        <v>2250</v>
      </c>
      <c r="AL119" s="68">
        <f t="shared" si="23"/>
        <v>0.45258844884710514</v>
      </c>
      <c r="AM119" s="8">
        <f>Data!L$5/100*Data!C125*Data!G125/Data!B125/(1-AL119)*AH119</f>
        <v>125.41752152545334</v>
      </c>
    </row>
    <row r="120" spans="1:39">
      <c r="A120" s="11">
        <v>115</v>
      </c>
      <c r="B120" s="22">
        <f t="shared" si="14"/>
        <v>44</v>
      </c>
      <c r="C120" s="16">
        <f t="shared" si="15"/>
        <v>44</v>
      </c>
      <c r="J120" s="23">
        <f>Data!B126*Data!C126</f>
        <v>87136</v>
      </c>
      <c r="K120" s="23">
        <f>IF(Data!C$7=1,Data!D126,IF(Data!C$7=2,J120,Data!B126))</f>
        <v>124</v>
      </c>
      <c r="L120" s="33">
        <f>Data!E126*SQRT(Data!F126/21)</f>
        <v>78.876879001735745</v>
      </c>
      <c r="M120" s="33">
        <f>IF(Data!H126="A",Data!G$5,IF(Data!H126="B",Data!G$6,Data!G$7))</f>
        <v>97</v>
      </c>
      <c r="N120" s="33">
        <f>IF(Data!I126="A",Data!G$5,IF(Data!I126="B",Data!G$6,Data!G$7))</f>
        <v>95.7</v>
      </c>
      <c r="O120" s="33">
        <f>IF(Data!J126="A",Data!G$5,IF(Data!J126="B",Data!G$6,Data!G$7))</f>
        <v>97</v>
      </c>
      <c r="P120" s="46">
        <f>IF(Data!C$6=1,M120,IF(Data!C$6=2,N120,O120))</f>
        <v>97</v>
      </c>
      <c r="Q120" s="46">
        <f t="shared" si="16"/>
        <v>120.28</v>
      </c>
      <c r="R120" s="48">
        <f>MIN(4,(1-P120/100)*Data!G126/L120)</f>
        <v>0.17913994796484115</v>
      </c>
      <c r="S120" s="5">
        <f t="shared" si="17"/>
        <v>2.5803200804711253</v>
      </c>
      <c r="T120" s="49">
        <f t="shared" si="18"/>
        <v>0.56265473000276234</v>
      </c>
      <c r="U120" s="5">
        <f t="shared" si="19"/>
        <v>44</v>
      </c>
      <c r="V120" s="5">
        <f>Data!C126*U120</f>
        <v>1232</v>
      </c>
      <c r="W120" s="48">
        <f>MIN(4,(1-Data!C$5/100)*Data!G126/L120)</f>
        <v>0.17913994796484115</v>
      </c>
      <c r="X120" s="5">
        <f t="shared" si="20"/>
        <v>2.5803200804711253</v>
      </c>
      <c r="Y120" s="49">
        <f t="shared" si="21"/>
        <v>0.56265473000276234</v>
      </c>
      <c r="Z120" s="5">
        <f t="shared" si="24"/>
        <v>44</v>
      </c>
      <c r="AA120" s="5">
        <f>Data!C126*Z120</f>
        <v>1232</v>
      </c>
      <c r="AB120" s="34">
        <f>(1-P120/100)*Data!B126</f>
        <v>93.360000000000085</v>
      </c>
      <c r="AC120" s="9">
        <f>AB120/Data!B126*Data!D126</f>
        <v>3.7200000000000033</v>
      </c>
      <c r="AD120" s="15">
        <f>Data!L$6/100*Data!C126*AB120</f>
        <v>522.81600000000049</v>
      </c>
      <c r="AE120" s="11">
        <f>Data!L$7*AC120</f>
        <v>1116.0000000000009</v>
      </c>
      <c r="AF120" s="68">
        <f t="shared" si="22"/>
        <v>0.7131649919150852</v>
      </c>
      <c r="AG120" s="8">
        <f>Data!L$5/100*Data!C126*Data!G126/Data!B126/(1-AF120)*AB120</f>
        <v>344.83238521121774</v>
      </c>
      <c r="AH120" s="34">
        <f>(100-Data!C$5)/100*Data!B126</f>
        <v>93.36</v>
      </c>
      <c r="AI120" s="69">
        <f>AH120/Data!B126*Data!D126</f>
        <v>3.7199999999999998</v>
      </c>
      <c r="AJ120" s="36">
        <f>Data!L$6/100*Data!C126*AH120</f>
        <v>522.81600000000003</v>
      </c>
      <c r="AK120" s="36">
        <f>Data!L$7*AI120</f>
        <v>1116</v>
      </c>
      <c r="AL120" s="68">
        <f t="shared" si="23"/>
        <v>0.7131649919150852</v>
      </c>
      <c r="AM120" s="8">
        <f>Data!L$5/100*Data!C126*Data!G126/Data!B126/(1-AL120)*AH120</f>
        <v>344.8323852112174</v>
      </c>
    </row>
    <row r="121" spans="1:39">
      <c r="A121" s="11">
        <v>116</v>
      </c>
      <c r="B121" s="22">
        <f t="shared" si="14"/>
        <v>16</v>
      </c>
      <c r="C121" s="16">
        <f t="shared" si="15"/>
        <v>16</v>
      </c>
      <c r="J121" s="23">
        <f>Data!B127*Data!C127</f>
        <v>47940</v>
      </c>
      <c r="K121" s="23">
        <f>IF(Data!C$7=1,Data!D127,IF(Data!C$7=2,J121,Data!B127))</f>
        <v>111</v>
      </c>
      <c r="L121" s="33">
        <f>Data!E127*SQRT(Data!F127/21)</f>
        <v>38.557156556883683</v>
      </c>
      <c r="M121" s="33">
        <f>IF(Data!H127="A",Data!G$5,IF(Data!H127="B",Data!G$6,Data!G$7))</f>
        <v>97</v>
      </c>
      <c r="N121" s="33">
        <f>IF(Data!I127="A",Data!G$5,IF(Data!I127="B",Data!G$6,Data!G$7))</f>
        <v>95.7</v>
      </c>
      <c r="O121" s="33">
        <f>IF(Data!J127="A",Data!G$5,IF(Data!J127="B",Data!G$6,Data!G$7))</f>
        <v>97</v>
      </c>
      <c r="P121" s="46">
        <f>IF(Data!C$6=1,M121,IF(Data!C$6=2,N121,O121))</f>
        <v>97</v>
      </c>
      <c r="Q121" s="46">
        <f t="shared" si="16"/>
        <v>107.67</v>
      </c>
      <c r="R121" s="48">
        <f>MIN(4,(1-P121/100)*Data!G127/L121)</f>
        <v>0.22408291408245695</v>
      </c>
      <c r="S121" s="5">
        <f t="shared" si="17"/>
        <v>2.4920582079465077</v>
      </c>
      <c r="T121" s="49">
        <f t="shared" si="18"/>
        <v>0.41866827427965392</v>
      </c>
      <c r="U121" s="5">
        <f t="shared" si="19"/>
        <v>16</v>
      </c>
      <c r="V121" s="5">
        <f>Data!C127*U121</f>
        <v>544</v>
      </c>
      <c r="W121" s="48">
        <f>MIN(4,(1-Data!C$5/100)*Data!G127/L121)</f>
        <v>0.22408291408245695</v>
      </c>
      <c r="X121" s="5">
        <f t="shared" si="20"/>
        <v>2.4920582079465077</v>
      </c>
      <c r="Y121" s="49">
        <f t="shared" si="21"/>
        <v>0.41866827427965392</v>
      </c>
      <c r="Z121" s="5">
        <f t="shared" si="24"/>
        <v>16</v>
      </c>
      <c r="AA121" s="5">
        <f>Data!C127*Z121</f>
        <v>544</v>
      </c>
      <c r="AB121" s="34">
        <f>(1-P121/100)*Data!B127</f>
        <v>42.30000000000004</v>
      </c>
      <c r="AC121" s="9">
        <f>AB121/Data!B127*Data!D127</f>
        <v>3.3300000000000027</v>
      </c>
      <c r="AD121" s="15">
        <f>Data!L$6/100*Data!C127*AB121</f>
        <v>287.64000000000033</v>
      </c>
      <c r="AE121" s="11">
        <f>Data!L$7*AC121</f>
        <v>999.0000000000008</v>
      </c>
      <c r="AF121" s="68">
        <f t="shared" si="22"/>
        <v>0.66227070753831441</v>
      </c>
      <c r="AG121" s="8">
        <f>Data!L$5/100*Data!C127*Data!G127/Data!B127/(1-AF121)*AB121</f>
        <v>217.45226617656101</v>
      </c>
      <c r="AH121" s="34">
        <f>(100-Data!C$5)/100*Data!B127</f>
        <v>42.3</v>
      </c>
      <c r="AI121" s="69">
        <f>AH121/Data!B127*Data!D127</f>
        <v>3.33</v>
      </c>
      <c r="AJ121" s="36">
        <f>Data!L$6/100*Data!C127*AH121</f>
        <v>287.64</v>
      </c>
      <c r="AK121" s="36">
        <f>Data!L$7*AI121</f>
        <v>999</v>
      </c>
      <c r="AL121" s="68">
        <f t="shared" si="23"/>
        <v>0.66227070753831441</v>
      </c>
      <c r="AM121" s="8">
        <f>Data!L$5/100*Data!C127*Data!G127/Data!B127/(1-AL121)*AH121</f>
        <v>217.45226617656078</v>
      </c>
    </row>
    <row r="122" spans="1:39">
      <c r="A122" s="11">
        <v>117</v>
      </c>
      <c r="B122" s="22">
        <f t="shared" si="14"/>
        <v>8</v>
      </c>
      <c r="C122" s="16">
        <f t="shared" si="15"/>
        <v>8</v>
      </c>
      <c r="J122" s="23">
        <f>Data!B128*Data!C128</f>
        <v>43848</v>
      </c>
      <c r="K122" s="23">
        <f>IF(Data!C$7=1,Data!D128,IF(Data!C$7=2,J122,Data!B128))</f>
        <v>228</v>
      </c>
      <c r="L122" s="33">
        <f>Data!E128*SQRT(Data!F128/21)</f>
        <v>33.821936301248371</v>
      </c>
      <c r="M122" s="33">
        <f>IF(Data!H128="A",Data!G$5,IF(Data!H128="B",Data!G$6,Data!G$7))</f>
        <v>97</v>
      </c>
      <c r="N122" s="33">
        <f>IF(Data!I128="A",Data!G$5,IF(Data!I128="B",Data!G$6,Data!G$7))</f>
        <v>95.7</v>
      </c>
      <c r="O122" s="33">
        <f>IF(Data!J128="A",Data!G$5,IF(Data!J128="B",Data!G$6,Data!G$7))</f>
        <v>98</v>
      </c>
      <c r="P122" s="46">
        <f>IF(Data!C$6=1,M122,IF(Data!C$6=2,N122,O122))</f>
        <v>97</v>
      </c>
      <c r="Q122" s="46">
        <f t="shared" si="16"/>
        <v>221.16</v>
      </c>
      <c r="R122" s="48">
        <f>MIN(4,(1-P122/100)*Data!G128/L122)</f>
        <v>0.2962574321810833</v>
      </c>
      <c r="S122" s="5">
        <f t="shared" si="17"/>
        <v>2.3773785612520779</v>
      </c>
      <c r="T122" s="49">
        <f t="shared" si="18"/>
        <v>0.22570905392705737</v>
      </c>
      <c r="U122" s="5">
        <f t="shared" si="19"/>
        <v>8</v>
      </c>
      <c r="V122" s="5">
        <f>Data!C128*U122</f>
        <v>224</v>
      </c>
      <c r="W122" s="48">
        <f>MIN(4,(1-Data!C$5/100)*Data!G128/L122)</f>
        <v>0.2962574321810833</v>
      </c>
      <c r="X122" s="5">
        <f t="shared" si="20"/>
        <v>2.3773785612520779</v>
      </c>
      <c r="Y122" s="49">
        <f t="shared" si="21"/>
        <v>0.22570905392705737</v>
      </c>
      <c r="Z122" s="5">
        <f t="shared" si="24"/>
        <v>8</v>
      </c>
      <c r="AA122" s="5">
        <f>Data!C128*Z122</f>
        <v>224</v>
      </c>
      <c r="AB122" s="34">
        <f>(1-P122/100)*Data!B128</f>
        <v>46.98000000000004</v>
      </c>
      <c r="AC122" s="9">
        <f>AB122/Data!B128*Data!D128</f>
        <v>6.8400000000000061</v>
      </c>
      <c r="AD122" s="15">
        <f>Data!L$6/100*Data!C128*AB122</f>
        <v>263.08800000000025</v>
      </c>
      <c r="AE122" s="11">
        <f>Data!L$7*AC122</f>
        <v>2052.0000000000018</v>
      </c>
      <c r="AF122" s="68">
        <f t="shared" si="22"/>
        <v>0.58928614211128849</v>
      </c>
      <c r="AG122" s="8">
        <f>Data!L$5/100*Data!C128*Data!G128/Data!B128/(1-AF122)*AB122</f>
        <v>170.77583006465159</v>
      </c>
      <c r="AH122" s="34">
        <f>(100-Data!C$5)/100*Data!B128</f>
        <v>46.98</v>
      </c>
      <c r="AI122" s="69">
        <f>AH122/Data!B128*Data!D128</f>
        <v>6.84</v>
      </c>
      <c r="AJ122" s="36">
        <f>Data!L$6/100*Data!C128*AH122</f>
        <v>263.08800000000002</v>
      </c>
      <c r="AK122" s="36">
        <f>Data!L$7*AI122</f>
        <v>2052</v>
      </c>
      <c r="AL122" s="68">
        <f t="shared" si="23"/>
        <v>0.58928614211128849</v>
      </c>
      <c r="AM122" s="8">
        <f>Data!L$5/100*Data!C128*Data!G128/Data!B128/(1-AL122)*AH122</f>
        <v>170.77583006465144</v>
      </c>
    </row>
    <row r="123" spans="1:39">
      <c r="A123" s="11">
        <v>118</v>
      </c>
      <c r="B123" s="22">
        <f t="shared" si="14"/>
        <v>7</v>
      </c>
      <c r="C123" s="16">
        <f t="shared" si="15"/>
        <v>7</v>
      </c>
      <c r="J123" s="23">
        <f>Data!B129*Data!C129</f>
        <v>31590</v>
      </c>
      <c r="K123" s="23">
        <f>IF(Data!C$7=1,Data!D129,IF(Data!C$7=2,J123,Data!B129))</f>
        <v>144</v>
      </c>
      <c r="L123" s="33">
        <f>Data!E129*SQRT(Data!F129/21)</f>
        <v>18.531956311218</v>
      </c>
      <c r="M123" s="33">
        <f>IF(Data!H129="A",Data!G$5,IF(Data!H129="B",Data!G$6,Data!G$7))</f>
        <v>97</v>
      </c>
      <c r="N123" s="33">
        <f>IF(Data!I129="A",Data!G$5,IF(Data!I129="B",Data!G$6,Data!G$7))</f>
        <v>95.7</v>
      </c>
      <c r="O123" s="33">
        <f>IF(Data!J129="A",Data!G$5,IF(Data!J129="B",Data!G$6,Data!G$7))</f>
        <v>97</v>
      </c>
      <c r="P123" s="46">
        <f>IF(Data!C$6=1,M123,IF(Data!C$6=2,N123,O123))</f>
        <v>97</v>
      </c>
      <c r="Q123" s="46">
        <f t="shared" si="16"/>
        <v>139.68</v>
      </c>
      <c r="R123" s="48">
        <f>MIN(4,(1-P123/100)*Data!G129/L123)</f>
        <v>0.23796732120129629</v>
      </c>
      <c r="S123" s="5">
        <f t="shared" si="17"/>
        <v>2.4678167813064991</v>
      </c>
      <c r="T123" s="49">
        <f t="shared" si="18"/>
        <v>0.37845830312066481</v>
      </c>
      <c r="U123" s="5">
        <f t="shared" si="19"/>
        <v>7</v>
      </c>
      <c r="V123" s="5">
        <f>Data!C129*U123</f>
        <v>378</v>
      </c>
      <c r="W123" s="48">
        <f>MIN(4,(1-Data!C$5/100)*Data!G129/L123)</f>
        <v>0.23796732120129629</v>
      </c>
      <c r="X123" s="5">
        <f t="shared" si="20"/>
        <v>2.4678167813064991</v>
      </c>
      <c r="Y123" s="49">
        <f t="shared" si="21"/>
        <v>0.37845830312066481</v>
      </c>
      <c r="Z123" s="5">
        <f t="shared" si="24"/>
        <v>7</v>
      </c>
      <c r="AA123" s="5">
        <f>Data!C129*Z123</f>
        <v>378</v>
      </c>
      <c r="AB123" s="34">
        <f>(1-P123/100)*Data!B129</f>
        <v>17.550000000000015</v>
      </c>
      <c r="AC123" s="9">
        <f>AB123/Data!B129*Data!D129</f>
        <v>4.3200000000000038</v>
      </c>
      <c r="AD123" s="15">
        <f>Data!L$6/100*Data!C129*AB123</f>
        <v>189.54000000000016</v>
      </c>
      <c r="AE123" s="11">
        <f>Data!L$7*AC123</f>
        <v>1296.0000000000011</v>
      </c>
      <c r="AF123" s="68">
        <f t="shared" si="22"/>
        <v>0.64745491822845058</v>
      </c>
      <c r="AG123" s="8">
        <f>Data!L$5/100*Data!C129*Data!G129/Data!B129/(1-AF123)*AB123</f>
        <v>168.87201971683996</v>
      </c>
      <c r="AH123" s="34">
        <f>(100-Data!C$5)/100*Data!B129</f>
        <v>17.55</v>
      </c>
      <c r="AI123" s="69">
        <f>AH123/Data!B129*Data!D129</f>
        <v>4.32</v>
      </c>
      <c r="AJ123" s="36">
        <f>Data!L$6/100*Data!C129*AH123</f>
        <v>189.54000000000002</v>
      </c>
      <c r="AK123" s="36">
        <f>Data!L$7*AI123</f>
        <v>1296</v>
      </c>
      <c r="AL123" s="68">
        <f t="shared" si="23"/>
        <v>0.64745491822845058</v>
      </c>
      <c r="AM123" s="8">
        <f>Data!L$5/100*Data!C129*Data!G129/Data!B129/(1-AL123)*AH123</f>
        <v>168.87201971683984</v>
      </c>
    </row>
    <row r="124" spans="1:39">
      <c r="A124" s="11">
        <v>119</v>
      </c>
      <c r="B124" s="22">
        <f t="shared" si="14"/>
        <v>0</v>
      </c>
      <c r="C124" s="16">
        <f t="shared" si="15"/>
        <v>0</v>
      </c>
      <c r="J124" s="23">
        <f>Data!B130*Data!C130</f>
        <v>3696</v>
      </c>
      <c r="K124" s="23">
        <f>IF(Data!C$7=1,Data!D130,IF(Data!C$7=2,J124,Data!B130))</f>
        <v>109</v>
      </c>
      <c r="L124" s="33">
        <f>Data!E130*SQRT(Data!F130/21)</f>
        <v>7.6477551179317285</v>
      </c>
      <c r="M124" s="33">
        <f>IF(Data!H130="A",Data!G$5,IF(Data!H130="B",Data!G$6,Data!G$7))</f>
        <v>95.7</v>
      </c>
      <c r="N124" s="33">
        <f>IF(Data!I130="A",Data!G$5,IF(Data!I130="B",Data!G$6,Data!G$7))</f>
        <v>95.7</v>
      </c>
      <c r="O124" s="33">
        <f>IF(Data!J130="A",Data!G$5,IF(Data!J130="B",Data!G$6,Data!G$7))</f>
        <v>97</v>
      </c>
      <c r="P124" s="46">
        <f>IF(Data!C$6=1,M124,IF(Data!C$6=2,N124,O124))</f>
        <v>95.7</v>
      </c>
      <c r="Q124" s="46">
        <f t="shared" si="16"/>
        <v>104.31300000000002</v>
      </c>
      <c r="R124" s="48">
        <f>MIN(4,(1-P124/100)*Data!G130/L124)</f>
        <v>1.3887735467754285</v>
      </c>
      <c r="S124" s="5">
        <f t="shared" si="17"/>
        <v>1.6006354333403296</v>
      </c>
      <c r="T124" s="49">
        <f t="shared" si="18"/>
        <v>-1.3478742246453852</v>
      </c>
      <c r="U124" s="5">
        <f t="shared" si="19"/>
        <v>0</v>
      </c>
      <c r="V124" s="5">
        <f>Data!C130*U124</f>
        <v>0</v>
      </c>
      <c r="W124" s="48">
        <f>MIN(4,(1-Data!C$5/100)*Data!G130/L124)</f>
        <v>0.9689117768200689</v>
      </c>
      <c r="X124" s="5">
        <f t="shared" si="20"/>
        <v>1.8116399362255717</v>
      </c>
      <c r="Y124" s="49">
        <f t="shared" si="21"/>
        <v>-0.86117716217894369</v>
      </c>
      <c r="Z124" s="5">
        <f t="shared" si="24"/>
        <v>0</v>
      </c>
      <c r="AA124" s="5">
        <f>Data!C130*Z124</f>
        <v>0</v>
      </c>
      <c r="AB124" s="34">
        <f>(1-P124/100)*Data!B130</f>
        <v>14.447999999999976</v>
      </c>
      <c r="AC124" s="9">
        <f>AB124/Data!B130*Data!D130</f>
        <v>4.6869999999999923</v>
      </c>
      <c r="AD124" s="15">
        <f>Data!L$6/100*Data!C130*AB124</f>
        <v>31.785599999999949</v>
      </c>
      <c r="AE124" s="11">
        <f>Data!L$7*AC124</f>
        <v>1406.0999999999976</v>
      </c>
      <c r="AF124" s="68">
        <f t="shared" si="22"/>
        <v>8.8849419785645645E-2</v>
      </c>
      <c r="AG124" s="8">
        <f>Data!L$5/100*Data!C130*Data!G130/Data!B130/(1-AF124)*AB124</f>
        <v>32.055897931962718</v>
      </c>
      <c r="AH124" s="34">
        <f>(100-Data!C$5)/100*Data!B130</f>
        <v>10.08</v>
      </c>
      <c r="AI124" s="69">
        <f>AH124/Data!B130*Data!D130</f>
        <v>3.27</v>
      </c>
      <c r="AJ124" s="36">
        <f>Data!L$6/100*Data!C130*AH124</f>
        <v>22.176000000000002</v>
      </c>
      <c r="AK124" s="36">
        <f>Data!L$7*AI124</f>
        <v>981</v>
      </c>
      <c r="AL124" s="68">
        <f t="shared" si="23"/>
        <v>0.19457023812358964</v>
      </c>
      <c r="AM124" s="8">
        <f>Data!L$5/100*Data!C130*Data!G130/Data!B130/(1-AL124)*AH124</f>
        <v>25.300157710247159</v>
      </c>
    </row>
    <row r="125" spans="1:39">
      <c r="A125" s="11">
        <v>120</v>
      </c>
      <c r="B125" s="22">
        <f t="shared" si="14"/>
        <v>0</v>
      </c>
      <c r="C125" s="16">
        <f t="shared" si="15"/>
        <v>0</v>
      </c>
      <c r="J125" s="23">
        <f>Data!B131*Data!C131</f>
        <v>22386</v>
      </c>
      <c r="K125" s="23">
        <f>IF(Data!C$7=1,Data!D131,IF(Data!C$7=2,J125,Data!B131))</f>
        <v>142</v>
      </c>
      <c r="L125" s="33">
        <f>Data!E131*SQRT(Data!F131/21)</f>
        <v>9.5084257873084006</v>
      </c>
      <c r="M125" s="33">
        <f>IF(Data!H131="A",Data!G$5,IF(Data!H131="B",Data!G$6,Data!G$7))</f>
        <v>95.7</v>
      </c>
      <c r="N125" s="33">
        <f>IF(Data!I131="A",Data!G$5,IF(Data!I131="B",Data!G$6,Data!G$7))</f>
        <v>95.7</v>
      </c>
      <c r="O125" s="33">
        <f>IF(Data!J131="A",Data!G$5,IF(Data!J131="B",Data!G$6,Data!G$7))</f>
        <v>97</v>
      </c>
      <c r="P125" s="46">
        <f>IF(Data!C$6=1,M125,IF(Data!C$6=2,N125,O125))</f>
        <v>95.7</v>
      </c>
      <c r="Q125" s="46">
        <f t="shared" si="16"/>
        <v>135.89400000000001</v>
      </c>
      <c r="R125" s="48">
        <f>MIN(4,(1-P125/100)*Data!G131/L125)</f>
        <v>0.77783643322662055</v>
      </c>
      <c r="S125" s="5">
        <f t="shared" si="17"/>
        <v>1.9290810918206618</v>
      </c>
      <c r="T125" s="49">
        <f t="shared" si="18"/>
        <v>-0.61251324399148688</v>
      </c>
      <c r="U125" s="5">
        <f t="shared" si="19"/>
        <v>0</v>
      </c>
      <c r="V125" s="5">
        <f>Data!C131*U125</f>
        <v>0</v>
      </c>
      <c r="W125" s="48">
        <f>MIN(4,(1-Data!C$5/100)*Data!G131/L125)</f>
        <v>0.54267658132089946</v>
      </c>
      <c r="X125" s="5">
        <f t="shared" si="20"/>
        <v>2.1074532798813848</v>
      </c>
      <c r="Y125" s="49">
        <f t="shared" si="21"/>
        <v>-0.26034300583424025</v>
      </c>
      <c r="Z125" s="5">
        <f t="shared" si="24"/>
        <v>0</v>
      </c>
      <c r="AA125" s="5">
        <f>Data!C131*Z125</f>
        <v>0</v>
      </c>
      <c r="AB125" s="34">
        <f>(1-P125/100)*Data!B131</f>
        <v>24.68199999999996</v>
      </c>
      <c r="AC125" s="9">
        <f>AB125/Data!B131*Data!D131</f>
        <v>6.1059999999999892</v>
      </c>
      <c r="AD125" s="15">
        <f>Data!L$6/100*Data!C131*AB125</f>
        <v>192.51959999999971</v>
      </c>
      <c r="AE125" s="11">
        <f>Data!L$7*AC125</f>
        <v>1831.7999999999968</v>
      </c>
      <c r="AF125" s="68">
        <f t="shared" si="22"/>
        <v>0.27009911911275608</v>
      </c>
      <c r="AG125" s="8">
        <f>Data!L$5/100*Data!C131*Data!G131/Data!B131/(1-AF125)*AB125</f>
        <v>98.795606209358283</v>
      </c>
      <c r="AH125" s="34">
        <f>(100-Data!C$5)/100*Data!B131</f>
        <v>17.22</v>
      </c>
      <c r="AI125" s="69">
        <f>AH125/Data!B131*Data!D131</f>
        <v>4.26</v>
      </c>
      <c r="AJ125" s="36">
        <f>Data!L$6/100*Data!C131*AH125</f>
        <v>134.316</v>
      </c>
      <c r="AK125" s="36">
        <f>Data!L$7*AI125</f>
        <v>1278</v>
      </c>
      <c r="AL125" s="68">
        <f t="shared" si="23"/>
        <v>0.39729960105384066</v>
      </c>
      <c r="AM125" s="8">
        <f>Data!L$5/100*Data!C131*Data!G131/Data!B131/(1-AL125)*AH125</f>
        <v>83.474310101617021</v>
      </c>
    </row>
    <row r="126" spans="1:39">
      <c r="A126" s="11">
        <v>121</v>
      </c>
      <c r="B126" s="22">
        <f t="shared" si="14"/>
        <v>0</v>
      </c>
      <c r="C126" s="16">
        <f t="shared" si="15"/>
        <v>0</v>
      </c>
      <c r="J126" s="23">
        <f>Data!B132*Data!C132</f>
        <v>7080</v>
      </c>
      <c r="K126" s="23">
        <f>IF(Data!C$7=1,Data!D132,IF(Data!C$7=2,J126,Data!B132))</f>
        <v>114</v>
      </c>
      <c r="L126" s="33">
        <f>Data!E132*SQRT(Data!F132/21)</f>
        <v>7.6825577676798193</v>
      </c>
      <c r="M126" s="33">
        <f>IF(Data!H132="A",Data!G$5,IF(Data!H132="B",Data!G$6,Data!G$7))</f>
        <v>95.7</v>
      </c>
      <c r="N126" s="33">
        <f>IF(Data!I132="A",Data!G$5,IF(Data!I132="B",Data!G$6,Data!G$7))</f>
        <v>95.7</v>
      </c>
      <c r="O126" s="33">
        <f>IF(Data!J132="A",Data!G$5,IF(Data!J132="B",Data!G$6,Data!G$7))</f>
        <v>97</v>
      </c>
      <c r="P126" s="46">
        <f>IF(Data!C$6=1,M126,IF(Data!C$6=2,N126,O126))</f>
        <v>95.7</v>
      </c>
      <c r="Q126" s="46">
        <f t="shared" si="16"/>
        <v>109.09800000000001</v>
      </c>
      <c r="R126" s="48">
        <f>MIN(4,(1-P126/100)*Data!G132/L126)</f>
        <v>1.0522537212813441</v>
      </c>
      <c r="S126" s="5">
        <f t="shared" si="17"/>
        <v>1.765504827108979</v>
      </c>
      <c r="T126" s="49">
        <f t="shared" si="18"/>
        <v>-0.96298788365393173</v>
      </c>
      <c r="U126" s="5">
        <f t="shared" si="19"/>
        <v>0</v>
      </c>
      <c r="V126" s="5">
        <f>Data!C132*U126</f>
        <v>0</v>
      </c>
      <c r="W126" s="48">
        <f>MIN(4,(1-Data!C$5/100)*Data!G132/L126)</f>
        <v>0.73413050321954432</v>
      </c>
      <c r="X126" s="5">
        <f t="shared" si="20"/>
        <v>1.9588294368341299</v>
      </c>
      <c r="Y126" s="49">
        <f t="shared" si="21"/>
        <v>-0.55176150464562679</v>
      </c>
      <c r="Z126" s="5">
        <f t="shared" si="24"/>
        <v>0</v>
      </c>
      <c r="AA126" s="5">
        <f>Data!C132*Z126</f>
        <v>0</v>
      </c>
      <c r="AB126" s="34">
        <f>(1-P126/100)*Data!B132</f>
        <v>15.221999999999975</v>
      </c>
      <c r="AC126" s="9">
        <f>AB126/Data!B132*Data!D132</f>
        <v>4.9019999999999921</v>
      </c>
      <c r="AD126" s="15">
        <f>Data!L$6/100*Data!C132*AB126</f>
        <v>60.887999999999899</v>
      </c>
      <c r="AE126" s="11">
        <f>Data!L$7*AC126</f>
        <v>1470.5999999999976</v>
      </c>
      <c r="AF126" s="68">
        <f t="shared" si="22"/>
        <v>0.16777680187964616</v>
      </c>
      <c r="AG126" s="8">
        <f>Data!L$5/100*Data!C132*Data!G132/Data!B132/(1-AF126)*AB126</f>
        <v>48.568701390795049</v>
      </c>
      <c r="AH126" s="34">
        <f>(100-Data!C$5)/100*Data!B132</f>
        <v>10.62</v>
      </c>
      <c r="AI126" s="69">
        <f>AH126/Data!B132*Data!D132</f>
        <v>3.42</v>
      </c>
      <c r="AJ126" s="36">
        <f>Data!L$6/100*Data!C132*AH126</f>
        <v>42.48</v>
      </c>
      <c r="AK126" s="36">
        <f>Data!L$7*AI126</f>
        <v>1026</v>
      </c>
      <c r="AL126" s="68">
        <f t="shared" si="23"/>
        <v>0.29055588244524511</v>
      </c>
      <c r="AM126" s="8">
        <f>Data!L$5/100*Data!C132*Data!G132/Data!B132/(1-AL126)*AH126</f>
        <v>39.749431001270544</v>
      </c>
    </row>
    <row r="127" spans="1:39">
      <c r="A127" s="11">
        <v>122</v>
      </c>
      <c r="B127" s="22">
        <f t="shared" si="14"/>
        <v>0</v>
      </c>
      <c r="C127" s="16">
        <f t="shared" si="15"/>
        <v>0</v>
      </c>
      <c r="J127" s="23">
        <f>Data!B133*Data!C133</f>
        <v>15323</v>
      </c>
      <c r="K127" s="23">
        <f>IF(Data!C$7=1,Data!D133,IF(Data!C$7=2,J127,Data!B133))</f>
        <v>259</v>
      </c>
      <c r="L127" s="33">
        <f>Data!E133*SQRT(Data!F133/21)</f>
        <v>22.287313680557215</v>
      </c>
      <c r="M127" s="33">
        <f>IF(Data!H133="A",Data!G$5,IF(Data!H133="B",Data!G$6,Data!G$7))</f>
        <v>95.7</v>
      </c>
      <c r="N127" s="33">
        <f>IF(Data!I133="A",Data!G$5,IF(Data!I133="B",Data!G$6,Data!G$7))</f>
        <v>95.7</v>
      </c>
      <c r="O127" s="33">
        <f>IF(Data!J133="A",Data!G$5,IF(Data!J133="B",Data!G$6,Data!G$7))</f>
        <v>98</v>
      </c>
      <c r="P127" s="46">
        <f>IF(Data!C$6=1,M127,IF(Data!C$6=2,N127,O127))</f>
        <v>95.7</v>
      </c>
      <c r="Q127" s="46">
        <f t="shared" si="16"/>
        <v>247.863</v>
      </c>
      <c r="R127" s="48">
        <f>MIN(4,(1-P127/100)*Data!G133/L127)</f>
        <v>0.97046240341062073</v>
      </c>
      <c r="S127" s="5">
        <f t="shared" si="17"/>
        <v>1.8107570400024917</v>
      </c>
      <c r="T127" s="49">
        <f t="shared" si="18"/>
        <v>-0.86310280614372792</v>
      </c>
      <c r="U127" s="5">
        <f t="shared" si="19"/>
        <v>0</v>
      </c>
      <c r="V127" s="5">
        <f>Data!C133*U127</f>
        <v>0</v>
      </c>
      <c r="W127" s="48">
        <f>MIN(4,(1-Data!C$5/100)*Data!G133/L127)</f>
        <v>0.6770667930771791</v>
      </c>
      <c r="X127" s="5">
        <f t="shared" si="20"/>
        <v>1.999711610703252</v>
      </c>
      <c r="Y127" s="49">
        <f t="shared" si="21"/>
        <v>-0.46964596340634596</v>
      </c>
      <c r="Z127" s="5">
        <f t="shared" si="24"/>
        <v>0</v>
      </c>
      <c r="AA127" s="5">
        <f>Data!C133*Z127</f>
        <v>0</v>
      </c>
      <c r="AB127" s="34">
        <f>(1-P127/100)*Data!B133</f>
        <v>59.898999999999901</v>
      </c>
      <c r="AC127" s="9">
        <f>AB127/Data!B133*Data!D133</f>
        <v>11.136999999999981</v>
      </c>
      <c r="AD127" s="15">
        <f>Data!L$6/100*Data!C133*AB127</f>
        <v>131.77779999999979</v>
      </c>
      <c r="AE127" s="11">
        <f>Data!L$7*AC127</f>
        <v>3341.0999999999945</v>
      </c>
      <c r="AF127" s="68">
        <f t="shared" si="22"/>
        <v>0.19404047261663748</v>
      </c>
      <c r="AG127" s="8">
        <f>Data!L$5/100*Data!C133*Data!G133/Data!B133/(1-AF127)*AB127</f>
        <v>73.799921682305239</v>
      </c>
      <c r="AH127" s="34">
        <f>(100-Data!C$5)/100*Data!B133</f>
        <v>41.79</v>
      </c>
      <c r="AI127" s="69">
        <f>AH127/Data!B133*Data!D133</f>
        <v>7.77</v>
      </c>
      <c r="AJ127" s="36">
        <f>Data!L$6/100*Data!C133*AH127</f>
        <v>91.938000000000002</v>
      </c>
      <c r="AK127" s="36">
        <f>Data!L$7*AI127</f>
        <v>2331</v>
      </c>
      <c r="AL127" s="68">
        <f t="shared" si="23"/>
        <v>0.31930399014000355</v>
      </c>
      <c r="AM127" s="8">
        <f>Data!L$5/100*Data!C133*Data!G133/Data!B133/(1-AL127)*AH127</f>
        <v>60.963336642057122</v>
      </c>
    </row>
    <row r="128" spans="1:39">
      <c r="A128" s="11">
        <v>123</v>
      </c>
      <c r="B128" s="22">
        <f t="shared" si="14"/>
        <v>3</v>
      </c>
      <c r="C128" s="16">
        <f t="shared" si="15"/>
        <v>0</v>
      </c>
      <c r="J128" s="23">
        <f>Data!B134*Data!C134</f>
        <v>18037</v>
      </c>
      <c r="K128" s="23">
        <f>IF(Data!C$7=1,Data!D134,IF(Data!C$7=2,J128,Data!B134))</f>
        <v>100</v>
      </c>
      <c r="L128" s="33">
        <f>Data!E134*SQRT(Data!F134/21)</f>
        <v>29.793705855362756</v>
      </c>
      <c r="M128" s="33">
        <f>IF(Data!H134="A",Data!G$5,IF(Data!H134="B",Data!G$6,Data!G$7))</f>
        <v>95.7</v>
      </c>
      <c r="N128" s="33">
        <f>IF(Data!I134="A",Data!G$5,IF(Data!I134="B",Data!G$6,Data!G$7))</f>
        <v>95.7</v>
      </c>
      <c r="O128" s="33">
        <f>IF(Data!J134="A",Data!G$5,IF(Data!J134="B",Data!G$6,Data!G$7))</f>
        <v>97</v>
      </c>
      <c r="P128" s="46">
        <f>IF(Data!C$6=1,M128,IF(Data!C$6=2,N128,O128))</f>
        <v>95.7</v>
      </c>
      <c r="Q128" s="46">
        <f t="shared" si="16"/>
        <v>95.7</v>
      </c>
      <c r="R128" s="48">
        <f>MIN(4,(1-P128/100)*Data!G134/L128)</f>
        <v>0.50947002275206432</v>
      </c>
      <c r="S128" s="5">
        <f t="shared" si="17"/>
        <v>2.1372047993043912</v>
      </c>
      <c r="T128" s="49">
        <f t="shared" si="18"/>
        <v>-0.20423634470287749</v>
      </c>
      <c r="U128" s="5">
        <f t="shared" si="19"/>
        <v>0</v>
      </c>
      <c r="V128" s="5">
        <f>Data!C134*U128</f>
        <v>0</v>
      </c>
      <c r="W128" s="48">
        <f>MIN(4,(1-Data!C$5/100)*Data!G134/L128)</f>
        <v>0.35544420192004572</v>
      </c>
      <c r="X128" s="5">
        <f t="shared" si="20"/>
        <v>2.2994890350320292</v>
      </c>
      <c r="Y128" s="49">
        <f t="shared" si="21"/>
        <v>9.0412271965367302E-2</v>
      </c>
      <c r="Z128" s="5">
        <f t="shared" si="24"/>
        <v>3</v>
      </c>
      <c r="AA128" s="5">
        <f>Data!C134*Z128</f>
        <v>51</v>
      </c>
      <c r="AB128" s="34">
        <f>(1-P128/100)*Data!B134</f>
        <v>45.622999999999919</v>
      </c>
      <c r="AC128" s="9">
        <f>AB128/Data!B134*Data!D134</f>
        <v>4.2999999999999927</v>
      </c>
      <c r="AD128" s="15">
        <f>Data!L$6/100*Data!C134*AB128</f>
        <v>155.11819999999975</v>
      </c>
      <c r="AE128" s="11">
        <f>Data!L$7*AC128</f>
        <v>1289.9999999999977</v>
      </c>
      <c r="AF128" s="68">
        <f t="shared" si="22"/>
        <v>0.41908440545871462</v>
      </c>
      <c r="AG128" s="8">
        <f>Data!L$5/100*Data!C134*Data!G134/Data!B134/(1-AF128)*AB128</f>
        <v>111.0501260530632</v>
      </c>
      <c r="AH128" s="34">
        <f>(100-Data!C$5)/100*Data!B134</f>
        <v>31.83</v>
      </c>
      <c r="AI128" s="69">
        <f>AH128/Data!B134*Data!D134</f>
        <v>3</v>
      </c>
      <c r="AJ128" s="36">
        <f>Data!L$6/100*Data!C134*AH128</f>
        <v>108.22200000000001</v>
      </c>
      <c r="AK128" s="36">
        <f>Data!L$7*AI128</f>
        <v>900</v>
      </c>
      <c r="AL128" s="68">
        <f t="shared" si="23"/>
        <v>0.53602019749212926</v>
      </c>
      <c r="AM128" s="8">
        <f>Data!L$5/100*Data!C134*Data!G134/Data!B134/(1-AL128)*AH128</f>
        <v>97.003144871239328</v>
      </c>
    </row>
    <row r="129" spans="1:39">
      <c r="A129" s="11">
        <v>124</v>
      </c>
      <c r="B129" s="22">
        <f t="shared" si="14"/>
        <v>68</v>
      </c>
      <c r="C129" s="16">
        <f t="shared" si="15"/>
        <v>95</v>
      </c>
      <c r="J129" s="23">
        <f>Data!B135*Data!C135</f>
        <v>108215</v>
      </c>
      <c r="K129" s="23">
        <f>IF(Data!C$7=1,Data!D135,IF(Data!C$7=2,J129,Data!B135))</f>
        <v>165</v>
      </c>
      <c r="L129" s="33">
        <f>Data!E135*SQRT(Data!F135/21)</f>
        <v>113.87878631997228</v>
      </c>
      <c r="M129" s="33">
        <f>IF(Data!H135="A",Data!G$5,IF(Data!H135="B",Data!G$6,Data!G$7))</f>
        <v>98</v>
      </c>
      <c r="N129" s="33">
        <f>IF(Data!I135="A",Data!G$5,IF(Data!I135="B",Data!G$6,Data!G$7))</f>
        <v>95.7</v>
      </c>
      <c r="O129" s="33">
        <f>IF(Data!J135="A",Data!G$5,IF(Data!J135="B",Data!G$6,Data!G$7))</f>
        <v>98</v>
      </c>
      <c r="P129" s="46">
        <f>IF(Data!C$6=1,M129,IF(Data!C$6=2,N129,O129))</f>
        <v>98</v>
      </c>
      <c r="Q129" s="46">
        <f t="shared" si="16"/>
        <v>161.69999999999999</v>
      </c>
      <c r="R129" s="48">
        <f>MIN(4,(1-P129/100)*Data!G135/L129)</f>
        <v>0.11240021441776749</v>
      </c>
      <c r="S129" s="5">
        <f t="shared" si="17"/>
        <v>2.7550416861917291</v>
      </c>
      <c r="T129" s="49">
        <f t="shared" si="18"/>
        <v>0.83767374222426583</v>
      </c>
      <c r="U129" s="5">
        <f t="shared" si="19"/>
        <v>95</v>
      </c>
      <c r="V129" s="5">
        <f>Data!C135*U129</f>
        <v>2185</v>
      </c>
      <c r="W129" s="48">
        <f>MIN(4,(1-Data!C$5/100)*Data!G135/L129)</f>
        <v>0.16860032162665123</v>
      </c>
      <c r="X129" s="5">
        <f t="shared" si="20"/>
        <v>2.6037135933965234</v>
      </c>
      <c r="Y129" s="49">
        <f t="shared" si="21"/>
        <v>0.60021539301594939</v>
      </c>
      <c r="Z129" s="5">
        <f t="shared" si="24"/>
        <v>68</v>
      </c>
      <c r="AA129" s="5">
        <f>Data!C135*Z129</f>
        <v>1564</v>
      </c>
      <c r="AB129" s="34">
        <f>(1-P129/100)*Data!B135</f>
        <v>94.10000000000008</v>
      </c>
      <c r="AC129" s="9">
        <f>AB129/Data!B135*Data!D135</f>
        <v>3.3000000000000029</v>
      </c>
      <c r="AD129" s="15">
        <f>Data!L$6/100*Data!C135*AB129</f>
        <v>432.86000000000041</v>
      </c>
      <c r="AE129" s="11">
        <f>Data!L$7*AC129</f>
        <v>990.00000000000091</v>
      </c>
      <c r="AF129" s="68">
        <f t="shared" si="22"/>
        <v>0.79889301777261834</v>
      </c>
      <c r="AG129" s="8">
        <f>Data!L$5/100*Data!C135*Data!G135/Data!B135/(1-AF129)*AB129</f>
        <v>365.9743644145791</v>
      </c>
      <c r="AH129" s="34">
        <f>(100-Data!C$5)/100*Data!B135</f>
        <v>141.15</v>
      </c>
      <c r="AI129" s="69">
        <f>AH129/Data!B135*Data!D135</f>
        <v>4.95</v>
      </c>
      <c r="AJ129" s="36">
        <f>Data!L$6/100*Data!C135*AH129</f>
        <v>649.29000000000008</v>
      </c>
      <c r="AK129" s="36">
        <f>Data!L$7*AI129</f>
        <v>1485</v>
      </c>
      <c r="AL129" s="68">
        <f t="shared" si="23"/>
        <v>0.72581865186387484</v>
      </c>
      <c r="AM129" s="8">
        <f>Data!L$5/100*Data!C135*Data!G135/Data!B135/(1-AL129)*AH129</f>
        <v>402.65321018550384</v>
      </c>
    </row>
    <row r="130" spans="1:39">
      <c r="A130" s="11">
        <v>125</v>
      </c>
      <c r="B130" s="22">
        <f t="shared" si="14"/>
        <v>0</v>
      </c>
      <c r="C130" s="16">
        <f t="shared" si="15"/>
        <v>0</v>
      </c>
      <c r="J130" s="23">
        <f>Data!B136*Data!C136</f>
        <v>2717</v>
      </c>
      <c r="K130" s="23">
        <f>IF(Data!C$7=1,Data!D136,IF(Data!C$7=2,J130,Data!B136))</f>
        <v>116</v>
      </c>
      <c r="L130" s="33">
        <f>Data!E136*SQRT(Data!F136/21)</f>
        <v>4.5952534316776195</v>
      </c>
      <c r="M130" s="33">
        <f>IF(Data!H136="A",Data!G$5,IF(Data!H136="B",Data!G$6,Data!G$7))</f>
        <v>95.7</v>
      </c>
      <c r="N130" s="33">
        <f>IF(Data!I136="A",Data!G$5,IF(Data!I136="B",Data!G$6,Data!G$7))</f>
        <v>95.7</v>
      </c>
      <c r="O130" s="33">
        <f>IF(Data!J136="A",Data!G$5,IF(Data!J136="B",Data!G$6,Data!G$7))</f>
        <v>97</v>
      </c>
      <c r="P130" s="46">
        <f>IF(Data!C$6=1,M130,IF(Data!C$6=2,N130,O130))</f>
        <v>95.7</v>
      </c>
      <c r="Q130" s="46">
        <f t="shared" si="16"/>
        <v>111.012</v>
      </c>
      <c r="R130" s="48">
        <f>MIN(4,(1-P130/100)*Data!G136/L130)</f>
        <v>1.983786125300155</v>
      </c>
      <c r="S130" s="5">
        <f t="shared" si="17"/>
        <v>1.3597284354827148</v>
      </c>
      <c r="T130" s="49">
        <f t="shared" si="18"/>
        <v>-1.9746383498203737</v>
      </c>
      <c r="U130" s="5">
        <f t="shared" si="19"/>
        <v>0</v>
      </c>
      <c r="V130" s="5">
        <f>Data!C136*U130</f>
        <v>0</v>
      </c>
      <c r="W130" s="48">
        <f>MIN(4,(1-Data!C$5/100)*Data!G136/L130)</f>
        <v>1.3840368316047629</v>
      </c>
      <c r="X130" s="5">
        <f t="shared" si="20"/>
        <v>1.6027685067791544</v>
      </c>
      <c r="Y130" s="49">
        <f t="shared" si="21"/>
        <v>-1.3426731636886271</v>
      </c>
      <c r="Z130" s="5">
        <f t="shared" si="24"/>
        <v>0</v>
      </c>
      <c r="AA130" s="5">
        <f>Data!C136*Z130</f>
        <v>0</v>
      </c>
      <c r="AB130" s="34">
        <f>(1-P130/100)*Data!B136</f>
        <v>10.620999999999983</v>
      </c>
      <c r="AC130" s="9">
        <f>AB130/Data!B136*Data!D136</f>
        <v>4.9879999999999916</v>
      </c>
      <c r="AD130" s="15">
        <f>Data!L$6/100*Data!C136*AB130</f>
        <v>23.366199999999964</v>
      </c>
      <c r="AE130" s="11">
        <f>Data!L$7*AC130</f>
        <v>1496.3999999999974</v>
      </c>
      <c r="AF130" s="68">
        <f t="shared" si="22"/>
        <v>2.4154601874945336E-2</v>
      </c>
      <c r="AG130" s="8">
        <f>Data!L$5/100*Data!C136*Data!G136/Data!B136/(1-AF130)*AB130</f>
        <v>25.689520131125693</v>
      </c>
      <c r="AH130" s="34">
        <f>(100-Data!C$5)/100*Data!B136</f>
        <v>7.41</v>
      </c>
      <c r="AI130" s="69">
        <f>AH130/Data!B136*Data!D136</f>
        <v>3.48</v>
      </c>
      <c r="AJ130" s="36">
        <f>Data!L$6/100*Data!C136*AH130</f>
        <v>16.302000000000003</v>
      </c>
      <c r="AK130" s="36">
        <f>Data!L$7*AI130</f>
        <v>1044</v>
      </c>
      <c r="AL130" s="68">
        <f t="shared" si="23"/>
        <v>8.9688914044134815E-2</v>
      </c>
      <c r="AM130" s="8">
        <f>Data!L$5/100*Data!C136*Data!G136/Data!B136/(1-AL130)*AH130</f>
        <v>19.213212131361402</v>
      </c>
    </row>
    <row r="131" spans="1:39">
      <c r="A131" s="11">
        <v>126</v>
      </c>
      <c r="B131" s="22">
        <f t="shared" si="14"/>
        <v>111</v>
      </c>
      <c r="C131" s="16">
        <f t="shared" si="15"/>
        <v>135</v>
      </c>
      <c r="J131" s="23">
        <f>Data!B137*Data!C137</f>
        <v>340030</v>
      </c>
      <c r="K131" s="23">
        <f>IF(Data!C$7=1,Data!D137,IF(Data!C$7=2,J131,Data!B137))</f>
        <v>164</v>
      </c>
      <c r="L131" s="33">
        <f>Data!E137*SQRT(Data!F137/21)</f>
        <v>115.99432756215722</v>
      </c>
      <c r="M131" s="33">
        <f>IF(Data!H137="A",Data!G$5,IF(Data!H137="B",Data!G$6,Data!G$7))</f>
        <v>98</v>
      </c>
      <c r="N131" s="33">
        <f>IF(Data!I137="A",Data!G$5,IF(Data!I137="B",Data!G$6,Data!G$7))</f>
        <v>97</v>
      </c>
      <c r="O131" s="33">
        <f>IF(Data!J137="A",Data!G$5,IF(Data!J137="B",Data!G$6,Data!G$7))</f>
        <v>98</v>
      </c>
      <c r="P131" s="46">
        <f>IF(Data!C$6=1,M131,IF(Data!C$6=2,N131,O131))</f>
        <v>98</v>
      </c>
      <c r="Q131" s="46">
        <f t="shared" si="16"/>
        <v>160.72</v>
      </c>
      <c r="R131" s="48">
        <f>MIN(4,(1-P131/100)*Data!G137/L131)</f>
        <v>6.0692623061481356E-2</v>
      </c>
      <c r="S131" s="5">
        <f t="shared" si="17"/>
        <v>2.9703100955451176</v>
      </c>
      <c r="T131" s="49">
        <f t="shared" si="18"/>
        <v>1.1611822196541508</v>
      </c>
      <c r="U131" s="5">
        <f t="shared" si="19"/>
        <v>135</v>
      </c>
      <c r="V131" s="5">
        <f>Data!C137*U131</f>
        <v>9990</v>
      </c>
      <c r="W131" s="48">
        <f>MIN(4,(1-Data!C$5/100)*Data!G137/L131)</f>
        <v>9.1038934592222037E-2</v>
      </c>
      <c r="X131" s="5">
        <f t="shared" si="20"/>
        <v>2.8305144139327245</v>
      </c>
      <c r="Y131" s="49">
        <f t="shared" si="21"/>
        <v>0.95285060956784495</v>
      </c>
      <c r="Z131" s="5">
        <f t="shared" si="24"/>
        <v>111</v>
      </c>
      <c r="AA131" s="5">
        <f>Data!C137*Z131</f>
        <v>8214</v>
      </c>
      <c r="AB131" s="34">
        <f>(1-P131/100)*Data!B137</f>
        <v>91.900000000000077</v>
      </c>
      <c r="AC131" s="9">
        <f>AB131/Data!B137*Data!D137</f>
        <v>3.2800000000000029</v>
      </c>
      <c r="AD131" s="15">
        <f>Data!L$6/100*Data!C137*AB131</f>
        <v>1360.1200000000013</v>
      </c>
      <c r="AE131" s="11">
        <f>Data!L$7*AC131</f>
        <v>984.00000000000091</v>
      </c>
      <c r="AF131" s="68">
        <f t="shared" si="22"/>
        <v>0.87721609804261336</v>
      </c>
      <c r="AG131" s="8">
        <f>Data!L$5/100*Data!C137*Data!G137/Data!B137/(1-AF131)*AB131</f>
        <v>1060.7253713536581</v>
      </c>
      <c r="AH131" s="34">
        <f>(100-Data!C$5)/100*Data!B137</f>
        <v>137.85</v>
      </c>
      <c r="AI131" s="69">
        <f>AH131/Data!B137*Data!D137</f>
        <v>4.92</v>
      </c>
      <c r="AJ131" s="36">
        <f>Data!L$6/100*Data!C137*AH131</f>
        <v>2040.18</v>
      </c>
      <c r="AK131" s="36">
        <f>Data!L$7*AI131</f>
        <v>1476</v>
      </c>
      <c r="AL131" s="68">
        <f t="shared" si="23"/>
        <v>0.82966711614762634</v>
      </c>
      <c r="AM131" s="8">
        <f>Data!L$5/100*Data!C137*Data!G137/Data!B137/(1-AL131)*AH131</f>
        <v>1146.930619511598</v>
      </c>
    </row>
    <row r="132" spans="1:39">
      <c r="A132" s="11">
        <v>127</v>
      </c>
      <c r="B132" s="22">
        <f t="shared" si="14"/>
        <v>306</v>
      </c>
      <c r="C132" s="16">
        <f t="shared" si="15"/>
        <v>367</v>
      </c>
      <c r="J132" s="23">
        <f>Data!B138*Data!C138</f>
        <v>402745</v>
      </c>
      <c r="K132" s="23">
        <f>IF(Data!C$7=1,Data!D138,IF(Data!C$7=2,J132,Data!B138))</f>
        <v>249</v>
      </c>
      <c r="L132" s="33">
        <f>Data!E138*SQRT(Data!F138/21)</f>
        <v>301.02596053291853</v>
      </c>
      <c r="M132" s="33">
        <f>IF(Data!H138="A",Data!G$5,IF(Data!H138="B",Data!G$6,Data!G$7))</f>
        <v>98</v>
      </c>
      <c r="N132" s="33">
        <f>IF(Data!I138="A",Data!G$5,IF(Data!I138="B",Data!G$6,Data!G$7))</f>
        <v>95.7</v>
      </c>
      <c r="O132" s="33">
        <f>IF(Data!J138="A",Data!G$5,IF(Data!J138="B",Data!G$6,Data!G$7))</f>
        <v>98</v>
      </c>
      <c r="P132" s="46">
        <f>IF(Data!C$6=1,M132,IF(Data!C$6=2,N132,O132))</f>
        <v>98</v>
      </c>
      <c r="Q132" s="46">
        <f t="shared" si="16"/>
        <v>244.02</v>
      </c>
      <c r="R132" s="48">
        <f>MIN(4,(1-P132/100)*Data!G138/L132)</f>
        <v>5.3882395961082845E-2</v>
      </c>
      <c r="S132" s="5">
        <f t="shared" si="17"/>
        <v>3.010112746192164</v>
      </c>
      <c r="T132" s="49">
        <f t="shared" si="18"/>
        <v>1.2194103304040902</v>
      </c>
      <c r="U132" s="5">
        <f t="shared" si="19"/>
        <v>367</v>
      </c>
      <c r="V132" s="5">
        <f>Data!C138*U132</f>
        <v>12845</v>
      </c>
      <c r="W132" s="48">
        <f>MIN(4,(1-Data!C$5/100)*Data!G138/L132)</f>
        <v>8.0823593941624278E-2</v>
      </c>
      <c r="X132" s="5">
        <f t="shared" si="20"/>
        <v>2.8722549553568886</v>
      </c>
      <c r="Y132" s="49">
        <f t="shared" si="21"/>
        <v>1.0157077656595073</v>
      </c>
      <c r="Z132" s="5">
        <f t="shared" si="24"/>
        <v>306</v>
      </c>
      <c r="AA132" s="5">
        <f>Data!C138*Z132</f>
        <v>10710</v>
      </c>
      <c r="AB132" s="34">
        <f>(1-P132/100)*Data!B138</f>
        <v>230.14000000000021</v>
      </c>
      <c r="AC132" s="9">
        <f>AB132/Data!B138*Data!D138</f>
        <v>4.980000000000004</v>
      </c>
      <c r="AD132" s="15">
        <f>Data!L$6/100*Data!C138*AB132</f>
        <v>1610.9800000000014</v>
      </c>
      <c r="AE132" s="11">
        <f>Data!L$7*AC132</f>
        <v>1494.0000000000011</v>
      </c>
      <c r="AF132" s="68">
        <f t="shared" si="22"/>
        <v>0.88865575450884604</v>
      </c>
      <c r="AG132" s="8">
        <f>Data!L$5/100*Data!C138*Data!G138/Data!B138/(1-AF132)*AB132</f>
        <v>1274.650516279045</v>
      </c>
      <c r="AH132" s="34">
        <f>(100-Data!C$5)/100*Data!B138</f>
        <v>345.21</v>
      </c>
      <c r="AI132" s="69">
        <f>AH132/Data!B138*Data!D138</f>
        <v>7.47</v>
      </c>
      <c r="AJ132" s="36">
        <f>Data!L$6/100*Data!C138*AH132</f>
        <v>2416.4699999999998</v>
      </c>
      <c r="AK132" s="36">
        <f>Data!L$7*AI132</f>
        <v>2241</v>
      </c>
      <c r="AL132" s="68">
        <f t="shared" si="23"/>
        <v>0.84511571553889753</v>
      </c>
      <c r="AM132" s="8">
        <f>Data!L$5/100*Data!C138*Data!G138/Data!B138/(1-AL132)*AH132</f>
        <v>1374.4938728981531</v>
      </c>
    </row>
    <row r="133" spans="1:39">
      <c r="A133" s="11">
        <v>128</v>
      </c>
      <c r="B133" s="22">
        <f t="shared" si="14"/>
        <v>36</v>
      </c>
      <c r="C133" s="16">
        <f t="shared" si="15"/>
        <v>47</v>
      </c>
      <c r="J133" s="23">
        <f>Data!B139*Data!C139</f>
        <v>484136</v>
      </c>
      <c r="K133" s="23">
        <f>IF(Data!C$7=1,Data!D139,IF(Data!C$7=2,J133,Data!B139))</f>
        <v>164</v>
      </c>
      <c r="L133" s="33">
        <f>Data!E139*SQRT(Data!F139/21)</f>
        <v>48.576259489321046</v>
      </c>
      <c r="M133" s="33">
        <f>IF(Data!H139="A",Data!G$5,IF(Data!H139="B",Data!G$6,Data!G$7))</f>
        <v>98</v>
      </c>
      <c r="N133" s="33">
        <f>IF(Data!I139="A",Data!G$5,IF(Data!I139="B",Data!G$6,Data!G$7))</f>
        <v>97</v>
      </c>
      <c r="O133" s="33">
        <f>IF(Data!J139="A",Data!G$5,IF(Data!J139="B",Data!G$6,Data!G$7))</f>
        <v>98</v>
      </c>
      <c r="P133" s="46">
        <f>IF(Data!C$6=1,M133,IF(Data!C$6=2,N133,O133))</f>
        <v>98</v>
      </c>
      <c r="Q133" s="46">
        <f t="shared" si="16"/>
        <v>160.72</v>
      </c>
      <c r="R133" s="48">
        <f>MIN(4,(1-P133/100)*Data!G139/L133)</f>
        <v>8.7697159986896839E-2</v>
      </c>
      <c r="S133" s="5">
        <f t="shared" si="17"/>
        <v>2.8436960723101707</v>
      </c>
      <c r="T133" s="49">
        <f t="shared" si="18"/>
        <v>0.97276364102300938</v>
      </c>
      <c r="U133" s="5">
        <f t="shared" si="19"/>
        <v>47</v>
      </c>
      <c r="V133" s="5">
        <f>Data!C139*U133</f>
        <v>6862</v>
      </c>
      <c r="W133" s="48">
        <f>MIN(4,(1-Data!C$5/100)*Data!G139/L133)</f>
        <v>0.13154573998034527</v>
      </c>
      <c r="X133" s="5">
        <f t="shared" si="20"/>
        <v>2.6973463135934108</v>
      </c>
      <c r="Y133" s="49">
        <f t="shared" si="21"/>
        <v>0.74821778238970815</v>
      </c>
      <c r="Z133" s="5">
        <f t="shared" si="24"/>
        <v>36</v>
      </c>
      <c r="AA133" s="5">
        <f>Data!C139*Z133</f>
        <v>5256</v>
      </c>
      <c r="AB133" s="34">
        <f>(1-P133/100)*Data!B139</f>
        <v>66.320000000000064</v>
      </c>
      <c r="AC133" s="9">
        <f>AB133/Data!B139*Data!D139</f>
        <v>3.2800000000000029</v>
      </c>
      <c r="AD133" s="15">
        <f>Data!L$6/100*Data!C139*AB133</f>
        <v>1936.5440000000021</v>
      </c>
      <c r="AE133" s="11">
        <f>Data!L$7*AC133</f>
        <v>984.00000000000091</v>
      </c>
      <c r="AF133" s="68">
        <f t="shared" si="22"/>
        <v>0.83466460643878793</v>
      </c>
      <c r="AG133" s="8">
        <f>Data!L$5/100*Data!C139*Data!G139/Data!B139/(1-AF133)*AB133</f>
        <v>940.45199065276449</v>
      </c>
      <c r="AH133" s="34">
        <f>(100-Data!C$5)/100*Data!B139</f>
        <v>99.47999999999999</v>
      </c>
      <c r="AI133" s="69">
        <f>AH133/Data!B139*Data!D139</f>
        <v>4.919999999999999</v>
      </c>
      <c r="AJ133" s="36">
        <f>Data!L$6/100*Data!C139*AH133</f>
        <v>2904.8159999999998</v>
      </c>
      <c r="AK133" s="36">
        <f>Data!L$7*AI133</f>
        <v>1475.9999999999998</v>
      </c>
      <c r="AL133" s="68">
        <f t="shared" si="23"/>
        <v>0.77283559662444379</v>
      </c>
      <c r="AM133" s="8">
        <f>Data!L$5/100*Data!C139*Data!G139/Data!B139/(1-AL133)*AH133</f>
        <v>1026.723362173992</v>
      </c>
    </row>
    <row r="134" spans="1:39">
      <c r="A134" s="11">
        <v>129</v>
      </c>
      <c r="B134" s="22">
        <f t="shared" si="14"/>
        <v>152</v>
      </c>
      <c r="C134" s="16">
        <f t="shared" si="15"/>
        <v>176</v>
      </c>
      <c r="J134" s="23">
        <f>Data!B140*Data!C140</f>
        <v>319696</v>
      </c>
      <c r="K134" s="23">
        <f>IF(Data!C$7=1,Data!D140,IF(Data!C$7=2,J134,Data!B140))</f>
        <v>101</v>
      </c>
      <c r="L134" s="33">
        <f>Data!E140*SQRT(Data!F140/21)</f>
        <v>126.83061774237187</v>
      </c>
      <c r="M134" s="33">
        <f>IF(Data!H140="A",Data!G$5,IF(Data!H140="B",Data!G$6,Data!G$7))</f>
        <v>98</v>
      </c>
      <c r="N134" s="33">
        <f>IF(Data!I140="A",Data!G$5,IF(Data!I140="B",Data!G$6,Data!G$7))</f>
        <v>97</v>
      </c>
      <c r="O134" s="33">
        <f>IF(Data!J140="A",Data!G$5,IF(Data!J140="B",Data!G$6,Data!G$7))</f>
        <v>97</v>
      </c>
      <c r="P134" s="46">
        <f>IF(Data!C$6=1,M134,IF(Data!C$6=2,N134,O134))</f>
        <v>98</v>
      </c>
      <c r="Q134" s="46">
        <f t="shared" si="16"/>
        <v>98.98</v>
      </c>
      <c r="R134" s="48">
        <f>MIN(4,(1-P134/100)*Data!G140/L134)</f>
        <v>3.7688060541576085E-2</v>
      </c>
      <c r="S134" s="5">
        <f t="shared" si="17"/>
        <v>3.1266115344350411</v>
      </c>
      <c r="T134" s="49">
        <f t="shared" si="18"/>
        <v>1.3873293771372206</v>
      </c>
      <c r="U134" s="5">
        <f t="shared" si="19"/>
        <v>176</v>
      </c>
      <c r="V134" s="5">
        <f>Data!C140*U134</f>
        <v>18656</v>
      </c>
      <c r="W134" s="48">
        <f>MIN(4,(1-Data!C$5/100)*Data!G140/L134)</f>
        <v>5.6532090812364114E-2</v>
      </c>
      <c r="X134" s="5">
        <f t="shared" si="20"/>
        <v>2.9941224876490793</v>
      </c>
      <c r="Y134" s="49">
        <f t="shared" si="21"/>
        <v>1.1960726416912306</v>
      </c>
      <c r="Z134" s="5">
        <f t="shared" ref="Z134:Z155" si="25">MAX(INT(L134*Y134+0.5),0)</f>
        <v>152</v>
      </c>
      <c r="AA134" s="5">
        <f>Data!C140*Z134</f>
        <v>16112</v>
      </c>
      <c r="AB134" s="34">
        <f>(1-P134/100)*Data!B140</f>
        <v>60.32000000000005</v>
      </c>
      <c r="AC134" s="9">
        <f>AB134/Data!B140*Data!D140</f>
        <v>2.0200000000000018</v>
      </c>
      <c r="AD134" s="15">
        <f>Data!L$6/100*Data!C140*AB134</f>
        <v>1278.7840000000012</v>
      </c>
      <c r="AE134" s="11">
        <f>Data!L$7*AC134</f>
        <v>606.00000000000057</v>
      </c>
      <c r="AF134" s="68">
        <f t="shared" si="22"/>
        <v>0.91732932545692991</v>
      </c>
      <c r="AG134" s="8">
        <f>Data!L$5/100*Data!C140*Data!G140/Data!B140/(1-AF134)*AB134</f>
        <v>1532.2241012320164</v>
      </c>
      <c r="AH134" s="34">
        <f>(100-Data!C$5)/100*Data!B140</f>
        <v>90.47999999999999</v>
      </c>
      <c r="AI134" s="69">
        <f>AH134/Data!B140*Data!D140</f>
        <v>3.0299999999999994</v>
      </c>
      <c r="AJ134" s="36">
        <f>Data!L$6/100*Data!C140*AH134</f>
        <v>1918.1759999999999</v>
      </c>
      <c r="AK134" s="36">
        <f>Data!L$7*AI134</f>
        <v>908.99999999999977</v>
      </c>
      <c r="AL134" s="68">
        <f t="shared" si="23"/>
        <v>0.88416589361067044</v>
      </c>
      <c r="AM134" s="8">
        <f>Data!L$5/100*Data!C140*Data!G140/Data!B140/(1-AL134)*AH134</f>
        <v>1640.3199879781082</v>
      </c>
    </row>
    <row r="135" spans="1:39">
      <c r="A135" s="11">
        <v>130</v>
      </c>
      <c r="B135" s="22">
        <f t="shared" ref="B135:B155" si="26">Z135</f>
        <v>13</v>
      </c>
      <c r="C135" s="16">
        <f t="shared" ref="C135:C155" si="27">U135</f>
        <v>17</v>
      </c>
      <c r="J135" s="23">
        <f>Data!B141*Data!C141</f>
        <v>233465</v>
      </c>
      <c r="K135" s="23">
        <f>IF(Data!C$7=1,Data!D141,IF(Data!C$7=2,J135,Data!B141))</f>
        <v>110</v>
      </c>
      <c r="L135" s="33">
        <f>Data!E141*SQRT(Data!F141/21)</f>
        <v>17.745349512857175</v>
      </c>
      <c r="M135" s="33">
        <f>IF(Data!H141="A",Data!G$5,IF(Data!H141="B",Data!G$6,Data!G$7))</f>
        <v>98</v>
      </c>
      <c r="N135" s="33">
        <f>IF(Data!I141="A",Data!G$5,IF(Data!I141="B",Data!G$6,Data!G$7))</f>
        <v>98</v>
      </c>
      <c r="O135" s="33">
        <f>IF(Data!J141="A",Data!G$5,IF(Data!J141="B",Data!G$6,Data!G$7))</f>
        <v>97</v>
      </c>
      <c r="P135" s="46">
        <f>IF(Data!C$6=1,M135,IF(Data!C$6=2,N135,O135))</f>
        <v>98</v>
      </c>
      <c r="Q135" s="46">
        <f t="shared" ref="Q135:Q155" si="28">K135*P135/100</f>
        <v>107.8</v>
      </c>
      <c r="R135" s="48">
        <f>MIN(4,(1-P135/100)*Data!G141/L135)</f>
        <v>9.2418579798147091E-2</v>
      </c>
      <c r="S135" s="5">
        <f t="shared" ref="S135:S155" si="29">SQRT(LN(25/R135/R135))</f>
        <v>2.8251956225776502</v>
      </c>
      <c r="T135" s="49">
        <f t="shared" ref="T135:T155" si="30">(-5.3925569+5.6211054*S135-3.883683*S135*S135+1.0897299*S135*S135*S135)/(1-7.2496485/10*S135+5.07326622/10*S135*S135+6.69136868/100*S135*S135*S135-3.29129114/1000*S135*S135*S135*S135)</f>
        <v>0.94479903646533181</v>
      </c>
      <c r="U135" s="5">
        <f t="shared" ref="U135:U155" si="31">MAX(INT(L135*T135+0.5),0)</f>
        <v>17</v>
      </c>
      <c r="V135" s="5">
        <f>Data!C141*U135</f>
        <v>4505</v>
      </c>
      <c r="W135" s="48">
        <f>MIN(4,(1-Data!C$5/100)*Data!G141/L135)</f>
        <v>0.13862786969722063</v>
      </c>
      <c r="X135" s="5">
        <f t="shared" ref="X135:X155" si="32">SQRT(LN(25/W135/W135))</f>
        <v>2.6778349631027654</v>
      </c>
      <c r="Y135" s="49">
        <f t="shared" ref="Y135:Y155" si="33">(-5.3925569+5.6211054*X135-3.883683*X135*X135+1.0897299*X135*X135*X135)/(1-7.2496485/10*X135+5.07326622/10*X135*X135+6.69136868/100*X135*X135*X135-3.29129114/1000*X135*X135*X135*X135)</f>
        <v>0.71767360772292665</v>
      </c>
      <c r="Z135" s="5">
        <f t="shared" si="25"/>
        <v>13</v>
      </c>
      <c r="AA135" s="5">
        <f>Data!C141*Z135</f>
        <v>3445</v>
      </c>
      <c r="AB135" s="34">
        <f>(1-P135/100)*Data!B141</f>
        <v>17.620000000000015</v>
      </c>
      <c r="AC135" s="9">
        <f>AB135/Data!B141*Data!D141</f>
        <v>2.200000000000002</v>
      </c>
      <c r="AD135" s="15">
        <f>Data!L$6/100*Data!C141*AB135</f>
        <v>933.86000000000081</v>
      </c>
      <c r="AE135" s="11">
        <f>Data!L$7*AC135</f>
        <v>660.00000000000057</v>
      </c>
      <c r="AF135" s="68">
        <f t="shared" ref="AF135:AF155" si="34">NORMSDIST(T135)</f>
        <v>0.82761925805551484</v>
      </c>
      <c r="AG135" s="8">
        <f>Data!L$5/100*Data!C141*Data!G141/Data!B141/(1-AF135)*AB135</f>
        <v>630.29082468499053</v>
      </c>
      <c r="AH135" s="34">
        <f>(100-Data!C$5)/100*Data!B141</f>
        <v>26.43</v>
      </c>
      <c r="AI135" s="69">
        <f>AH135/Data!B141*Data!D141</f>
        <v>3.3</v>
      </c>
      <c r="AJ135" s="36">
        <f>Data!L$6/100*Data!C141*AH135</f>
        <v>1400.79</v>
      </c>
      <c r="AK135" s="36">
        <f>Data!L$7*AI135</f>
        <v>990</v>
      </c>
      <c r="AL135" s="68">
        <f t="shared" ref="AL135:AL155" si="35">NORMSDIST(Y135)</f>
        <v>0.7635207199337295</v>
      </c>
      <c r="AM135" s="8">
        <f>Data!L$5/100*Data!C141*Data!G141/Data!B141/(1-AL135)*AH135</f>
        <v>689.1724296282033</v>
      </c>
    </row>
    <row r="136" spans="1:39">
      <c r="A136" s="11">
        <v>131</v>
      </c>
      <c r="B136" s="22">
        <f t="shared" si="26"/>
        <v>7</v>
      </c>
      <c r="C136" s="16">
        <f t="shared" si="27"/>
        <v>10</v>
      </c>
      <c r="J136" s="23">
        <f>Data!B142*Data!C142</f>
        <v>127007</v>
      </c>
      <c r="K136" s="23">
        <f>IF(Data!C$7=1,Data!D142,IF(Data!C$7=2,J136,Data!B142))</f>
        <v>100</v>
      </c>
      <c r="L136" s="33">
        <f>Data!E142*SQRT(Data!F142/21)</f>
        <v>11.967270394233024</v>
      </c>
      <c r="M136" s="33">
        <f>IF(Data!H142="A",Data!G$5,IF(Data!H142="B",Data!G$6,Data!G$7))</f>
        <v>98</v>
      </c>
      <c r="N136" s="33">
        <f>IF(Data!I142="A",Data!G$5,IF(Data!I142="B",Data!G$6,Data!G$7))</f>
        <v>98</v>
      </c>
      <c r="O136" s="33">
        <f>IF(Data!J142="A",Data!G$5,IF(Data!J142="B",Data!G$6,Data!G$7))</f>
        <v>97</v>
      </c>
      <c r="P136" s="46">
        <f>IF(Data!C$6=1,M136,IF(Data!C$6=2,N136,O136))</f>
        <v>98</v>
      </c>
      <c r="Q136" s="46">
        <f t="shared" si="28"/>
        <v>98</v>
      </c>
      <c r="R136" s="48">
        <f>MIN(4,(1-P136/100)*Data!G142/L136)</f>
        <v>0.11030084192265795</v>
      </c>
      <c r="S136" s="5">
        <f t="shared" si="29"/>
        <v>2.7618767648687399</v>
      </c>
      <c r="T136" s="49">
        <f t="shared" si="30"/>
        <v>0.8481885546828537</v>
      </c>
      <c r="U136" s="5">
        <f t="shared" si="31"/>
        <v>10</v>
      </c>
      <c r="V136" s="5">
        <f>Data!C142*U136</f>
        <v>2410</v>
      </c>
      <c r="W136" s="48">
        <f>MIN(4,(1-Data!C$5/100)*Data!G142/L136)</f>
        <v>0.1654512628839869</v>
      </c>
      <c r="X136" s="5">
        <f t="shared" si="32"/>
        <v>2.6109448573467589</v>
      </c>
      <c r="Y136" s="49">
        <f t="shared" si="33"/>
        <v>0.61177717231224027</v>
      </c>
      <c r="Z136" s="5">
        <f t="shared" si="25"/>
        <v>7</v>
      </c>
      <c r="AA136" s="5">
        <f>Data!C142*Z136</f>
        <v>1687</v>
      </c>
      <c r="AB136" s="34">
        <f>(1-P136/100)*Data!B142</f>
        <v>10.54000000000001</v>
      </c>
      <c r="AC136" s="9">
        <f>AB136/Data!B142*Data!D142</f>
        <v>2.0000000000000018</v>
      </c>
      <c r="AD136" s="15">
        <f>Data!L$6/100*Data!C142*AB136</f>
        <v>508.02800000000047</v>
      </c>
      <c r="AE136" s="11">
        <f>Data!L$7*AC136</f>
        <v>600.00000000000057</v>
      </c>
      <c r="AF136" s="68">
        <f t="shared" si="34"/>
        <v>0.80183351486519894</v>
      </c>
      <c r="AG136" s="8">
        <f>Data!L$5/100*Data!C142*Data!G142/Data!B142/(1-AF136)*AB136</f>
        <v>401.32921541147829</v>
      </c>
      <c r="AH136" s="34">
        <f>(100-Data!C$5)/100*Data!B142</f>
        <v>15.809999999999999</v>
      </c>
      <c r="AI136" s="69">
        <f>AH136/Data!B142*Data!D142</f>
        <v>3</v>
      </c>
      <c r="AJ136" s="36">
        <f>Data!L$6/100*Data!C142*AH136</f>
        <v>762.04200000000003</v>
      </c>
      <c r="AK136" s="36">
        <f>Data!L$7*AI136</f>
        <v>900</v>
      </c>
      <c r="AL136" s="68">
        <f t="shared" si="35"/>
        <v>0.72965740252454658</v>
      </c>
      <c r="AM136" s="8">
        <f>Data!L$5/100*Data!C142*Data!G142/Data!B142/(1-AL136)*AH136</f>
        <v>441.27341053173001</v>
      </c>
    </row>
    <row r="137" spans="1:39">
      <c r="A137" s="11">
        <v>132</v>
      </c>
      <c r="B137" s="22">
        <f t="shared" si="26"/>
        <v>3</v>
      </c>
      <c r="C137" s="16">
        <f t="shared" si="27"/>
        <v>4</v>
      </c>
      <c r="J137" s="23">
        <f>Data!B143*Data!C143</f>
        <v>206919</v>
      </c>
      <c r="K137" s="23">
        <f>IF(Data!C$7=1,Data!D143,IF(Data!C$7=2,J137,Data!B143))</f>
        <v>190</v>
      </c>
      <c r="L137" s="33">
        <f>Data!E143*SQRT(Data!F143/21)</f>
        <v>4.2210227117333456</v>
      </c>
      <c r="M137" s="33">
        <f>IF(Data!H143="A",Data!G$5,IF(Data!H143="B",Data!G$6,Data!G$7))</f>
        <v>98</v>
      </c>
      <c r="N137" s="33">
        <f>IF(Data!I143="A",Data!G$5,IF(Data!I143="B",Data!G$6,Data!G$7))</f>
        <v>98</v>
      </c>
      <c r="O137" s="33">
        <f>IF(Data!J143="A",Data!G$5,IF(Data!J143="B",Data!G$6,Data!G$7))</f>
        <v>98</v>
      </c>
      <c r="P137" s="46">
        <f>IF(Data!C$6=1,M137,IF(Data!C$6=2,N137,O137))</f>
        <v>98</v>
      </c>
      <c r="Q137" s="46">
        <f t="shared" si="28"/>
        <v>186.2</v>
      </c>
      <c r="R137" s="48">
        <f>MIN(4,(1-P137/100)*Data!G143/L137)</f>
        <v>0.1137165167734647</v>
      </c>
      <c r="S137" s="5">
        <f t="shared" si="29"/>
        <v>2.7508124381544019</v>
      </c>
      <c r="T137" s="49">
        <f t="shared" si="30"/>
        <v>0.83115901394918734</v>
      </c>
      <c r="U137" s="5">
        <f t="shared" si="31"/>
        <v>4</v>
      </c>
      <c r="V137" s="5">
        <f>Data!C143*U137</f>
        <v>3324</v>
      </c>
      <c r="W137" s="48">
        <f>MIN(4,(1-Data!C$5/100)*Data!G143/L137)</f>
        <v>0.17057477516019703</v>
      </c>
      <c r="X137" s="5">
        <f t="shared" si="32"/>
        <v>2.5992381294696023</v>
      </c>
      <c r="Y137" s="49">
        <f t="shared" si="33"/>
        <v>0.5930483031284961</v>
      </c>
      <c r="Z137" s="5">
        <f t="shared" si="25"/>
        <v>3</v>
      </c>
      <c r="AA137" s="5">
        <f>Data!C143*Z137</f>
        <v>2493</v>
      </c>
      <c r="AB137" s="34">
        <f>(1-P137/100)*Data!B143</f>
        <v>4.980000000000004</v>
      </c>
      <c r="AC137" s="9">
        <f>AB137/Data!B143*Data!D143</f>
        <v>3.8000000000000029</v>
      </c>
      <c r="AD137" s="15">
        <f>Data!L$6/100*Data!C143*AB137</f>
        <v>827.67600000000073</v>
      </c>
      <c r="AE137" s="11">
        <f>Data!L$7*AC137</f>
        <v>1140.0000000000009</v>
      </c>
      <c r="AF137" s="68">
        <f t="shared" si="34"/>
        <v>0.7970580974020951</v>
      </c>
      <c r="AG137" s="8">
        <f>Data!L$5/100*Data!C143*Data!G143/Data!B143/(1-AF137)*AB137</f>
        <v>491.37215490473852</v>
      </c>
      <c r="AH137" s="34">
        <f>(100-Data!C$5)/100*Data!B143</f>
        <v>7.47</v>
      </c>
      <c r="AI137" s="69">
        <f>AH137/Data!B143*Data!D143</f>
        <v>5.7</v>
      </c>
      <c r="AJ137" s="36">
        <f>Data!L$6/100*Data!C143*AH137</f>
        <v>1241.5140000000001</v>
      </c>
      <c r="AK137" s="36">
        <f>Data!L$7*AI137</f>
        <v>1710</v>
      </c>
      <c r="AL137" s="68">
        <f t="shared" si="35"/>
        <v>0.72342558678016233</v>
      </c>
      <c r="AM137" s="8">
        <f>Data!L$5/100*Data!C143*Data!G143/Data!B143/(1-AL137)*AH137</f>
        <v>540.83094042797438</v>
      </c>
    </row>
    <row r="138" spans="1:39">
      <c r="A138" s="11">
        <v>133</v>
      </c>
      <c r="B138" s="22">
        <f t="shared" si="26"/>
        <v>0</v>
      </c>
      <c r="C138" s="16">
        <f t="shared" si="27"/>
        <v>0</v>
      </c>
      <c r="J138" s="23">
        <f>Data!B144*Data!C144</f>
        <v>30664</v>
      </c>
      <c r="K138" s="23">
        <f>IF(Data!C$7=1,Data!D144,IF(Data!C$7=2,J138,Data!B144))</f>
        <v>418</v>
      </c>
      <c r="L138" s="33">
        <f>Data!E144*SQRT(Data!F144/21)</f>
        <v>42.353019650572463</v>
      </c>
      <c r="M138" s="33">
        <f>IF(Data!H144="A",Data!G$5,IF(Data!H144="B",Data!G$6,Data!G$7))</f>
        <v>97</v>
      </c>
      <c r="N138" s="33">
        <f>IF(Data!I144="A",Data!G$5,IF(Data!I144="B",Data!G$6,Data!G$7))</f>
        <v>95.7</v>
      </c>
      <c r="O138" s="33">
        <f>IF(Data!J144="A",Data!G$5,IF(Data!J144="B",Data!G$6,Data!G$7))</f>
        <v>98</v>
      </c>
      <c r="P138" s="46">
        <f>IF(Data!C$6=1,M138,IF(Data!C$6=2,N138,O138))</f>
        <v>97</v>
      </c>
      <c r="Q138" s="46">
        <f t="shared" si="28"/>
        <v>405.46</v>
      </c>
      <c r="R138" s="48">
        <f>MIN(4,(1-P138/100)*Data!G144/L138)</f>
        <v>0.69345704845399492</v>
      </c>
      <c r="S138" s="5">
        <f t="shared" si="29"/>
        <v>1.9877142088522071</v>
      </c>
      <c r="T138" s="49">
        <f t="shared" si="30"/>
        <v>-0.49358269141388744</v>
      </c>
      <c r="U138" s="5">
        <f t="shared" si="31"/>
        <v>0</v>
      </c>
      <c r="V138" s="5">
        <f>Data!C144*U138</f>
        <v>0</v>
      </c>
      <c r="W138" s="48">
        <f>MIN(4,(1-Data!C$5/100)*Data!G144/L138)</f>
        <v>0.69345704845399492</v>
      </c>
      <c r="X138" s="5">
        <f t="shared" si="32"/>
        <v>1.9877142088522071</v>
      </c>
      <c r="Y138" s="49">
        <f t="shared" si="33"/>
        <v>-0.49358269141388744</v>
      </c>
      <c r="Z138" s="5">
        <f t="shared" si="25"/>
        <v>0</v>
      </c>
      <c r="AA138" s="5">
        <f>Data!C144*Z138</f>
        <v>0</v>
      </c>
      <c r="AB138" s="34">
        <f>(1-P138/100)*Data!B144</f>
        <v>114.99000000000011</v>
      </c>
      <c r="AC138" s="9">
        <f>AB138/Data!B144*Data!D144</f>
        <v>12.540000000000012</v>
      </c>
      <c r="AD138" s="15">
        <f>Data!L$6/100*Data!C144*AB138</f>
        <v>183.98400000000018</v>
      </c>
      <c r="AE138" s="11">
        <f>Data!L$7*AC138</f>
        <v>3762.0000000000036</v>
      </c>
      <c r="AF138" s="68">
        <f t="shared" si="34"/>
        <v>0.31080046358114055</v>
      </c>
      <c r="AG138" s="8">
        <f>Data!L$5/100*Data!C144*Data!G144/Data!B144/(1-AF138)*AB138</f>
        <v>85.229308634213808</v>
      </c>
      <c r="AH138" s="34">
        <f>(100-Data!C$5)/100*Data!B144</f>
        <v>114.99</v>
      </c>
      <c r="AI138" s="69">
        <f>AH138/Data!B144*Data!D144</f>
        <v>12.54</v>
      </c>
      <c r="AJ138" s="36">
        <f>Data!L$6/100*Data!C144*AH138</f>
        <v>183.98400000000001</v>
      </c>
      <c r="AK138" s="36">
        <f>Data!L$7*AI138</f>
        <v>3761.9999999999995</v>
      </c>
      <c r="AL138" s="68">
        <f t="shared" si="35"/>
        <v>0.31080046358114055</v>
      </c>
      <c r="AM138" s="8">
        <f>Data!L$5/100*Data!C144*Data!G144/Data!B144/(1-AL138)*AH138</f>
        <v>85.229308634213723</v>
      </c>
    </row>
    <row r="139" spans="1:39">
      <c r="A139" s="11">
        <v>134</v>
      </c>
      <c r="B139" s="22">
        <f t="shared" si="26"/>
        <v>7</v>
      </c>
      <c r="C139" s="16">
        <f t="shared" si="27"/>
        <v>7</v>
      </c>
      <c r="J139" s="23">
        <f>Data!B145*Data!C145</f>
        <v>78460</v>
      </c>
      <c r="K139" s="23">
        <f>IF(Data!C$7=1,Data!D145,IF(Data!C$7=2,J139,Data!B145))</f>
        <v>413</v>
      </c>
      <c r="L139" s="33">
        <f>Data!E145*SQRT(Data!F145/21)</f>
        <v>55.501711582342423</v>
      </c>
      <c r="M139" s="33">
        <f>IF(Data!H145="A",Data!G$5,IF(Data!H145="B",Data!G$6,Data!G$7))</f>
        <v>97</v>
      </c>
      <c r="N139" s="33">
        <f>IF(Data!I145="A",Data!G$5,IF(Data!I145="B",Data!G$6,Data!G$7))</f>
        <v>95.7</v>
      </c>
      <c r="O139" s="33">
        <f>IF(Data!J145="A",Data!G$5,IF(Data!J145="B",Data!G$6,Data!G$7))</f>
        <v>98</v>
      </c>
      <c r="P139" s="46">
        <f>IF(Data!C$6=1,M139,IF(Data!C$6=2,N139,O139))</f>
        <v>97</v>
      </c>
      <c r="Q139" s="46">
        <f t="shared" si="28"/>
        <v>400.61</v>
      </c>
      <c r="R139" s="48">
        <f>MIN(4,(1-P139/100)*Data!G145/L139)</f>
        <v>0.33836794334059372</v>
      </c>
      <c r="S139" s="5">
        <f t="shared" si="29"/>
        <v>2.320801283286587</v>
      </c>
      <c r="T139" s="49">
        <f t="shared" si="30"/>
        <v>0.12779759312439273</v>
      </c>
      <c r="U139" s="5">
        <f t="shared" si="31"/>
        <v>7</v>
      </c>
      <c r="V139" s="5">
        <f>Data!C145*U139</f>
        <v>140</v>
      </c>
      <c r="W139" s="48">
        <f>MIN(4,(1-Data!C$5/100)*Data!G145/L139)</f>
        <v>0.33836794334059372</v>
      </c>
      <c r="X139" s="5">
        <f t="shared" si="32"/>
        <v>2.320801283286587</v>
      </c>
      <c r="Y139" s="49">
        <f t="shared" si="33"/>
        <v>0.12779759312439273</v>
      </c>
      <c r="Z139" s="5">
        <f t="shared" si="25"/>
        <v>7</v>
      </c>
      <c r="AA139" s="5">
        <f>Data!C145*Z139</f>
        <v>140</v>
      </c>
      <c r="AB139" s="34">
        <f>(1-P139/100)*Data!B145</f>
        <v>117.69000000000011</v>
      </c>
      <c r="AC139" s="9">
        <f>AB139/Data!B145*Data!D145</f>
        <v>12.390000000000013</v>
      </c>
      <c r="AD139" s="15">
        <f>Data!L$6/100*Data!C145*AB139</f>
        <v>470.76000000000045</v>
      </c>
      <c r="AE139" s="11">
        <f>Data!L$7*AC139</f>
        <v>3717.0000000000041</v>
      </c>
      <c r="AF139" s="68">
        <f t="shared" si="34"/>
        <v>0.55084542257277369</v>
      </c>
      <c r="AG139" s="8">
        <f>Data!L$5/100*Data!C145*Data!G145/Data!B145/(1-AF139)*AB139</f>
        <v>209.05943013619654</v>
      </c>
      <c r="AH139" s="34">
        <f>(100-Data!C$5)/100*Data!B145</f>
        <v>117.69</v>
      </c>
      <c r="AI139" s="69">
        <f>AH139/Data!B145*Data!D145</f>
        <v>12.389999999999999</v>
      </c>
      <c r="AJ139" s="36">
        <f>Data!L$6/100*Data!C145*AH139</f>
        <v>470.76</v>
      </c>
      <c r="AK139" s="36">
        <f>Data!L$7*AI139</f>
        <v>3716.9999999999995</v>
      </c>
      <c r="AL139" s="68">
        <f t="shared" si="35"/>
        <v>0.55084542257277369</v>
      </c>
      <c r="AM139" s="8">
        <f>Data!L$5/100*Data!C145*Data!G145/Data!B145/(1-AL139)*AH139</f>
        <v>209.05943013619631</v>
      </c>
    </row>
    <row r="140" spans="1:39">
      <c r="A140" s="11">
        <v>135</v>
      </c>
      <c r="B140" s="22">
        <f t="shared" si="26"/>
        <v>7</v>
      </c>
      <c r="C140" s="16">
        <f t="shared" si="27"/>
        <v>0</v>
      </c>
      <c r="J140" s="23">
        <f>Data!B146*Data!C146</f>
        <v>13281</v>
      </c>
      <c r="K140" s="23">
        <f>IF(Data!C$7=1,Data!D146,IF(Data!C$7=2,J140,Data!B146))</f>
        <v>491</v>
      </c>
      <c r="L140" s="33">
        <f>Data!E146*SQRT(Data!F146/21)</f>
        <v>28.451072495483292</v>
      </c>
      <c r="M140" s="33">
        <f>IF(Data!H146="A",Data!G$5,IF(Data!H146="B",Data!G$6,Data!G$7))</f>
        <v>95.7</v>
      </c>
      <c r="N140" s="33">
        <f>IF(Data!I146="A",Data!G$5,IF(Data!I146="B",Data!G$6,Data!G$7))</f>
        <v>95.7</v>
      </c>
      <c r="O140" s="33">
        <f>IF(Data!J146="A",Data!G$5,IF(Data!J146="B",Data!G$6,Data!G$7))</f>
        <v>98</v>
      </c>
      <c r="P140" s="46">
        <f>IF(Data!C$6=1,M140,IF(Data!C$6=2,N140,O140))</f>
        <v>95.7</v>
      </c>
      <c r="Q140" s="46">
        <f t="shared" si="28"/>
        <v>469.88700000000006</v>
      </c>
      <c r="R140" s="48">
        <f>MIN(4,(1-P140/100)*Data!G146/L140)</f>
        <v>0.40958034189572068</v>
      </c>
      <c r="S140" s="5">
        <f t="shared" si="29"/>
        <v>2.2369890979892197</v>
      </c>
      <c r="T140" s="49">
        <f t="shared" si="30"/>
        <v>-2.0904314259855408E-2</v>
      </c>
      <c r="U140" s="5">
        <f t="shared" si="31"/>
        <v>0</v>
      </c>
      <c r="V140" s="5">
        <f>Data!C146*U140</f>
        <v>0</v>
      </c>
      <c r="W140" s="48">
        <f>MIN(4,(1-Data!C$5/100)*Data!G146/L140)</f>
        <v>0.28575372690399192</v>
      </c>
      <c r="X140" s="5">
        <f t="shared" si="32"/>
        <v>2.3925145125130234</v>
      </c>
      <c r="Y140" s="49">
        <f t="shared" si="33"/>
        <v>0.25158655572606997</v>
      </c>
      <c r="Z140" s="5">
        <f t="shared" si="25"/>
        <v>7</v>
      </c>
      <c r="AA140" s="5">
        <f>Data!C146*Z140</f>
        <v>133</v>
      </c>
      <c r="AB140" s="34">
        <f>(1-P140/100)*Data!B146</f>
        <v>30.056999999999949</v>
      </c>
      <c r="AC140" s="9">
        <f>AB140/Data!B146*Data!D146</f>
        <v>21.112999999999964</v>
      </c>
      <c r="AD140" s="15">
        <f>Data!L$6/100*Data!C146*AB140</f>
        <v>114.21659999999981</v>
      </c>
      <c r="AE140" s="11">
        <f>Data!L$7*AC140</f>
        <v>6333.8999999999896</v>
      </c>
      <c r="AF140" s="68">
        <f t="shared" si="34"/>
        <v>0.49166099254767204</v>
      </c>
      <c r="AG140" s="8">
        <f>Data!L$5/100*Data!C146*Data!G146/Data!B146/(1-AF140)*AB140</f>
        <v>108.88747310069608</v>
      </c>
      <c r="AH140" s="34">
        <f>(100-Data!C$5)/100*Data!B146</f>
        <v>20.97</v>
      </c>
      <c r="AI140" s="69">
        <f>AH140/Data!B146*Data!D146</f>
        <v>14.729999999999999</v>
      </c>
      <c r="AJ140" s="36">
        <f>Data!L$6/100*Data!C146*AH140</f>
        <v>79.686000000000007</v>
      </c>
      <c r="AK140" s="36">
        <f>Data!L$7*AI140</f>
        <v>4419</v>
      </c>
      <c r="AL140" s="68">
        <f t="shared" si="35"/>
        <v>0.59931967429337463</v>
      </c>
      <c r="AM140" s="8">
        <f>Data!L$5/100*Data!C146*Data!G146/Data!B146/(1-AL140)*AH140</f>
        <v>96.379825817241141</v>
      </c>
    </row>
    <row r="141" spans="1:39">
      <c r="A141" s="11">
        <v>136</v>
      </c>
      <c r="B141" s="22">
        <f t="shared" si="26"/>
        <v>8</v>
      </c>
      <c r="C141" s="16">
        <f t="shared" si="27"/>
        <v>25</v>
      </c>
      <c r="J141" s="23">
        <f>Data!B147*Data!C147</f>
        <v>177770</v>
      </c>
      <c r="K141" s="23">
        <f>IF(Data!C$7=1,Data!D147,IF(Data!C$7=2,J141,Data!B147))</f>
        <v>494</v>
      </c>
      <c r="L141" s="33">
        <f>Data!E147*SQRT(Data!F147/21)</f>
        <v>58.850255383981064</v>
      </c>
      <c r="M141" s="33">
        <f>IF(Data!H147="A",Data!G$5,IF(Data!H147="B",Data!G$6,Data!G$7))</f>
        <v>98</v>
      </c>
      <c r="N141" s="33">
        <f>IF(Data!I147="A",Data!G$5,IF(Data!I147="B",Data!G$6,Data!G$7))</f>
        <v>95.7</v>
      </c>
      <c r="O141" s="33">
        <f>IF(Data!J147="A",Data!G$5,IF(Data!J147="B",Data!G$6,Data!G$7))</f>
        <v>98</v>
      </c>
      <c r="P141" s="46">
        <f>IF(Data!C$6=1,M141,IF(Data!C$6=2,N141,O141))</f>
        <v>98</v>
      </c>
      <c r="Q141" s="46">
        <f t="shared" si="28"/>
        <v>484.12</v>
      </c>
      <c r="R141" s="48">
        <f>MIN(4,(1-P141/100)*Data!G147/L141)</f>
        <v>0.22089963612186103</v>
      </c>
      <c r="S141" s="5">
        <f t="shared" si="29"/>
        <v>2.4977929170546953</v>
      </c>
      <c r="T141" s="49">
        <f t="shared" si="30"/>
        <v>0.42813740347445661</v>
      </c>
      <c r="U141" s="5">
        <f t="shared" si="31"/>
        <v>25</v>
      </c>
      <c r="V141" s="5">
        <f>Data!C147*U141</f>
        <v>725</v>
      </c>
      <c r="W141" s="48">
        <f>MIN(4,(1-Data!C$5/100)*Data!G147/L141)</f>
        <v>0.3313494541827916</v>
      </c>
      <c r="X141" s="5">
        <f t="shared" si="32"/>
        <v>2.3298152802898935</v>
      </c>
      <c r="Y141" s="49">
        <f t="shared" si="33"/>
        <v>0.14352526754949199</v>
      </c>
      <c r="Z141" s="5">
        <f t="shared" si="25"/>
        <v>8</v>
      </c>
      <c r="AA141" s="5">
        <f>Data!C147*Z141</f>
        <v>232</v>
      </c>
      <c r="AB141" s="34">
        <f>(1-P141/100)*Data!B147</f>
        <v>122.60000000000011</v>
      </c>
      <c r="AC141" s="9">
        <f>AB141/Data!B147*Data!D147</f>
        <v>9.8800000000000097</v>
      </c>
      <c r="AD141" s="15">
        <f>Data!L$6/100*Data!C147*AB141</f>
        <v>711.08000000000072</v>
      </c>
      <c r="AE141" s="11">
        <f>Data!L$7*AC141</f>
        <v>2964.0000000000027</v>
      </c>
      <c r="AF141" s="68">
        <f t="shared" si="34"/>
        <v>0.66572445674457725</v>
      </c>
      <c r="AG141" s="8">
        <f>Data!L$5/100*Data!C147*Data!G147/Data!B147/(1-AF141)*AB141</f>
        <v>281.95302319195656</v>
      </c>
      <c r="AH141" s="34">
        <f>(100-Data!C$5)/100*Data!B147</f>
        <v>183.9</v>
      </c>
      <c r="AI141" s="69">
        <f>AH141/Data!B147*Data!D147</f>
        <v>14.82</v>
      </c>
      <c r="AJ141" s="36">
        <f>Data!L$6/100*Data!C147*AH141</f>
        <v>1066.6200000000001</v>
      </c>
      <c r="AK141" s="36">
        <f>Data!L$7*AI141</f>
        <v>4446</v>
      </c>
      <c r="AL141" s="68">
        <f t="shared" si="35"/>
        <v>0.5570623213955902</v>
      </c>
      <c r="AM141" s="8">
        <f>Data!L$5/100*Data!C147*Data!G147/Data!B147/(1-AL141)*AH141</f>
        <v>319.17582727538257</v>
      </c>
    </row>
    <row r="142" spans="1:39">
      <c r="A142" s="11">
        <v>137</v>
      </c>
      <c r="B142" s="22">
        <f t="shared" si="26"/>
        <v>464</v>
      </c>
      <c r="C142" s="16">
        <f t="shared" si="27"/>
        <v>543</v>
      </c>
      <c r="J142" s="23">
        <f>Data!B148*Data!C148</f>
        <v>501905</v>
      </c>
      <c r="K142" s="23">
        <f>IF(Data!C$7=1,Data!D148,IF(Data!C$7=2,J142,Data!B148))</f>
        <v>726</v>
      </c>
      <c r="L142" s="33">
        <f>Data!E148*SQRT(Data!F148/21)</f>
        <v>406.67791338692814</v>
      </c>
      <c r="M142" s="33">
        <f>IF(Data!H148="A",Data!G$5,IF(Data!H148="B",Data!G$6,Data!G$7))</f>
        <v>98</v>
      </c>
      <c r="N142" s="33">
        <f>IF(Data!I148="A",Data!G$5,IF(Data!I148="B",Data!G$6,Data!G$7))</f>
        <v>95.7</v>
      </c>
      <c r="O142" s="33">
        <f>IF(Data!J148="A",Data!G$5,IF(Data!J148="B",Data!G$6,Data!G$7))</f>
        <v>98</v>
      </c>
      <c r="P142" s="46">
        <f>IF(Data!C$6=1,M142,IF(Data!C$6=2,N142,O142))</f>
        <v>98</v>
      </c>
      <c r="Q142" s="46">
        <f t="shared" si="28"/>
        <v>711.48</v>
      </c>
      <c r="R142" s="48">
        <f>MIN(4,(1-P142/100)*Data!G148/L142)</f>
        <v>4.2097196421167396E-2</v>
      </c>
      <c r="S142" s="5">
        <f t="shared" si="29"/>
        <v>3.0910231465541549</v>
      </c>
      <c r="T142" s="49">
        <f t="shared" si="30"/>
        <v>1.3364143949285228</v>
      </c>
      <c r="U142" s="5">
        <f t="shared" si="31"/>
        <v>543</v>
      </c>
      <c r="V142" s="5">
        <f>Data!C148*U142</f>
        <v>20091</v>
      </c>
      <c r="W142" s="48">
        <f>MIN(4,(1-Data!C$5/100)*Data!G148/L142)</f>
        <v>6.3145794631751087E-2</v>
      </c>
      <c r="X142" s="5">
        <f t="shared" si="32"/>
        <v>2.9569399514222843</v>
      </c>
      <c r="Y142" s="49">
        <f t="shared" si="33"/>
        <v>1.1415191844221413</v>
      </c>
      <c r="Z142" s="5">
        <f t="shared" si="25"/>
        <v>464</v>
      </c>
      <c r="AA142" s="5">
        <f>Data!C148*Z142</f>
        <v>17168</v>
      </c>
      <c r="AB142" s="34">
        <f>(1-P142/100)*Data!B148</f>
        <v>271.30000000000024</v>
      </c>
      <c r="AC142" s="9">
        <f>AB142/Data!B148*Data!D148</f>
        <v>14.520000000000014</v>
      </c>
      <c r="AD142" s="15">
        <f>Data!L$6/100*Data!C148*AB142</f>
        <v>2007.6200000000019</v>
      </c>
      <c r="AE142" s="11">
        <f>Data!L$7*AC142</f>
        <v>4356.0000000000045</v>
      </c>
      <c r="AF142" s="68">
        <f t="shared" si="34"/>
        <v>0.90929306808068566</v>
      </c>
      <c r="AG142" s="8">
        <f>Data!L$5/100*Data!C148*Data!G148/Data!B148/(1-AF142)*AB142</f>
        <v>1745.8423149055973</v>
      </c>
      <c r="AH142" s="34">
        <f>(100-Data!C$5)/100*Data!B148</f>
        <v>406.95</v>
      </c>
      <c r="AI142" s="69">
        <f>AH142/Data!B148*Data!D148</f>
        <v>21.779999999999998</v>
      </c>
      <c r="AJ142" s="36">
        <f>Data!L$6/100*Data!C148*AH142</f>
        <v>3011.43</v>
      </c>
      <c r="AK142" s="36">
        <f>Data!L$7*AI142</f>
        <v>6533.9999999999991</v>
      </c>
      <c r="AL142" s="68">
        <f t="shared" si="35"/>
        <v>0.8731730333913581</v>
      </c>
      <c r="AM142" s="8">
        <f>Data!L$5/100*Data!C148*Data!G148/Data!B148/(1-AL142)*AH142</f>
        <v>1872.9455284773339</v>
      </c>
    </row>
    <row r="143" spans="1:39">
      <c r="A143" s="11">
        <v>138</v>
      </c>
      <c r="B143" s="22">
        <f t="shared" si="26"/>
        <v>74</v>
      </c>
      <c r="C143" s="16">
        <f t="shared" si="27"/>
        <v>101</v>
      </c>
      <c r="J143" s="23">
        <f>Data!B149*Data!C149</f>
        <v>457548</v>
      </c>
      <c r="K143" s="23">
        <f>IF(Data!C$7=1,Data!D149,IF(Data!C$7=2,J143,Data!B149))</f>
        <v>309</v>
      </c>
      <c r="L143" s="33">
        <f>Data!E149*SQRT(Data!F149/21)</f>
        <v>113.48313758918627</v>
      </c>
      <c r="M143" s="33">
        <f>IF(Data!H149="A",Data!G$5,IF(Data!H149="B",Data!G$6,Data!G$7))</f>
        <v>98</v>
      </c>
      <c r="N143" s="33">
        <f>IF(Data!I149="A",Data!G$5,IF(Data!I149="B",Data!G$6,Data!G$7))</f>
        <v>95.7</v>
      </c>
      <c r="O143" s="33">
        <f>IF(Data!J149="A",Data!G$5,IF(Data!J149="B",Data!G$6,Data!G$7))</f>
        <v>98</v>
      </c>
      <c r="P143" s="46">
        <f>IF(Data!C$6=1,M143,IF(Data!C$6=2,N143,O143))</f>
        <v>98</v>
      </c>
      <c r="Q143" s="46">
        <f t="shared" si="28"/>
        <v>302.82</v>
      </c>
      <c r="R143" s="48">
        <f>MIN(4,(1-P143/100)*Data!G149/L143)</f>
        <v>0.10257030469264342</v>
      </c>
      <c r="S143" s="5">
        <f t="shared" si="29"/>
        <v>2.7880619535867082</v>
      </c>
      <c r="T143" s="49">
        <f t="shared" si="30"/>
        <v>0.88831364099688281</v>
      </c>
      <c r="U143" s="5">
        <f t="shared" si="31"/>
        <v>101</v>
      </c>
      <c r="V143" s="5">
        <f>Data!C149*U143</f>
        <v>5252</v>
      </c>
      <c r="W143" s="48">
        <f>MIN(4,(1-Data!C$5/100)*Data!G149/L143)</f>
        <v>0.15385545703896511</v>
      </c>
      <c r="X143" s="5">
        <f t="shared" si="32"/>
        <v>2.6386282877323595</v>
      </c>
      <c r="Y143" s="49">
        <f t="shared" si="33"/>
        <v>0.65583105376692108</v>
      </c>
      <c r="Z143" s="5">
        <f t="shared" si="25"/>
        <v>74</v>
      </c>
      <c r="AA143" s="5">
        <f>Data!C149*Z143</f>
        <v>3848</v>
      </c>
      <c r="AB143" s="34">
        <f>(1-P143/100)*Data!B149</f>
        <v>175.98000000000016</v>
      </c>
      <c r="AC143" s="9">
        <f>AB143/Data!B149*Data!D149</f>
        <v>6.180000000000005</v>
      </c>
      <c r="AD143" s="15">
        <f>Data!L$6/100*Data!C149*AB143</f>
        <v>1830.1920000000018</v>
      </c>
      <c r="AE143" s="11">
        <f>Data!L$7*AC143</f>
        <v>1854.0000000000016</v>
      </c>
      <c r="AF143" s="68">
        <f t="shared" si="34"/>
        <v>0.81281396796742955</v>
      </c>
      <c r="AG143" s="8">
        <f>Data!L$5/100*Data!C149*Data!G149/Data!B149/(1-AF143)*AB143</f>
        <v>808.39365179593312</v>
      </c>
      <c r="AH143" s="34">
        <f>(100-Data!C$5)/100*Data!B149</f>
        <v>263.96999999999997</v>
      </c>
      <c r="AI143" s="69">
        <f>AH143/Data!B149*Data!D149</f>
        <v>9.2699999999999978</v>
      </c>
      <c r="AJ143" s="36">
        <f>Data!L$6/100*Data!C149*AH143</f>
        <v>2745.288</v>
      </c>
      <c r="AK143" s="36">
        <f>Data!L$7*AI143</f>
        <v>2780.9999999999995</v>
      </c>
      <c r="AL143" s="68">
        <f t="shared" si="35"/>
        <v>0.74403358328217339</v>
      </c>
      <c r="AM143" s="8">
        <f>Data!L$5/100*Data!C149*Data!G149/Data!B149/(1-AL143)*AH143</f>
        <v>886.75695394141962</v>
      </c>
    </row>
    <row r="144" spans="1:39">
      <c r="A144" s="11">
        <v>139</v>
      </c>
      <c r="B144" s="22">
        <f t="shared" si="26"/>
        <v>10</v>
      </c>
      <c r="C144" s="16">
        <f t="shared" si="27"/>
        <v>23</v>
      </c>
      <c r="J144" s="23">
        <f>Data!B150*Data!C150</f>
        <v>121550</v>
      </c>
      <c r="K144" s="23">
        <f>IF(Data!C$7=1,Data!D150,IF(Data!C$7=2,J144,Data!B150))</f>
        <v>370</v>
      </c>
      <c r="L144" s="33">
        <f>Data!E150*SQRT(Data!F150/21)</f>
        <v>45.877393381595134</v>
      </c>
      <c r="M144" s="33">
        <f>IF(Data!H150="A",Data!G$5,IF(Data!H150="B",Data!G$6,Data!G$7))</f>
        <v>98</v>
      </c>
      <c r="N144" s="33">
        <f>IF(Data!I150="A",Data!G$5,IF(Data!I150="B",Data!G$6,Data!G$7))</f>
        <v>95.7</v>
      </c>
      <c r="O144" s="33">
        <f>IF(Data!J150="A",Data!G$5,IF(Data!J150="B",Data!G$6,Data!G$7))</f>
        <v>98</v>
      </c>
      <c r="P144" s="46">
        <f>IF(Data!C$6=1,M144,IF(Data!C$6=2,N144,O144))</f>
        <v>98</v>
      </c>
      <c r="Q144" s="46">
        <f t="shared" si="28"/>
        <v>362.6</v>
      </c>
      <c r="R144" s="48">
        <f>MIN(4,(1-P144/100)*Data!G150/L144)</f>
        <v>0.20009855232278292</v>
      </c>
      <c r="S144" s="5">
        <f t="shared" si="29"/>
        <v>2.5370783135809671</v>
      </c>
      <c r="T144" s="49">
        <f t="shared" si="30"/>
        <v>0.49257286209366485</v>
      </c>
      <c r="U144" s="5">
        <f t="shared" si="31"/>
        <v>23</v>
      </c>
      <c r="V144" s="5">
        <f>Data!C150*U144</f>
        <v>782</v>
      </c>
      <c r="W144" s="48">
        <f>MIN(4,(1-Data!C$5/100)*Data!G150/L144)</f>
        <v>0.30014782848417437</v>
      </c>
      <c r="X144" s="5">
        <f t="shared" si="32"/>
        <v>2.3718845151116685</v>
      </c>
      <c r="Y144" s="49">
        <f t="shared" si="33"/>
        <v>0.21628368418714325</v>
      </c>
      <c r="Z144" s="5">
        <f t="shared" si="25"/>
        <v>10</v>
      </c>
      <c r="AA144" s="5">
        <f>Data!C150*Z144</f>
        <v>340</v>
      </c>
      <c r="AB144" s="34">
        <f>(1-P144/100)*Data!B150</f>
        <v>71.500000000000057</v>
      </c>
      <c r="AC144" s="9">
        <f>AB144/Data!B150*Data!D150</f>
        <v>7.4000000000000057</v>
      </c>
      <c r="AD144" s="15">
        <f>Data!L$6/100*Data!C150*AB144</f>
        <v>486.20000000000044</v>
      </c>
      <c r="AE144" s="11">
        <f>Data!L$7*AC144</f>
        <v>2220.0000000000018</v>
      </c>
      <c r="AF144" s="68">
        <f t="shared" si="34"/>
        <v>0.68884278644133801</v>
      </c>
      <c r="AG144" s="8">
        <f>Data!L$5/100*Data!C150*Data!G150/Data!B150/(1-AF144)*AB144</f>
        <v>250.77355304600448</v>
      </c>
      <c r="AH144" s="34">
        <f>(100-Data!C$5)/100*Data!B150</f>
        <v>107.25</v>
      </c>
      <c r="AI144" s="69">
        <f>AH144/Data!B150*Data!D150</f>
        <v>11.1</v>
      </c>
      <c r="AJ144" s="36">
        <f>Data!L$6/100*Data!C150*AH144</f>
        <v>729.30000000000007</v>
      </c>
      <c r="AK144" s="36">
        <f>Data!L$7*AI144</f>
        <v>3330</v>
      </c>
      <c r="AL144" s="68">
        <f t="shared" si="35"/>
        <v>0.5856166868873236</v>
      </c>
      <c r="AM144" s="8">
        <f>Data!L$5/100*Data!C150*Data!G150/Data!B150/(1-AL144)*AH144</f>
        <v>282.45587188539582</v>
      </c>
    </row>
    <row r="145" spans="1:39">
      <c r="A145" s="11">
        <v>140</v>
      </c>
      <c r="B145" s="22">
        <f t="shared" si="26"/>
        <v>0</v>
      </c>
      <c r="C145" s="16">
        <f t="shared" si="27"/>
        <v>0</v>
      </c>
      <c r="J145" s="23">
        <f>Data!B151*Data!C151</f>
        <v>48650</v>
      </c>
      <c r="K145" s="23">
        <f>IF(Data!C$7=1,Data!D151,IF(Data!C$7=2,J145,Data!B151))</f>
        <v>379</v>
      </c>
      <c r="L145" s="33">
        <f>Data!E151*SQRT(Data!F151/21)</f>
        <v>44.285531577466728</v>
      </c>
      <c r="M145" s="33">
        <f>IF(Data!H151="A",Data!G$5,IF(Data!H151="B",Data!G$6,Data!G$7))</f>
        <v>97</v>
      </c>
      <c r="N145" s="33">
        <f>IF(Data!I151="A",Data!G$5,IF(Data!I151="B",Data!G$6,Data!G$7))</f>
        <v>95.7</v>
      </c>
      <c r="O145" s="33">
        <f>IF(Data!J151="A",Data!G$5,IF(Data!J151="B",Data!G$6,Data!G$7))</f>
        <v>98</v>
      </c>
      <c r="P145" s="46">
        <f>IF(Data!C$6=1,M145,IF(Data!C$6=2,N145,O145))</f>
        <v>97</v>
      </c>
      <c r="Q145" s="46">
        <f t="shared" si="28"/>
        <v>367.63</v>
      </c>
      <c r="R145" s="48">
        <f>MIN(4,(1-P145/100)*Data!G151/L145)</f>
        <v>0.47758261550961079</v>
      </c>
      <c r="S145" s="5">
        <f t="shared" si="29"/>
        <v>2.167236041453295</v>
      </c>
      <c r="T145" s="49">
        <f t="shared" si="30"/>
        <v>-0.14829446999616147</v>
      </c>
      <c r="U145" s="5">
        <f t="shared" si="31"/>
        <v>0</v>
      </c>
      <c r="V145" s="5">
        <f>Data!C151*U145</f>
        <v>0</v>
      </c>
      <c r="W145" s="48">
        <f>MIN(4,(1-Data!C$5/100)*Data!G151/L145)</f>
        <v>0.47758261550961079</v>
      </c>
      <c r="X145" s="5">
        <f t="shared" si="32"/>
        <v>2.167236041453295</v>
      </c>
      <c r="Y145" s="49">
        <f t="shared" si="33"/>
        <v>-0.14829446999616147</v>
      </c>
      <c r="Z145" s="5">
        <f t="shared" si="25"/>
        <v>0</v>
      </c>
      <c r="AA145" s="5">
        <f>Data!C151*Z145</f>
        <v>0</v>
      </c>
      <c r="AB145" s="34">
        <f>(1-P145/100)*Data!B151</f>
        <v>104.2500000000001</v>
      </c>
      <c r="AC145" s="9">
        <f>AB145/Data!B151*Data!D151</f>
        <v>11.370000000000012</v>
      </c>
      <c r="AD145" s="15">
        <f>Data!L$6/100*Data!C151*AB145</f>
        <v>291.90000000000032</v>
      </c>
      <c r="AE145" s="11">
        <f>Data!L$7*AC145</f>
        <v>3411.0000000000036</v>
      </c>
      <c r="AF145" s="68">
        <f t="shared" si="34"/>
        <v>0.44105518970619184</v>
      </c>
      <c r="AG145" s="8">
        <f>Data!L$5/100*Data!C151*Data!G151/Data!B151/(1-AF145)*AB145</f>
        <v>132.43704680089792</v>
      </c>
      <c r="AH145" s="34">
        <f>(100-Data!C$5)/100*Data!B151</f>
        <v>104.25</v>
      </c>
      <c r="AI145" s="69">
        <f>AH145/Data!B151*Data!D151</f>
        <v>11.37</v>
      </c>
      <c r="AJ145" s="36">
        <f>Data!L$6/100*Data!C151*AH145</f>
        <v>291.90000000000003</v>
      </c>
      <c r="AK145" s="36">
        <f>Data!L$7*AI145</f>
        <v>3410.9999999999995</v>
      </c>
      <c r="AL145" s="68">
        <f t="shared" si="35"/>
        <v>0.44105518970619184</v>
      </c>
      <c r="AM145" s="8">
        <f>Data!L$5/100*Data!C151*Data!G151/Data!B151/(1-AL145)*AH145</f>
        <v>132.4370468008978</v>
      </c>
    </row>
    <row r="146" spans="1:39">
      <c r="A146" s="11">
        <v>141</v>
      </c>
      <c r="B146" s="22">
        <f t="shared" si="26"/>
        <v>0</v>
      </c>
      <c r="C146" s="16">
        <f t="shared" si="27"/>
        <v>16</v>
      </c>
      <c r="J146" s="23">
        <f>Data!B152*Data!C152</f>
        <v>117975</v>
      </c>
      <c r="K146" s="23">
        <f>IF(Data!C$7=1,Data!D152,IF(Data!C$7=2,J146,Data!B152))</f>
        <v>409</v>
      </c>
      <c r="L146" s="33">
        <f>Data!E152*SQRT(Data!F152/21)</f>
        <v>69.099693254996851</v>
      </c>
      <c r="M146" s="33">
        <f>IF(Data!H152="A",Data!G$5,IF(Data!H152="B",Data!G$6,Data!G$7))</f>
        <v>98</v>
      </c>
      <c r="N146" s="33">
        <f>IF(Data!I152="A",Data!G$5,IF(Data!I152="B",Data!G$6,Data!G$7))</f>
        <v>95.7</v>
      </c>
      <c r="O146" s="33">
        <f>IF(Data!J152="A",Data!G$5,IF(Data!J152="B",Data!G$6,Data!G$7))</f>
        <v>98</v>
      </c>
      <c r="P146" s="46">
        <f>IF(Data!C$6=1,M146,IF(Data!C$6=2,N146,O146))</f>
        <v>98</v>
      </c>
      <c r="Q146" s="46">
        <f t="shared" si="28"/>
        <v>400.82</v>
      </c>
      <c r="R146" s="48">
        <f>MIN(4,(1-P146/100)*Data!G152/L146)</f>
        <v>0.2963833706818812</v>
      </c>
      <c r="S146" s="5">
        <f t="shared" si="29"/>
        <v>2.3771997828875691</v>
      </c>
      <c r="T146" s="49">
        <f t="shared" si="30"/>
        <v>0.22540262175990364</v>
      </c>
      <c r="U146" s="5">
        <f t="shared" si="31"/>
        <v>16</v>
      </c>
      <c r="V146" s="5">
        <f>Data!C152*U146</f>
        <v>240</v>
      </c>
      <c r="W146" s="48">
        <f>MIN(4,(1-Data!C$5/100)*Data!G152/L146)</f>
        <v>0.44457505602282182</v>
      </c>
      <c r="X146" s="5">
        <f t="shared" si="32"/>
        <v>2.2000337705463471</v>
      </c>
      <c r="Y146" s="49">
        <f t="shared" si="33"/>
        <v>-8.7964128730739333E-2</v>
      </c>
      <c r="Z146" s="5">
        <f t="shared" si="25"/>
        <v>0</v>
      </c>
      <c r="AA146" s="5">
        <f>Data!C152*Z146</f>
        <v>0</v>
      </c>
      <c r="AB146" s="34">
        <f>(1-P146/100)*Data!B152</f>
        <v>157.30000000000015</v>
      </c>
      <c r="AC146" s="9">
        <f>AB146/Data!B152*Data!D152</f>
        <v>8.1800000000000086</v>
      </c>
      <c r="AD146" s="15">
        <f>Data!L$6/100*Data!C152*AB146</f>
        <v>471.90000000000043</v>
      </c>
      <c r="AE146" s="11">
        <f>Data!L$7*AC146</f>
        <v>2454.0000000000027</v>
      </c>
      <c r="AF146" s="68">
        <f t="shared" si="34"/>
        <v>0.58916696387438749</v>
      </c>
      <c r="AG146" s="8">
        <f>Data!L$5/100*Data!C152*Data!G152/Data!B152/(1-AF146)*AB146</f>
        <v>186.93725491082077</v>
      </c>
      <c r="AH146" s="34">
        <f>(100-Data!C$5)/100*Data!B152</f>
        <v>235.95</v>
      </c>
      <c r="AI146" s="69">
        <f>AH146/Data!B152*Data!D152</f>
        <v>12.27</v>
      </c>
      <c r="AJ146" s="36">
        <f>Data!L$6/100*Data!C152*AH146</f>
        <v>707.84999999999991</v>
      </c>
      <c r="AK146" s="36">
        <f>Data!L$7*AI146</f>
        <v>3681</v>
      </c>
      <c r="AL146" s="68">
        <f t="shared" si="35"/>
        <v>0.46495259335688333</v>
      </c>
      <c r="AM146" s="8">
        <f>Data!L$5/100*Data!C152*Data!G152/Data!B152/(1-AL146)*AH146</f>
        <v>215.30802424174692</v>
      </c>
    </row>
    <row r="147" spans="1:39">
      <c r="A147" s="11">
        <v>142</v>
      </c>
      <c r="B147" s="22">
        <f t="shared" si="26"/>
        <v>23</v>
      </c>
      <c r="C147" s="16">
        <f t="shared" si="27"/>
        <v>43</v>
      </c>
      <c r="J147" s="23">
        <f>Data!B153*Data!C153</f>
        <v>409995</v>
      </c>
      <c r="K147" s="23">
        <f>IF(Data!C$7=1,Data!D153,IF(Data!C$7=2,J147,Data!B153))</f>
        <v>549</v>
      </c>
      <c r="L147" s="33">
        <f>Data!E153*SQRT(Data!F153/21)</f>
        <v>73.29664513489918</v>
      </c>
      <c r="M147" s="33">
        <f>IF(Data!H153="A",Data!G$5,IF(Data!H153="B",Data!G$6,Data!G$7))</f>
        <v>98</v>
      </c>
      <c r="N147" s="33">
        <f>IF(Data!I153="A",Data!G$5,IF(Data!I153="B",Data!G$6,Data!G$7))</f>
        <v>95.7</v>
      </c>
      <c r="O147" s="33">
        <f>IF(Data!J153="A",Data!G$5,IF(Data!J153="B",Data!G$6,Data!G$7))</f>
        <v>98</v>
      </c>
      <c r="P147" s="46">
        <f>IF(Data!C$6=1,M147,IF(Data!C$6=2,N147,O147))</f>
        <v>98</v>
      </c>
      <c r="Q147" s="46">
        <f t="shared" si="28"/>
        <v>538.02</v>
      </c>
      <c r="R147" s="48">
        <f>MIN(4,(1-P147/100)*Data!G153/L147)</f>
        <v>0.17354136709244228</v>
      </c>
      <c r="S147" s="5">
        <f t="shared" si="29"/>
        <v>2.5925960708921694</v>
      </c>
      <c r="T147" s="49">
        <f t="shared" si="30"/>
        <v>0.58239533754981898</v>
      </c>
      <c r="U147" s="5">
        <f t="shared" si="31"/>
        <v>43</v>
      </c>
      <c r="V147" s="5">
        <f>Data!C153*U147</f>
        <v>1935</v>
      </c>
      <c r="W147" s="48">
        <f>MIN(4,(1-Data!C$5/100)*Data!G153/L147)</f>
        <v>0.26031205063866342</v>
      </c>
      <c r="X147" s="5">
        <f t="shared" si="32"/>
        <v>2.431177527575719</v>
      </c>
      <c r="Y147" s="49">
        <f t="shared" si="33"/>
        <v>0.31710790794518068</v>
      </c>
      <c r="Z147" s="5">
        <f t="shared" si="25"/>
        <v>23</v>
      </c>
      <c r="AA147" s="5">
        <f>Data!C153*Z147</f>
        <v>1035</v>
      </c>
      <c r="AB147" s="34">
        <f>(1-P147/100)*Data!B153</f>
        <v>182.22000000000017</v>
      </c>
      <c r="AC147" s="9">
        <f>AB147/Data!B153*Data!D153</f>
        <v>10.980000000000009</v>
      </c>
      <c r="AD147" s="15">
        <f>Data!L$6/100*Data!C153*AB147</f>
        <v>1639.9800000000016</v>
      </c>
      <c r="AE147" s="11">
        <f>Data!L$7*AC147</f>
        <v>3294.0000000000027</v>
      </c>
      <c r="AF147" s="68">
        <f t="shared" si="34"/>
        <v>0.71984978933094479</v>
      </c>
      <c r="AG147" s="8">
        <f>Data!L$5/100*Data!C153*Data!G153/Data!B153/(1-AF147)*AB147</f>
        <v>510.79740278705657</v>
      </c>
      <c r="AH147" s="34">
        <f>(100-Data!C$5)/100*Data!B153</f>
        <v>273.33</v>
      </c>
      <c r="AI147" s="69">
        <f>AH147/Data!B153*Data!D153</f>
        <v>16.47</v>
      </c>
      <c r="AJ147" s="36">
        <f>Data!L$6/100*Data!C153*AH147</f>
        <v>2459.9699999999998</v>
      </c>
      <c r="AK147" s="36">
        <f>Data!L$7*AI147</f>
        <v>4941</v>
      </c>
      <c r="AL147" s="68">
        <f t="shared" si="35"/>
        <v>0.62441913767704382</v>
      </c>
      <c r="AM147" s="8">
        <f>Data!L$5/100*Data!C153*Data!G153/Data!B153/(1-AL147)*AH147</f>
        <v>571.5147429834318</v>
      </c>
    </row>
    <row r="148" spans="1:39">
      <c r="A148" s="11">
        <v>143</v>
      </c>
      <c r="B148" s="22">
        <f t="shared" si="26"/>
        <v>11</v>
      </c>
      <c r="C148" s="16">
        <f t="shared" si="27"/>
        <v>19</v>
      </c>
      <c r="J148" s="23">
        <f>Data!B154*Data!C154</f>
        <v>171445</v>
      </c>
      <c r="K148" s="23">
        <f>IF(Data!C$7=1,Data!D154,IF(Data!C$7=2,J148,Data!B154))</f>
        <v>432</v>
      </c>
      <c r="L148" s="33">
        <f>Data!E154*SQRT(Data!F154/21)</f>
        <v>28.477958766922271</v>
      </c>
      <c r="M148" s="33">
        <f>IF(Data!H154="A",Data!G$5,IF(Data!H154="B",Data!G$6,Data!G$7))</f>
        <v>98</v>
      </c>
      <c r="N148" s="33">
        <f>IF(Data!I154="A",Data!G$5,IF(Data!I154="B",Data!G$6,Data!G$7))</f>
        <v>97</v>
      </c>
      <c r="O148" s="33">
        <f>IF(Data!J154="A",Data!G$5,IF(Data!J154="B",Data!G$6,Data!G$7))</f>
        <v>98</v>
      </c>
      <c r="P148" s="46">
        <f>IF(Data!C$6=1,M148,IF(Data!C$6=2,N148,O148))</f>
        <v>98</v>
      </c>
      <c r="Q148" s="46">
        <f t="shared" si="28"/>
        <v>423.36</v>
      </c>
      <c r="R148" s="48">
        <f>MIN(4,(1-P148/100)*Data!G154/L148)</f>
        <v>0.15310086076338564</v>
      </c>
      <c r="S148" s="5">
        <f t="shared" si="29"/>
        <v>2.640490964399834</v>
      </c>
      <c r="T148" s="49">
        <f t="shared" si="30"/>
        <v>0.65878353419430946</v>
      </c>
      <c r="U148" s="5">
        <f t="shared" si="31"/>
        <v>19</v>
      </c>
      <c r="V148" s="5">
        <f>Data!C154*U148</f>
        <v>1615</v>
      </c>
      <c r="W148" s="48">
        <f>MIN(4,(1-Data!C$5/100)*Data!G154/L148)</f>
        <v>0.22965129114507846</v>
      </c>
      <c r="X148" s="5">
        <f t="shared" si="32"/>
        <v>2.4821890171501519</v>
      </c>
      <c r="Y148" s="49">
        <f t="shared" si="33"/>
        <v>0.40233382507366855</v>
      </c>
      <c r="Z148" s="5">
        <f t="shared" si="25"/>
        <v>11</v>
      </c>
      <c r="AA148" s="5">
        <f>Data!C154*Z148</f>
        <v>935</v>
      </c>
      <c r="AB148" s="34">
        <f>(1-P148/100)*Data!B154</f>
        <v>40.340000000000039</v>
      </c>
      <c r="AC148" s="9">
        <f>AB148/Data!B154*Data!D154</f>
        <v>8.6400000000000077</v>
      </c>
      <c r="AD148" s="15">
        <f>Data!L$6/100*Data!C154*AB148</f>
        <v>685.78000000000065</v>
      </c>
      <c r="AE148" s="11">
        <f>Data!L$7*AC148</f>
        <v>2592.0000000000023</v>
      </c>
      <c r="AF148" s="68">
        <f t="shared" si="34"/>
        <v>0.74498260884992806</v>
      </c>
      <c r="AG148" s="8">
        <f>Data!L$5/100*Data!C154*Data!G154/Data!B154/(1-AF148)*AB148</f>
        <v>363.30855547603682</v>
      </c>
      <c r="AH148" s="34">
        <f>(100-Data!C$5)/100*Data!B154</f>
        <v>60.51</v>
      </c>
      <c r="AI148" s="69">
        <f>AH148/Data!B154*Data!D154</f>
        <v>12.959999999999999</v>
      </c>
      <c r="AJ148" s="36">
        <f>Data!L$6/100*Data!C154*AH148</f>
        <v>1028.67</v>
      </c>
      <c r="AK148" s="36">
        <f>Data!L$7*AI148</f>
        <v>3887.9999999999995</v>
      </c>
      <c r="AL148" s="68">
        <f t="shared" si="35"/>
        <v>0.65628081786847359</v>
      </c>
      <c r="AM148" s="8">
        <f>Data!L$5/100*Data!C154*Data!G154/Data!B154/(1-AL148)*AH148</f>
        <v>404.32715782158556</v>
      </c>
    </row>
    <row r="149" spans="1:39">
      <c r="A149" s="11">
        <v>144</v>
      </c>
      <c r="B149" s="22">
        <f t="shared" si="26"/>
        <v>0</v>
      </c>
      <c r="C149" s="16">
        <f t="shared" si="27"/>
        <v>0</v>
      </c>
      <c r="J149" s="23">
        <f>Data!B155*Data!C155</f>
        <v>20720</v>
      </c>
      <c r="K149" s="23">
        <f>IF(Data!C$7=1,Data!D155,IF(Data!C$7=2,J149,Data!B155))</f>
        <v>316</v>
      </c>
      <c r="L149" s="33">
        <f>Data!E155*SQRT(Data!F155/21)</f>
        <v>9.5848064728971369</v>
      </c>
      <c r="M149" s="33">
        <f>IF(Data!H155="A",Data!G$5,IF(Data!H155="B",Data!G$6,Data!G$7))</f>
        <v>95.7</v>
      </c>
      <c r="N149" s="33">
        <f>IF(Data!I155="A",Data!G$5,IF(Data!I155="B",Data!G$6,Data!G$7))</f>
        <v>95.7</v>
      </c>
      <c r="O149" s="33">
        <f>IF(Data!J155="A",Data!G$5,IF(Data!J155="B",Data!G$6,Data!G$7))</f>
        <v>98</v>
      </c>
      <c r="P149" s="46">
        <f>IF(Data!C$6=1,M149,IF(Data!C$6=2,N149,O149))</f>
        <v>95.7</v>
      </c>
      <c r="Q149" s="46">
        <f t="shared" si="28"/>
        <v>302.41200000000003</v>
      </c>
      <c r="R149" s="48">
        <f>MIN(4,(1-P149/100)*Data!G155/L149)</f>
        <v>1.8034792928662067</v>
      </c>
      <c r="S149" s="5">
        <f t="shared" si="29"/>
        <v>1.4280897540255444</v>
      </c>
      <c r="T149" s="49">
        <f t="shared" si="30"/>
        <v>-1.7888452225471732</v>
      </c>
      <c r="U149" s="5">
        <f t="shared" si="31"/>
        <v>0</v>
      </c>
      <c r="V149" s="5">
        <f>Data!C155*U149</f>
        <v>0</v>
      </c>
      <c r="W149" s="48">
        <f>MIN(4,(1-Data!C$5/100)*Data!G155/L149)</f>
        <v>1.2582413671159616</v>
      </c>
      <c r="X149" s="5">
        <f t="shared" si="32"/>
        <v>1.661157973708566</v>
      </c>
      <c r="Y149" s="49">
        <f t="shared" si="33"/>
        <v>-1.2026085883915767</v>
      </c>
      <c r="Z149" s="5">
        <f t="shared" si="25"/>
        <v>0</v>
      </c>
      <c r="AA149" s="5">
        <f>Data!C155*Z149</f>
        <v>0</v>
      </c>
      <c r="AB149" s="34">
        <f>(1-P149/100)*Data!B155</f>
        <v>55.684999999999903</v>
      </c>
      <c r="AC149" s="9">
        <f>AB149/Data!B155*Data!D155</f>
        <v>13.587999999999976</v>
      </c>
      <c r="AD149" s="15">
        <f>Data!L$6/100*Data!C155*AB149</f>
        <v>178.19199999999969</v>
      </c>
      <c r="AE149" s="11">
        <f>Data!L$7*AC149</f>
        <v>4076.3999999999928</v>
      </c>
      <c r="AF149" s="68">
        <f t="shared" si="34"/>
        <v>3.6819872814834564E-2</v>
      </c>
      <c r="AG149" s="8">
        <f>Data!L$5/100*Data!C155*Data!G155/Data!B155/(1-AF149)*AB149</f>
        <v>71.787195404528291</v>
      </c>
      <c r="AH149" s="34">
        <f>(100-Data!C$5)/100*Data!B155</f>
        <v>38.85</v>
      </c>
      <c r="AI149" s="69">
        <f>AH149/Data!B155*Data!D155</f>
        <v>9.48</v>
      </c>
      <c r="AJ149" s="36">
        <f>Data!L$6/100*Data!C155*AH149</f>
        <v>124.32000000000001</v>
      </c>
      <c r="AK149" s="36">
        <f>Data!L$7*AI149</f>
        <v>2844</v>
      </c>
      <c r="AL149" s="68">
        <f t="shared" si="35"/>
        <v>0.11456391130999632</v>
      </c>
      <c r="AM149" s="8">
        <f>Data!L$5/100*Data!C155*Data!G155/Data!B155/(1-AL149)*AH149</f>
        <v>54.481628449740214</v>
      </c>
    </row>
    <row r="150" spans="1:39">
      <c r="A150" s="11">
        <v>145</v>
      </c>
      <c r="B150" s="22">
        <f t="shared" si="26"/>
        <v>8</v>
      </c>
      <c r="C150" s="16">
        <f t="shared" si="27"/>
        <v>0</v>
      </c>
      <c r="J150" s="23">
        <f>Data!B156*Data!C156</f>
        <v>22695</v>
      </c>
      <c r="K150" s="23">
        <f>IF(Data!C$7=1,Data!D156,IF(Data!C$7=2,J150,Data!B156))</f>
        <v>506</v>
      </c>
      <c r="L150" s="33">
        <f>Data!E156*SQRT(Data!F156/21)</f>
        <v>39.390750359437966</v>
      </c>
      <c r="M150" s="33">
        <f>IF(Data!H156="A",Data!G$5,IF(Data!H156="B",Data!G$6,Data!G$7))</f>
        <v>95.7</v>
      </c>
      <c r="N150" s="33">
        <f>IF(Data!I156="A",Data!G$5,IF(Data!I156="B",Data!G$6,Data!G$7))</f>
        <v>95.7</v>
      </c>
      <c r="O150" s="33">
        <f>IF(Data!J156="A",Data!G$5,IF(Data!J156="B",Data!G$6,Data!G$7))</f>
        <v>98</v>
      </c>
      <c r="P150" s="46">
        <f>IF(Data!C$6=1,M150,IF(Data!C$6=2,N150,O150))</f>
        <v>95.7</v>
      </c>
      <c r="Q150" s="46">
        <f t="shared" si="28"/>
        <v>484.24200000000002</v>
      </c>
      <c r="R150" s="48">
        <f>MIN(4,(1-P150/100)*Data!G156/L150)</f>
        <v>0.4322842252209112</v>
      </c>
      <c r="S150" s="5">
        <f t="shared" si="29"/>
        <v>2.2127403330532274</v>
      </c>
      <c r="T150" s="49">
        <f t="shared" si="30"/>
        <v>-6.4798860000846351E-2</v>
      </c>
      <c r="U150" s="5">
        <f t="shared" si="31"/>
        <v>0</v>
      </c>
      <c r="V150" s="5">
        <f>Data!C156*U150</f>
        <v>0</v>
      </c>
      <c r="W150" s="48">
        <f>MIN(4,(1-Data!C$5/100)*Data!G156/L150)</f>
        <v>0.30159364550296208</v>
      </c>
      <c r="X150" s="5">
        <f t="shared" si="32"/>
        <v>2.3698576433160108</v>
      </c>
      <c r="Y150" s="49">
        <f t="shared" si="33"/>
        <v>0.21280207040354346</v>
      </c>
      <c r="Z150" s="5">
        <f t="shared" si="25"/>
        <v>8</v>
      </c>
      <c r="AA150" s="5">
        <f>Data!C156*Z150</f>
        <v>136</v>
      </c>
      <c r="AB150" s="34">
        <f>(1-P150/100)*Data!B156</f>
        <v>57.404999999999902</v>
      </c>
      <c r="AC150" s="9">
        <f>AB150/Data!B156*Data!D156</f>
        <v>21.757999999999964</v>
      </c>
      <c r="AD150" s="15">
        <f>Data!L$6/100*Data!C156*AB150</f>
        <v>195.17699999999968</v>
      </c>
      <c r="AE150" s="11">
        <f>Data!L$7*AC150</f>
        <v>6527.3999999999887</v>
      </c>
      <c r="AF150" s="68">
        <f t="shared" si="34"/>
        <v>0.47416707456603557</v>
      </c>
      <c r="AG150" s="8">
        <f>Data!L$5/100*Data!C156*Data!G156/Data!B156/(1-AF150)*AB150</f>
        <v>137.62736508040933</v>
      </c>
      <c r="AH150" s="34">
        <f>(100-Data!C$5)/100*Data!B156</f>
        <v>40.049999999999997</v>
      </c>
      <c r="AI150" s="69">
        <f>AH150/Data!B156*Data!D156</f>
        <v>15.18</v>
      </c>
      <c r="AJ150" s="36">
        <f>Data!L$6/100*Data!C156*AH150</f>
        <v>136.17000000000002</v>
      </c>
      <c r="AK150" s="36">
        <f>Data!L$7*AI150</f>
        <v>4554</v>
      </c>
      <c r="AL150" s="68">
        <f t="shared" si="35"/>
        <v>0.58425932560822946</v>
      </c>
      <c r="AM150" s="8">
        <f>Data!L$5/100*Data!C156*Data!G156/Data!B156/(1-AL150)*AH150</f>
        <v>121.44589911455493</v>
      </c>
    </row>
    <row r="151" spans="1:39">
      <c r="A151" s="11">
        <v>146</v>
      </c>
      <c r="B151" s="22">
        <f t="shared" si="26"/>
        <v>29</v>
      </c>
      <c r="C151" s="16">
        <f t="shared" si="27"/>
        <v>29</v>
      </c>
      <c r="J151" s="23">
        <f>Data!B157*Data!C157</f>
        <v>25688</v>
      </c>
      <c r="K151" s="23">
        <f>IF(Data!C$7=1,Data!D157,IF(Data!C$7=2,J151,Data!B157))</f>
        <v>494</v>
      </c>
      <c r="L151" s="33">
        <f>Data!E157*SQRT(Data!F157/21)</f>
        <v>57.574690280822558</v>
      </c>
      <c r="M151" s="33">
        <f>IF(Data!H157="A",Data!G$5,IF(Data!H157="B",Data!G$6,Data!G$7))</f>
        <v>97</v>
      </c>
      <c r="N151" s="33">
        <f>IF(Data!I157="A",Data!G$5,IF(Data!I157="B",Data!G$6,Data!G$7))</f>
        <v>95.7</v>
      </c>
      <c r="O151" s="33">
        <f>IF(Data!J157="A",Data!G$5,IF(Data!J157="B",Data!G$6,Data!G$7))</f>
        <v>98</v>
      </c>
      <c r="P151" s="46">
        <f>IF(Data!C$6=1,M151,IF(Data!C$6=2,N151,O151))</f>
        <v>97</v>
      </c>
      <c r="Q151" s="46">
        <f t="shared" si="28"/>
        <v>479.18</v>
      </c>
      <c r="R151" s="48">
        <f>MIN(4,(1-P151/100)*Data!G157/L151)</f>
        <v>0.19644048356726002</v>
      </c>
      <c r="S151" s="5">
        <f t="shared" si="29"/>
        <v>2.5443402636418293</v>
      </c>
      <c r="T151" s="49">
        <f t="shared" si="30"/>
        <v>0.50440287302221498</v>
      </c>
      <c r="U151" s="5">
        <f t="shared" si="31"/>
        <v>29</v>
      </c>
      <c r="V151" s="5">
        <f>Data!C157*U151</f>
        <v>551</v>
      </c>
      <c r="W151" s="48">
        <f>MIN(4,(1-Data!C$5/100)*Data!G157/L151)</f>
        <v>0.19644048356726002</v>
      </c>
      <c r="X151" s="5">
        <f t="shared" si="32"/>
        <v>2.5443402636418293</v>
      </c>
      <c r="Y151" s="49">
        <f t="shared" si="33"/>
        <v>0.50440287302221498</v>
      </c>
      <c r="Z151" s="5">
        <f t="shared" si="25"/>
        <v>29</v>
      </c>
      <c r="AA151" s="5">
        <f>Data!C157*Z151</f>
        <v>551</v>
      </c>
      <c r="AB151" s="34">
        <f>(1-P151/100)*Data!B157</f>
        <v>40.560000000000038</v>
      </c>
      <c r="AC151" s="9">
        <f>AB151/Data!B157*Data!D157</f>
        <v>14.820000000000013</v>
      </c>
      <c r="AD151" s="15">
        <f>Data!L$6/100*Data!C157*AB151</f>
        <v>154.12800000000016</v>
      </c>
      <c r="AE151" s="11">
        <f>Data!L$7*AC151</f>
        <v>4446.0000000000036</v>
      </c>
      <c r="AF151" s="68">
        <f t="shared" si="34"/>
        <v>0.69301085023253917</v>
      </c>
      <c r="AG151" s="8">
        <f>Data!L$5/100*Data!C157*Data!G157/Data!B157/(1-AF151)*AB151</f>
        <v>174.99804159428419</v>
      </c>
      <c r="AH151" s="34">
        <f>(100-Data!C$5)/100*Data!B157</f>
        <v>40.559999999999995</v>
      </c>
      <c r="AI151" s="69">
        <f>AH151/Data!B157*Data!D157</f>
        <v>14.819999999999999</v>
      </c>
      <c r="AJ151" s="36">
        <f>Data!L$6/100*Data!C157*AH151</f>
        <v>154.12799999999999</v>
      </c>
      <c r="AK151" s="36">
        <f>Data!L$7*AI151</f>
        <v>4446</v>
      </c>
      <c r="AL151" s="68">
        <f t="shared" si="35"/>
        <v>0.69301085023253917</v>
      </c>
      <c r="AM151" s="8">
        <f>Data!L$5/100*Data!C157*Data!G157/Data!B157/(1-AL151)*AH151</f>
        <v>174.99804159428399</v>
      </c>
    </row>
    <row r="152" spans="1:39">
      <c r="A152" s="11">
        <v>147</v>
      </c>
      <c r="B152" s="22">
        <f t="shared" si="26"/>
        <v>0</v>
      </c>
      <c r="C152" s="16">
        <f t="shared" si="27"/>
        <v>0</v>
      </c>
      <c r="J152" s="23">
        <f>Data!B158*Data!C158</f>
        <v>19744</v>
      </c>
      <c r="K152" s="23">
        <f>IF(Data!C$7=1,Data!D158,IF(Data!C$7=2,J152,Data!B158))</f>
        <v>603</v>
      </c>
      <c r="L152" s="33">
        <f>Data!E158*SQRT(Data!F158/21)</f>
        <v>10.776046049668933</v>
      </c>
      <c r="M152" s="33">
        <f>IF(Data!H158="A",Data!G$5,IF(Data!H158="B",Data!G$6,Data!G$7))</f>
        <v>95.7</v>
      </c>
      <c r="N152" s="33">
        <f>IF(Data!I158="A",Data!G$5,IF(Data!I158="B",Data!G$6,Data!G$7))</f>
        <v>95.7</v>
      </c>
      <c r="O152" s="33">
        <f>IF(Data!J158="A",Data!G$5,IF(Data!J158="B",Data!G$6,Data!G$7))</f>
        <v>98</v>
      </c>
      <c r="P152" s="46">
        <f>IF(Data!C$6=1,M152,IF(Data!C$6=2,N152,O152))</f>
        <v>95.7</v>
      </c>
      <c r="Q152" s="46">
        <f t="shared" si="28"/>
        <v>577.07100000000003</v>
      </c>
      <c r="R152" s="48">
        <f>MIN(4,(1-P152/100)*Data!G158/L152)</f>
        <v>0.78210504680043713</v>
      </c>
      <c r="S152" s="5">
        <f t="shared" si="29"/>
        <v>1.9262420039785602</v>
      </c>
      <c r="T152" s="49">
        <f t="shared" si="30"/>
        <v>-0.61835645908734749</v>
      </c>
      <c r="U152" s="5">
        <f t="shared" si="31"/>
        <v>0</v>
      </c>
      <c r="V152" s="5">
        <f>Data!C158*U152</f>
        <v>0</v>
      </c>
      <c r="W152" s="48">
        <f>MIN(4,(1-Data!C$5/100)*Data!G158/L152)</f>
        <v>0.54565468381425986</v>
      </c>
      <c r="X152" s="5">
        <f t="shared" si="32"/>
        <v>2.1048547992567439</v>
      </c>
      <c r="Y152" s="49">
        <f t="shared" si="33"/>
        <v>-0.26527658113697578</v>
      </c>
      <c r="Z152" s="5">
        <f t="shared" si="25"/>
        <v>0</v>
      </c>
      <c r="AA152" s="5">
        <f>Data!C158*Z152</f>
        <v>0</v>
      </c>
      <c r="AB152" s="34">
        <f>(1-P152/100)*Data!B158</f>
        <v>26.530999999999956</v>
      </c>
      <c r="AC152" s="9">
        <f>AB152/Data!B158*Data!D158</f>
        <v>25.928999999999956</v>
      </c>
      <c r="AD152" s="15">
        <f>Data!L$6/100*Data!C158*AB152</f>
        <v>169.79839999999973</v>
      </c>
      <c r="AE152" s="11">
        <f>Data!L$7*AC152</f>
        <v>7778.6999999999871</v>
      </c>
      <c r="AF152" s="68">
        <f t="shared" si="34"/>
        <v>0.26817019627835248</v>
      </c>
      <c r="AG152" s="8">
        <f>Data!L$5/100*Data!C158*Data!G158/Data!B158/(1-AF152)*AB152</f>
        <v>92.130710797950357</v>
      </c>
      <c r="AH152" s="34">
        <f>(100-Data!C$5)/100*Data!B158</f>
        <v>18.509999999999998</v>
      </c>
      <c r="AI152" s="69">
        <f>AH152/Data!B158*Data!D158</f>
        <v>18.089999999999996</v>
      </c>
      <c r="AJ152" s="36">
        <f>Data!L$6/100*Data!C158*AH152</f>
        <v>118.464</v>
      </c>
      <c r="AK152" s="36">
        <f>Data!L$7*AI152</f>
        <v>5426.9999999999991</v>
      </c>
      <c r="AL152" s="68">
        <f t="shared" si="35"/>
        <v>0.39539820198419118</v>
      </c>
      <c r="AM152" s="8">
        <f>Data!L$5/100*Data!C158*Data!G158/Data!B158/(1-AL152)*AH152</f>
        <v>77.803275071917696</v>
      </c>
    </row>
    <row r="153" spans="1:39">
      <c r="A153" s="11">
        <v>148</v>
      </c>
      <c r="B153" s="22">
        <f t="shared" si="26"/>
        <v>0</v>
      </c>
      <c r="C153" s="16">
        <f t="shared" si="27"/>
        <v>2</v>
      </c>
      <c r="J153" s="23">
        <f>Data!B159*Data!C159</f>
        <v>133884</v>
      </c>
      <c r="K153" s="23">
        <f>IF(Data!C$7=1,Data!D159,IF(Data!C$7=2,J153,Data!B159))</f>
        <v>473</v>
      </c>
      <c r="L153" s="33">
        <f>Data!E159*SQRT(Data!F159/21)</f>
        <v>25.130295014387332</v>
      </c>
      <c r="M153" s="33">
        <f>IF(Data!H159="A",Data!G$5,IF(Data!H159="B",Data!G$6,Data!G$7))</f>
        <v>98</v>
      </c>
      <c r="N153" s="33">
        <f>IF(Data!I159="A",Data!G$5,IF(Data!I159="B",Data!G$6,Data!G$7))</f>
        <v>95.7</v>
      </c>
      <c r="O153" s="33">
        <f>IF(Data!J159="A",Data!G$5,IF(Data!J159="B",Data!G$6,Data!G$7))</f>
        <v>98</v>
      </c>
      <c r="P153" s="46">
        <f>IF(Data!C$6=1,M153,IF(Data!C$6=2,N153,O153))</f>
        <v>98</v>
      </c>
      <c r="Q153" s="46">
        <f t="shared" si="28"/>
        <v>463.54</v>
      </c>
      <c r="R153" s="48">
        <f>MIN(4,(1-P153/100)*Data!G159/L153)</f>
        <v>0.36211274061009519</v>
      </c>
      <c r="S153" s="5">
        <f t="shared" si="29"/>
        <v>2.2913915378772898</v>
      </c>
      <c r="T153" s="49">
        <f t="shared" si="30"/>
        <v>7.6133167288728015E-2</v>
      </c>
      <c r="U153" s="5">
        <f t="shared" si="31"/>
        <v>2</v>
      </c>
      <c r="V153" s="5">
        <f>Data!C159*U153</f>
        <v>72</v>
      </c>
      <c r="W153" s="48">
        <f>MIN(4,(1-Data!C$5/100)*Data!G159/L153)</f>
        <v>0.54316911091514275</v>
      </c>
      <c r="X153" s="5">
        <f t="shared" si="32"/>
        <v>2.107022772453901</v>
      </c>
      <c r="Y153" s="49">
        <f t="shared" si="33"/>
        <v>-0.26116001003800171</v>
      </c>
      <c r="Z153" s="5">
        <f t="shared" si="25"/>
        <v>0</v>
      </c>
      <c r="AA153" s="5">
        <f>Data!C159*Z153</f>
        <v>0</v>
      </c>
      <c r="AB153" s="34">
        <f>(1-P153/100)*Data!B159</f>
        <v>74.380000000000067</v>
      </c>
      <c r="AC153" s="9">
        <f>AB153/Data!B159*Data!D159</f>
        <v>9.460000000000008</v>
      </c>
      <c r="AD153" s="15">
        <f>Data!L$6/100*Data!C159*AB153</f>
        <v>535.53600000000051</v>
      </c>
      <c r="AE153" s="11">
        <f>Data!L$7*AC153</f>
        <v>2838.0000000000023</v>
      </c>
      <c r="AF153" s="68">
        <f t="shared" si="34"/>
        <v>0.5303434234871498</v>
      </c>
      <c r="AG153" s="8">
        <f>Data!L$5/100*Data!C159*Data!G159/Data!B159/(1-AF153)*AB153</f>
        <v>174.38273857059303</v>
      </c>
      <c r="AH153" s="34">
        <f>(100-Data!C$5)/100*Data!B159</f>
        <v>111.57</v>
      </c>
      <c r="AI153" s="69">
        <f>AH153/Data!B159*Data!D159</f>
        <v>14.19</v>
      </c>
      <c r="AJ153" s="36">
        <f>Data!L$6/100*Data!C159*AH153</f>
        <v>803.30399999999997</v>
      </c>
      <c r="AK153" s="36">
        <f>Data!L$7*AI153</f>
        <v>4257</v>
      </c>
      <c r="AL153" s="68">
        <f t="shared" si="35"/>
        <v>0.39698455778000752</v>
      </c>
      <c r="AM153" s="8">
        <f>Data!L$5/100*Data!C159*Data!G159/Data!B159/(1-AL153)*AH153</f>
        <v>203.72612606358726</v>
      </c>
    </row>
    <row r="154" spans="1:39">
      <c r="A154" s="11">
        <v>149</v>
      </c>
      <c r="B154" s="22">
        <f t="shared" si="26"/>
        <v>26</v>
      </c>
      <c r="C154" s="16">
        <f t="shared" si="27"/>
        <v>35</v>
      </c>
      <c r="J154" s="23">
        <f>Data!B160*Data!C160</f>
        <v>599680</v>
      </c>
      <c r="K154" s="23">
        <f>IF(Data!C$7=1,Data!D160,IF(Data!C$7=2,J154,Data!B160))</f>
        <v>475</v>
      </c>
      <c r="L154" s="33">
        <f>Data!E160*SQRT(Data!F160/21)</f>
        <v>40.587990622696964</v>
      </c>
      <c r="M154" s="33">
        <f>IF(Data!H160="A",Data!G$5,IF(Data!H160="B",Data!G$6,Data!G$7))</f>
        <v>98</v>
      </c>
      <c r="N154" s="33">
        <f>IF(Data!I160="A",Data!G$5,IF(Data!I160="B",Data!G$6,Data!G$7))</f>
        <v>97</v>
      </c>
      <c r="O154" s="33">
        <f>IF(Data!J160="A",Data!G$5,IF(Data!J160="B",Data!G$6,Data!G$7))</f>
        <v>98</v>
      </c>
      <c r="P154" s="46">
        <f>IF(Data!C$6=1,M154,IF(Data!C$6=2,N154,O154))</f>
        <v>98</v>
      </c>
      <c r="Q154" s="46">
        <f t="shared" si="28"/>
        <v>465.5</v>
      </c>
      <c r="R154" s="48">
        <f>MIN(4,(1-P154/100)*Data!G160/L154)</f>
        <v>0.10643542421595621</v>
      </c>
      <c r="S154" s="5">
        <f t="shared" si="29"/>
        <v>2.7747629576446879</v>
      </c>
      <c r="T154" s="49">
        <f t="shared" si="30"/>
        <v>0.86796574353674028</v>
      </c>
      <c r="U154" s="5">
        <f t="shared" si="31"/>
        <v>35</v>
      </c>
      <c r="V154" s="5">
        <f>Data!C160*U154</f>
        <v>5600</v>
      </c>
      <c r="W154" s="48">
        <f>MIN(4,(1-Data!C$5/100)*Data!G160/L154)</f>
        <v>0.1596531363239343</v>
      </c>
      <c r="X154" s="5">
        <f t="shared" si="32"/>
        <v>2.6245722041698087</v>
      </c>
      <c r="Y154" s="49">
        <f t="shared" si="33"/>
        <v>0.63350387996325097</v>
      </c>
      <c r="Z154" s="5">
        <f t="shared" si="25"/>
        <v>26</v>
      </c>
      <c r="AA154" s="5">
        <f>Data!C160*Z154</f>
        <v>4160</v>
      </c>
      <c r="AB154" s="34">
        <f>(1-P154/100)*Data!B160</f>
        <v>74.960000000000065</v>
      </c>
      <c r="AC154" s="9">
        <f>AB154/Data!B160*Data!D160</f>
        <v>9.5000000000000089</v>
      </c>
      <c r="AD154" s="15">
        <f>Data!L$6/100*Data!C160*AB154</f>
        <v>2398.7200000000021</v>
      </c>
      <c r="AE154" s="11">
        <f>Data!L$7*AC154</f>
        <v>2850.0000000000027</v>
      </c>
      <c r="AF154" s="68">
        <f t="shared" si="34"/>
        <v>0.8072934568684611</v>
      </c>
      <c r="AG154" s="8">
        <f>Data!L$5/100*Data!C160*Data!G160/Data!B160/(1-AF154)*AB154</f>
        <v>896.70022196417688</v>
      </c>
      <c r="AH154" s="34">
        <f>(100-Data!C$5)/100*Data!B160</f>
        <v>112.44</v>
      </c>
      <c r="AI154" s="69">
        <f>AH154/Data!B160*Data!D160</f>
        <v>14.25</v>
      </c>
      <c r="AJ154" s="36">
        <f>Data!L$6/100*Data!C160*AH154</f>
        <v>3598.08</v>
      </c>
      <c r="AK154" s="36">
        <f>Data!L$7*AI154</f>
        <v>4275</v>
      </c>
      <c r="AL154" s="68">
        <f t="shared" si="35"/>
        <v>0.7367976760320033</v>
      </c>
      <c r="AM154" s="8">
        <f>Data!L$5/100*Data!C160*Data!G160/Data!B160/(1-AL154)*AH154</f>
        <v>984.79373621152627</v>
      </c>
    </row>
    <row r="155" spans="1:39">
      <c r="A155" s="11">
        <v>150</v>
      </c>
      <c r="B155" s="22">
        <f t="shared" si="26"/>
        <v>23</v>
      </c>
      <c r="C155" s="16">
        <f t="shared" si="27"/>
        <v>29</v>
      </c>
      <c r="J155" s="23">
        <f>Data!B161*Data!C161</f>
        <v>290731</v>
      </c>
      <c r="K155" s="23">
        <f>IF(Data!C$7=1,Data!D161,IF(Data!C$7=2,J155,Data!B161))</f>
        <v>323</v>
      </c>
      <c r="L155" s="33">
        <f>Data!E161*SQRT(Data!F161/21)</f>
        <v>25.494044407594338</v>
      </c>
      <c r="M155" s="33">
        <f>IF(Data!H161="A",Data!G$5,IF(Data!H161="B",Data!G$6,Data!G$7))</f>
        <v>98</v>
      </c>
      <c r="N155" s="33">
        <f>IF(Data!I161="A",Data!G$5,IF(Data!I161="B",Data!G$6,Data!G$7))</f>
        <v>98</v>
      </c>
      <c r="O155" s="33">
        <f>IF(Data!J161="A",Data!G$5,IF(Data!J161="B",Data!G$6,Data!G$7))</f>
        <v>98</v>
      </c>
      <c r="P155" s="46">
        <f>IF(Data!C$6=1,M155,IF(Data!C$6=2,N155,O155))</f>
        <v>98</v>
      </c>
      <c r="Q155" s="46">
        <f t="shared" si="28"/>
        <v>316.54000000000002</v>
      </c>
      <c r="R155" s="48">
        <f>MIN(4,(1-P155/100)*Data!G161/L155)</f>
        <v>6.5897743533370162E-2</v>
      </c>
      <c r="S155" s="5">
        <f t="shared" si="29"/>
        <v>2.9424782042565027</v>
      </c>
      <c r="T155" s="49">
        <f t="shared" si="30"/>
        <v>1.120190774477928</v>
      </c>
      <c r="U155" s="5">
        <f t="shared" si="31"/>
        <v>29</v>
      </c>
      <c r="V155" s="5">
        <f>Data!C161*U155</f>
        <v>8323</v>
      </c>
      <c r="W155" s="48">
        <f>MIN(4,(1-Data!C$5/100)*Data!G161/L155)</f>
        <v>9.8846615300055243E-2</v>
      </c>
      <c r="X155" s="5">
        <f t="shared" si="32"/>
        <v>2.8012939450026026</v>
      </c>
      <c r="Y155" s="49">
        <f t="shared" si="33"/>
        <v>0.90849656467963535</v>
      </c>
      <c r="Z155" s="5">
        <f t="shared" si="25"/>
        <v>23</v>
      </c>
      <c r="AA155" s="5">
        <f>Data!C161*Z155</f>
        <v>6601</v>
      </c>
      <c r="AB155" s="34">
        <f>(1-P155/100)*Data!B161</f>
        <v>20.260000000000019</v>
      </c>
      <c r="AC155" s="9">
        <f>AB155/Data!B161*Data!D161</f>
        <v>6.4600000000000062</v>
      </c>
      <c r="AD155" s="15">
        <f>Data!L$6/100*Data!C161*AB155</f>
        <v>1162.9240000000011</v>
      </c>
      <c r="AE155" s="11">
        <f>Data!L$7*AC155</f>
        <v>1938.0000000000018</v>
      </c>
      <c r="AF155" s="68">
        <f t="shared" si="34"/>
        <v>0.86868376276997772</v>
      </c>
      <c r="AG155" s="8">
        <f>Data!L$5/100*Data!C161*Data!G161/Data!B161/(1-AF155)*AB155</f>
        <v>917.93674980843537</v>
      </c>
      <c r="AH155" s="34">
        <f>(100-Data!C$5)/100*Data!B161</f>
        <v>30.39</v>
      </c>
      <c r="AI155" s="69">
        <f>AH155/Data!B161*Data!D161</f>
        <v>9.69</v>
      </c>
      <c r="AJ155" s="36">
        <f>Data!L$6/100*Data!C161*AH155</f>
        <v>1744.3860000000002</v>
      </c>
      <c r="AK155" s="36">
        <f>Data!L$7*AI155</f>
        <v>2907</v>
      </c>
      <c r="AL155" s="68">
        <f t="shared" si="35"/>
        <v>0.81819203602937629</v>
      </c>
      <c r="AM155" s="8">
        <f>Data!L$5/100*Data!C161*Data!G161/Data!B161/(1-AL155)*AH155</f>
        <v>994.51088968366128</v>
      </c>
    </row>
    <row r="157" spans="1:39">
      <c r="J157" t="s">
        <v>52</v>
      </c>
      <c r="K157">
        <f>SUM(K6:K155)</f>
        <v>15550</v>
      </c>
      <c r="P157" t="s">
        <v>47</v>
      </c>
      <c r="Q157" s="33">
        <f>SUM(Q6:Q155)*100/$K157</f>
        <v>97.000803858520925</v>
      </c>
      <c r="R157" s="33"/>
      <c r="U157">
        <f>SUM(U6:U155)</f>
        <v>2647</v>
      </c>
      <c r="V157">
        <f>SUM(V6:V155)</f>
        <v>237239</v>
      </c>
      <c r="Z157">
        <f>SUM(Z6:Z155)</f>
        <v>2400</v>
      </c>
      <c r="AA157">
        <f>SUM(AA6:AA155)</f>
        <v>208009</v>
      </c>
      <c r="AD157" s="34">
        <f>SUM(AD6:AD155)</f>
        <v>42855.616800000025</v>
      </c>
      <c r="AE157" s="34">
        <f>SUM(AE6:AE155)</f>
        <v>139912.49999999991</v>
      </c>
      <c r="AF157" s="34"/>
      <c r="AG157" s="34">
        <f>SUM(AG6:AG155)</f>
        <v>36967.881753687114</v>
      </c>
      <c r="AH157" s="34">
        <f>SUM(AH6:AH155)</f>
        <v>4822.32</v>
      </c>
      <c r="AJ157" s="34">
        <f>SUM(AJ6:AJ155)</f>
        <v>54751.625999999997</v>
      </c>
      <c r="AK157" s="34">
        <f>SUM(AK6:AK155)</f>
        <v>139950</v>
      </c>
      <c r="AM157" s="34">
        <f>SUM(AM6:AM155)</f>
        <v>37976.265015341909</v>
      </c>
    </row>
    <row r="158" spans="1:39">
      <c r="J158" t="s">
        <v>53</v>
      </c>
      <c r="P158" t="s">
        <v>48</v>
      </c>
    </row>
    <row r="159" spans="1:39">
      <c r="J159" t="s">
        <v>49</v>
      </c>
      <c r="K159" s="8"/>
      <c r="Q159" s="33"/>
      <c r="AE159" s="33"/>
      <c r="AF159" s="33"/>
      <c r="AG159" s="3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2011-10-04T10:36:47Z</cp:lastPrinted>
  <dcterms:created xsi:type="dcterms:W3CDTF">2010-12-03T15:28:22Z</dcterms:created>
  <dcterms:modified xsi:type="dcterms:W3CDTF">2014-12-16T13:21:50Z</dcterms:modified>
</cp:coreProperties>
</file>