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60" windowWidth="20730" windowHeight="11760"/>
  </bookViews>
  <sheets>
    <sheet name="Anvisningar" sheetId="4" r:id="rId1"/>
    <sheet name="Data" sheetId="2" r:id="rId2"/>
    <sheet name="Resultat" sheetId="3" r:id="rId3"/>
  </sheets>
  <calcPr calcId="125725"/>
</workbook>
</file>

<file path=xl/calcChain.xml><?xml version="1.0" encoding="utf-8"?>
<calcChain xmlns="http://schemas.openxmlformats.org/spreadsheetml/2006/main">
  <c r="AN7" i="3"/>
  <c r="AN8"/>
  <c r="AN9"/>
  <c r="AN10"/>
  <c r="AN11"/>
  <c r="AN12"/>
  <c r="AN13"/>
  <c r="AN14"/>
  <c r="AN15"/>
  <c r="AN16"/>
  <c r="AN17"/>
  <c r="AN18"/>
  <c r="AN19"/>
  <c r="AN20"/>
  <c r="AN21"/>
  <c r="AN22"/>
  <c r="AN23"/>
  <c r="AN24"/>
  <c r="AN25"/>
  <c r="AN26"/>
  <c r="AN27"/>
  <c r="AN28"/>
  <c r="AN29"/>
  <c r="AN30"/>
  <c r="AN31"/>
  <c r="AN32"/>
  <c r="AN33"/>
  <c r="AN34"/>
  <c r="AN35"/>
  <c r="AN36"/>
  <c r="AN37"/>
  <c r="AN38"/>
  <c r="AN39"/>
  <c r="AN40"/>
  <c r="AN41"/>
  <c r="AN42"/>
  <c r="AN43"/>
  <c r="AN44"/>
  <c r="AN45"/>
  <c r="AN46"/>
  <c r="AN47"/>
  <c r="AN48"/>
  <c r="AN49"/>
  <c r="AN50"/>
  <c r="AN51"/>
  <c r="AN52"/>
  <c r="AN53"/>
  <c r="AN54"/>
  <c r="AN55"/>
  <c r="AN56"/>
  <c r="AN57"/>
  <c r="AN58"/>
  <c r="AN59"/>
  <c r="AN60"/>
  <c r="AN61"/>
  <c r="AN62"/>
  <c r="AN63"/>
  <c r="AN64"/>
  <c r="AN65"/>
  <c r="AN66"/>
  <c r="AN67"/>
  <c r="AN68"/>
  <c r="AN69"/>
  <c r="AN70"/>
  <c r="AN71"/>
  <c r="AN72"/>
  <c r="AN73"/>
  <c r="AN74"/>
  <c r="AN75"/>
  <c r="AN76"/>
  <c r="AN77"/>
  <c r="AN78"/>
  <c r="AN79"/>
  <c r="AN80"/>
  <c r="AN81"/>
  <c r="AN82"/>
  <c r="AN83"/>
  <c r="AN84"/>
  <c r="AN85"/>
  <c r="AN86"/>
  <c r="AN87"/>
  <c r="AN88"/>
  <c r="AN89"/>
  <c r="AN90"/>
  <c r="AN91"/>
  <c r="AN92"/>
  <c r="AN93"/>
  <c r="AN94"/>
  <c r="AN95"/>
  <c r="AN96"/>
  <c r="AN97"/>
  <c r="AN98"/>
  <c r="AN99"/>
  <c r="AN100"/>
  <c r="AN101"/>
  <c r="AN102"/>
  <c r="AN103"/>
  <c r="AN104"/>
  <c r="AN105"/>
  <c r="AN106"/>
  <c r="AN107"/>
  <c r="AN108"/>
  <c r="AN109"/>
  <c r="AN110"/>
  <c r="AN111"/>
  <c r="AN112"/>
  <c r="AN113"/>
  <c r="AN114"/>
  <c r="AN115"/>
  <c r="AN116"/>
  <c r="AN117"/>
  <c r="AN118"/>
  <c r="AN119"/>
  <c r="AN120"/>
  <c r="AN121"/>
  <c r="AN122"/>
  <c r="AN123"/>
  <c r="AN124"/>
  <c r="AN125"/>
  <c r="AN126"/>
  <c r="AN127"/>
  <c r="AN128"/>
  <c r="AN129"/>
  <c r="AN130"/>
  <c r="AN131"/>
  <c r="AN132"/>
  <c r="AN133"/>
  <c r="AN134"/>
  <c r="AN135"/>
  <c r="AN136"/>
  <c r="AN137"/>
  <c r="AN138"/>
  <c r="AN139"/>
  <c r="AN140"/>
  <c r="AN141"/>
  <c r="AN142"/>
  <c r="AN143"/>
  <c r="AN144"/>
  <c r="AN145"/>
  <c r="AN146"/>
  <c r="AN147"/>
  <c r="AN148"/>
  <c r="AN149"/>
  <c r="AN150"/>
  <c r="AN151"/>
  <c r="AN152"/>
  <c r="AN153"/>
  <c r="AN154"/>
  <c r="AN155"/>
  <c r="AN6"/>
  <c r="AJ7" l="1"/>
  <c r="AJ8"/>
  <c r="AJ9"/>
  <c r="AJ10"/>
  <c r="AJ11"/>
  <c r="AJ12"/>
  <c r="AJ13"/>
  <c r="AJ14"/>
  <c r="AJ15"/>
  <c r="AJ16"/>
  <c r="AJ17"/>
  <c r="AJ18"/>
  <c r="AJ19"/>
  <c r="AJ20"/>
  <c r="AJ21"/>
  <c r="AJ22"/>
  <c r="AJ23"/>
  <c r="AJ24"/>
  <c r="AJ25"/>
  <c r="AJ26"/>
  <c r="AJ27"/>
  <c r="AJ28"/>
  <c r="AJ29"/>
  <c r="AJ30"/>
  <c r="AJ31"/>
  <c r="AJ32"/>
  <c r="AJ33"/>
  <c r="AJ34"/>
  <c r="AJ35"/>
  <c r="AJ36"/>
  <c r="AJ37"/>
  <c r="AJ38"/>
  <c r="AJ39"/>
  <c r="AJ40"/>
  <c r="AJ41"/>
  <c r="AJ42"/>
  <c r="AJ43"/>
  <c r="AJ44"/>
  <c r="AJ45"/>
  <c r="AJ46"/>
  <c r="AJ47"/>
  <c r="AJ48"/>
  <c r="AJ49"/>
  <c r="AJ50"/>
  <c r="AJ51"/>
  <c r="AJ52"/>
  <c r="AJ53"/>
  <c r="AJ54"/>
  <c r="AJ55"/>
  <c r="AJ56"/>
  <c r="AJ57"/>
  <c r="AJ58"/>
  <c r="AJ59"/>
  <c r="AJ60"/>
  <c r="AJ61"/>
  <c r="AJ62"/>
  <c r="AJ63"/>
  <c r="AJ64"/>
  <c r="AJ65"/>
  <c r="AJ66"/>
  <c r="AJ67"/>
  <c r="AJ68"/>
  <c r="AJ69"/>
  <c r="AJ70"/>
  <c r="AJ71"/>
  <c r="AJ72"/>
  <c r="AJ73"/>
  <c r="AJ74"/>
  <c r="AJ75"/>
  <c r="AJ76"/>
  <c r="AJ77"/>
  <c r="AJ78"/>
  <c r="AJ79"/>
  <c r="AJ80"/>
  <c r="AJ81"/>
  <c r="AJ82"/>
  <c r="AJ83"/>
  <c r="AJ84"/>
  <c r="AJ85"/>
  <c r="AJ86"/>
  <c r="AJ87"/>
  <c r="AJ88"/>
  <c r="AJ89"/>
  <c r="AJ90"/>
  <c r="AJ91"/>
  <c r="AJ92"/>
  <c r="AJ93"/>
  <c r="AJ94"/>
  <c r="AJ95"/>
  <c r="AJ96"/>
  <c r="AJ97"/>
  <c r="AJ98"/>
  <c r="AJ99"/>
  <c r="AJ100"/>
  <c r="AJ101"/>
  <c r="AJ102"/>
  <c r="AJ103"/>
  <c r="AJ104"/>
  <c r="AJ105"/>
  <c r="AJ106"/>
  <c r="AJ107"/>
  <c r="AJ108"/>
  <c r="AJ109"/>
  <c r="AJ110"/>
  <c r="AJ111"/>
  <c r="AJ112"/>
  <c r="AJ113"/>
  <c r="AJ114"/>
  <c r="AJ115"/>
  <c r="AJ116"/>
  <c r="AJ117"/>
  <c r="AJ118"/>
  <c r="AJ119"/>
  <c r="AJ120"/>
  <c r="AJ121"/>
  <c r="AJ122"/>
  <c r="AJ123"/>
  <c r="AJ124"/>
  <c r="AJ125"/>
  <c r="AJ126"/>
  <c r="AJ127"/>
  <c r="AJ128"/>
  <c r="AJ129"/>
  <c r="AJ130"/>
  <c r="AJ131"/>
  <c r="AJ132"/>
  <c r="AJ133"/>
  <c r="AJ134"/>
  <c r="AJ135"/>
  <c r="AJ136"/>
  <c r="AJ137"/>
  <c r="AJ138"/>
  <c r="AJ139"/>
  <c r="AJ140"/>
  <c r="AJ141"/>
  <c r="AJ142"/>
  <c r="AJ143"/>
  <c r="AJ144"/>
  <c r="AJ145"/>
  <c r="AJ146"/>
  <c r="AJ147"/>
  <c r="AJ148"/>
  <c r="AJ149"/>
  <c r="AJ150"/>
  <c r="AJ151"/>
  <c r="AJ152"/>
  <c r="AJ153"/>
  <c r="AJ154"/>
  <c r="AJ155"/>
  <c r="AJ6"/>
  <c r="AL6" l="1"/>
  <c r="AL7"/>
  <c r="AL10"/>
  <c r="AL11"/>
  <c r="AL14"/>
  <c r="AL15"/>
  <c r="AL18"/>
  <c r="AL19"/>
  <c r="AL22"/>
  <c r="AL23"/>
  <c r="AL26"/>
  <c r="AL27"/>
  <c r="AL30"/>
  <c r="AL31"/>
  <c r="AL34"/>
  <c r="AL35"/>
  <c r="AL38"/>
  <c r="AL39"/>
  <c r="AL42"/>
  <c r="AL43"/>
  <c r="AL46"/>
  <c r="AL47"/>
  <c r="AL50"/>
  <c r="AL51"/>
  <c r="AL54"/>
  <c r="AL55"/>
  <c r="AL58"/>
  <c r="AL59"/>
  <c r="AL62"/>
  <c r="AL63"/>
  <c r="AL66"/>
  <c r="AL67"/>
  <c r="AL70"/>
  <c r="AL71"/>
  <c r="AL74"/>
  <c r="AL75"/>
  <c r="AL78"/>
  <c r="AL79"/>
  <c r="AL82"/>
  <c r="AL83"/>
  <c r="AL86"/>
  <c r="AL87"/>
  <c r="AL90"/>
  <c r="AL91"/>
  <c r="AL94"/>
  <c r="AL95"/>
  <c r="AL98"/>
  <c r="AL99"/>
  <c r="AL102"/>
  <c r="AL103"/>
  <c r="AL106"/>
  <c r="AL107"/>
  <c r="AL110"/>
  <c r="AL111"/>
  <c r="AL114"/>
  <c r="AL115"/>
  <c r="AL118"/>
  <c r="AL119"/>
  <c r="AL122"/>
  <c r="AL123"/>
  <c r="AL126"/>
  <c r="AL127"/>
  <c r="AL130"/>
  <c r="AL131"/>
  <c r="AL134"/>
  <c r="AL135"/>
  <c r="AL138"/>
  <c r="AL139"/>
  <c r="AL142"/>
  <c r="AL143"/>
  <c r="AL146"/>
  <c r="AL147"/>
  <c r="AL150"/>
  <c r="AL151"/>
  <c r="AL154"/>
  <c r="AL155"/>
  <c r="AN157" l="1"/>
  <c r="AL144"/>
  <c r="AL140"/>
  <c r="AL136"/>
  <c r="AL132"/>
  <c r="AL96"/>
  <c r="AL92"/>
  <c r="AL72"/>
  <c r="AL68"/>
  <c r="AL64"/>
  <c r="AL48"/>
  <c r="AL44"/>
  <c r="AL40"/>
  <c r="AL36"/>
  <c r="AL153"/>
  <c r="AL149"/>
  <c r="AL145"/>
  <c r="AL141"/>
  <c r="AL137"/>
  <c r="AL133"/>
  <c r="AL129"/>
  <c r="AL125"/>
  <c r="AL121"/>
  <c r="AL117"/>
  <c r="AL113"/>
  <c r="AL109"/>
  <c r="AL105"/>
  <c r="AL101"/>
  <c r="AL97"/>
  <c r="AL93"/>
  <c r="AL89"/>
  <c r="AL85"/>
  <c r="AL81"/>
  <c r="AL77"/>
  <c r="AL73"/>
  <c r="AL69"/>
  <c r="AL65"/>
  <c r="AL61"/>
  <c r="AL57"/>
  <c r="AL53"/>
  <c r="AL49"/>
  <c r="AL45"/>
  <c r="AL41"/>
  <c r="AL37"/>
  <c r="AL33"/>
  <c r="AL29"/>
  <c r="AL25"/>
  <c r="AL21"/>
  <c r="AL17"/>
  <c r="AL13"/>
  <c r="AL9"/>
  <c r="AL152"/>
  <c r="AL148"/>
  <c r="AL128"/>
  <c r="AL124"/>
  <c r="AL120"/>
  <c r="AL116"/>
  <c r="AL112"/>
  <c r="AL108"/>
  <c r="AL104"/>
  <c r="AL100"/>
  <c r="AL88"/>
  <c r="AL84"/>
  <c r="AL80"/>
  <c r="AL76"/>
  <c r="AL60"/>
  <c r="AL56"/>
  <c r="AL52"/>
  <c r="AL32"/>
  <c r="AL28"/>
  <c r="AL24"/>
  <c r="AL20"/>
  <c r="AL16"/>
  <c r="AL12"/>
  <c r="AL8"/>
  <c r="K7"/>
  <c r="K8"/>
  <c r="K9"/>
  <c r="K10"/>
  <c r="K11"/>
  <c r="K12"/>
  <c r="K13"/>
  <c r="K14"/>
  <c r="K15"/>
  <c r="K16"/>
  <c r="K17"/>
  <c r="K18"/>
  <c r="K19"/>
  <c r="K20"/>
  <c r="K21"/>
  <c r="K22"/>
  <c r="K23"/>
  <c r="K24"/>
  <c r="K25"/>
  <c r="K26"/>
  <c r="K27"/>
  <c r="K28"/>
  <c r="K29"/>
  <c r="K30"/>
  <c r="K31"/>
  <c r="K32"/>
  <c r="K33"/>
  <c r="K34"/>
  <c r="K35"/>
  <c r="K36"/>
  <c r="K37"/>
  <c r="K38"/>
  <c r="K39"/>
  <c r="K40"/>
  <c r="K41"/>
  <c r="K42"/>
  <c r="K43"/>
  <c r="K44"/>
  <c r="K45"/>
  <c r="K46"/>
  <c r="K47"/>
  <c r="K48"/>
  <c r="K49"/>
  <c r="K50"/>
  <c r="K51"/>
  <c r="K52"/>
  <c r="K53"/>
  <c r="K54"/>
  <c r="K55"/>
  <c r="K56"/>
  <c r="K57"/>
  <c r="K58"/>
  <c r="K59"/>
  <c r="K60"/>
  <c r="K61"/>
  <c r="K62"/>
  <c r="K63"/>
  <c r="K64"/>
  <c r="K65"/>
  <c r="K66"/>
  <c r="K67"/>
  <c r="K68"/>
  <c r="K69"/>
  <c r="K70"/>
  <c r="K71"/>
  <c r="K72"/>
  <c r="K73"/>
  <c r="K74"/>
  <c r="K75"/>
  <c r="K76"/>
  <c r="K77"/>
  <c r="K78"/>
  <c r="K79"/>
  <c r="K80"/>
  <c r="K81"/>
  <c r="K82"/>
  <c r="K83"/>
  <c r="K84"/>
  <c r="K85"/>
  <c r="K86"/>
  <c r="K87"/>
  <c r="K88"/>
  <c r="K89"/>
  <c r="K90"/>
  <c r="K91"/>
  <c r="K92"/>
  <c r="K93"/>
  <c r="K94"/>
  <c r="K95"/>
  <c r="K96"/>
  <c r="K97"/>
  <c r="K98"/>
  <c r="K99"/>
  <c r="K100"/>
  <c r="K101"/>
  <c r="K102"/>
  <c r="K103"/>
  <c r="K104"/>
  <c r="K105"/>
  <c r="K106"/>
  <c r="K107"/>
  <c r="K108"/>
  <c r="K109"/>
  <c r="K110"/>
  <c r="K111"/>
  <c r="K112"/>
  <c r="K113"/>
  <c r="K114"/>
  <c r="K115"/>
  <c r="K116"/>
  <c r="K117"/>
  <c r="K118"/>
  <c r="K119"/>
  <c r="K120"/>
  <c r="K121"/>
  <c r="K122"/>
  <c r="K123"/>
  <c r="K124"/>
  <c r="K125"/>
  <c r="K126"/>
  <c r="K127"/>
  <c r="K128"/>
  <c r="K129"/>
  <c r="K130"/>
  <c r="K131"/>
  <c r="K132"/>
  <c r="K133"/>
  <c r="K134"/>
  <c r="K135"/>
  <c r="K136"/>
  <c r="K137"/>
  <c r="K138"/>
  <c r="K139"/>
  <c r="K140"/>
  <c r="K141"/>
  <c r="K142"/>
  <c r="K143"/>
  <c r="K144"/>
  <c r="K145"/>
  <c r="K146"/>
  <c r="K147"/>
  <c r="K148"/>
  <c r="K149"/>
  <c r="K150"/>
  <c r="K151"/>
  <c r="K152"/>
  <c r="K153"/>
  <c r="K154"/>
  <c r="K155"/>
  <c r="K6"/>
  <c r="AL157" l="1"/>
  <c r="K157"/>
  <c r="V7"/>
  <c r="W7" s="1"/>
  <c r="X7" s="1"/>
  <c r="V8"/>
  <c r="W8" s="1"/>
  <c r="X8" s="1"/>
  <c r="V9"/>
  <c r="W9" s="1"/>
  <c r="X9" s="1"/>
  <c r="V10"/>
  <c r="W10" s="1"/>
  <c r="X10" s="1"/>
  <c r="V11"/>
  <c r="W11" s="1"/>
  <c r="X11" s="1"/>
  <c r="V12"/>
  <c r="W12" s="1"/>
  <c r="X12" s="1"/>
  <c r="V13"/>
  <c r="W13" s="1"/>
  <c r="X13" s="1"/>
  <c r="V14"/>
  <c r="W14" s="1"/>
  <c r="X14" s="1"/>
  <c r="V15"/>
  <c r="W15" s="1"/>
  <c r="X15" s="1"/>
  <c r="V16"/>
  <c r="W16" s="1"/>
  <c r="X16" s="1"/>
  <c r="V17"/>
  <c r="W17" s="1"/>
  <c r="X17" s="1"/>
  <c r="V18"/>
  <c r="W18" s="1"/>
  <c r="X18" s="1"/>
  <c r="V19"/>
  <c r="W19" s="1"/>
  <c r="X19" s="1"/>
  <c r="V20"/>
  <c r="W20" s="1"/>
  <c r="X20" s="1"/>
  <c r="V21"/>
  <c r="W21" s="1"/>
  <c r="X21" s="1"/>
  <c r="V22"/>
  <c r="W22" s="1"/>
  <c r="X22" s="1"/>
  <c r="V23"/>
  <c r="W23" s="1"/>
  <c r="X23" s="1"/>
  <c r="V24"/>
  <c r="W24" s="1"/>
  <c r="X24" s="1"/>
  <c r="V25"/>
  <c r="W25" s="1"/>
  <c r="X25" s="1"/>
  <c r="V26"/>
  <c r="W26" s="1"/>
  <c r="X26" s="1"/>
  <c r="V27"/>
  <c r="W27" s="1"/>
  <c r="X27" s="1"/>
  <c r="V28"/>
  <c r="W28" s="1"/>
  <c r="X28" s="1"/>
  <c r="V29"/>
  <c r="W29" s="1"/>
  <c r="X29" s="1"/>
  <c r="V30"/>
  <c r="W30" s="1"/>
  <c r="X30" s="1"/>
  <c r="V31"/>
  <c r="W31" s="1"/>
  <c r="X31" s="1"/>
  <c r="V32"/>
  <c r="W32" s="1"/>
  <c r="X32" s="1"/>
  <c r="V33"/>
  <c r="W33" s="1"/>
  <c r="X33" s="1"/>
  <c r="V34"/>
  <c r="W34" s="1"/>
  <c r="X34" s="1"/>
  <c r="V35"/>
  <c r="W35" s="1"/>
  <c r="X35" s="1"/>
  <c r="V36"/>
  <c r="W36" s="1"/>
  <c r="X36" s="1"/>
  <c r="V37"/>
  <c r="W37" s="1"/>
  <c r="X37" s="1"/>
  <c r="V38"/>
  <c r="W38" s="1"/>
  <c r="X38" s="1"/>
  <c r="V39"/>
  <c r="W39" s="1"/>
  <c r="X39" s="1"/>
  <c r="V40"/>
  <c r="W40" s="1"/>
  <c r="X40" s="1"/>
  <c r="V41"/>
  <c r="W41" s="1"/>
  <c r="X41" s="1"/>
  <c r="V42"/>
  <c r="W42" s="1"/>
  <c r="X42" s="1"/>
  <c r="V43"/>
  <c r="W43" s="1"/>
  <c r="X43" s="1"/>
  <c r="V44"/>
  <c r="W44" s="1"/>
  <c r="X44" s="1"/>
  <c r="V45"/>
  <c r="W45" s="1"/>
  <c r="X45" s="1"/>
  <c r="V46"/>
  <c r="W46" s="1"/>
  <c r="X46" s="1"/>
  <c r="V47"/>
  <c r="W47" s="1"/>
  <c r="X47" s="1"/>
  <c r="V48"/>
  <c r="W48" s="1"/>
  <c r="X48" s="1"/>
  <c r="V49"/>
  <c r="W49" s="1"/>
  <c r="X49" s="1"/>
  <c r="V50"/>
  <c r="W50" s="1"/>
  <c r="X50" s="1"/>
  <c r="V51"/>
  <c r="W51" s="1"/>
  <c r="X51" s="1"/>
  <c r="V52"/>
  <c r="W52" s="1"/>
  <c r="X52" s="1"/>
  <c r="V53"/>
  <c r="W53" s="1"/>
  <c r="X53" s="1"/>
  <c r="V54"/>
  <c r="W54" s="1"/>
  <c r="X54" s="1"/>
  <c r="V55"/>
  <c r="W55" s="1"/>
  <c r="X55" s="1"/>
  <c r="V56"/>
  <c r="W56" s="1"/>
  <c r="X56" s="1"/>
  <c r="V57"/>
  <c r="W57" s="1"/>
  <c r="X57" s="1"/>
  <c r="V58"/>
  <c r="W58" s="1"/>
  <c r="X58" s="1"/>
  <c r="V59"/>
  <c r="W59" s="1"/>
  <c r="X59" s="1"/>
  <c r="V60"/>
  <c r="W60" s="1"/>
  <c r="X60" s="1"/>
  <c r="V61"/>
  <c r="W61" s="1"/>
  <c r="X61" s="1"/>
  <c r="V62"/>
  <c r="W62" s="1"/>
  <c r="X62" s="1"/>
  <c r="V63"/>
  <c r="W63" s="1"/>
  <c r="X63" s="1"/>
  <c r="V64"/>
  <c r="W64" s="1"/>
  <c r="X64" s="1"/>
  <c r="V65"/>
  <c r="W65" s="1"/>
  <c r="X65" s="1"/>
  <c r="V66"/>
  <c r="W66" s="1"/>
  <c r="X66" s="1"/>
  <c r="V67"/>
  <c r="W67" s="1"/>
  <c r="X67" s="1"/>
  <c r="V68"/>
  <c r="W68" s="1"/>
  <c r="X68" s="1"/>
  <c r="V69"/>
  <c r="W69" s="1"/>
  <c r="X69" s="1"/>
  <c r="V70"/>
  <c r="W70" s="1"/>
  <c r="X70" s="1"/>
  <c r="V71"/>
  <c r="W71" s="1"/>
  <c r="X71" s="1"/>
  <c r="V72"/>
  <c r="W72" s="1"/>
  <c r="X72" s="1"/>
  <c r="V73"/>
  <c r="W73" s="1"/>
  <c r="X73" s="1"/>
  <c r="V74"/>
  <c r="W74" s="1"/>
  <c r="X74" s="1"/>
  <c r="V75"/>
  <c r="W75" s="1"/>
  <c r="X75" s="1"/>
  <c r="V76"/>
  <c r="W76" s="1"/>
  <c r="X76" s="1"/>
  <c r="V77"/>
  <c r="W77" s="1"/>
  <c r="X77" s="1"/>
  <c r="V78"/>
  <c r="W78" s="1"/>
  <c r="X78" s="1"/>
  <c r="V79"/>
  <c r="W79" s="1"/>
  <c r="X79" s="1"/>
  <c r="V80"/>
  <c r="W80" s="1"/>
  <c r="X80" s="1"/>
  <c r="V81"/>
  <c r="W81" s="1"/>
  <c r="X81" s="1"/>
  <c r="V82"/>
  <c r="W82" s="1"/>
  <c r="X82" s="1"/>
  <c r="V83"/>
  <c r="W83" s="1"/>
  <c r="X83" s="1"/>
  <c r="V84"/>
  <c r="W84" s="1"/>
  <c r="X84" s="1"/>
  <c r="V85"/>
  <c r="W85" s="1"/>
  <c r="X85" s="1"/>
  <c r="V86"/>
  <c r="W86" s="1"/>
  <c r="X86" s="1"/>
  <c r="V87"/>
  <c r="W87" s="1"/>
  <c r="X87" s="1"/>
  <c r="V88"/>
  <c r="W88" s="1"/>
  <c r="X88" s="1"/>
  <c r="V89"/>
  <c r="W89" s="1"/>
  <c r="X89" s="1"/>
  <c r="V90"/>
  <c r="W90" s="1"/>
  <c r="X90" s="1"/>
  <c r="V91"/>
  <c r="W91" s="1"/>
  <c r="X91" s="1"/>
  <c r="V92"/>
  <c r="W92" s="1"/>
  <c r="X92" s="1"/>
  <c r="V93"/>
  <c r="W93" s="1"/>
  <c r="X93" s="1"/>
  <c r="V94"/>
  <c r="W94" s="1"/>
  <c r="X94" s="1"/>
  <c r="V95"/>
  <c r="W95" s="1"/>
  <c r="X95" s="1"/>
  <c r="V96"/>
  <c r="W96" s="1"/>
  <c r="X96" s="1"/>
  <c r="V97"/>
  <c r="W97" s="1"/>
  <c r="X97" s="1"/>
  <c r="V98"/>
  <c r="W98" s="1"/>
  <c r="X98" s="1"/>
  <c r="V99"/>
  <c r="W99" s="1"/>
  <c r="X99" s="1"/>
  <c r="V100"/>
  <c r="W100" s="1"/>
  <c r="X100" s="1"/>
  <c r="V101"/>
  <c r="W101" s="1"/>
  <c r="X101" s="1"/>
  <c r="V102"/>
  <c r="W102" s="1"/>
  <c r="X102" s="1"/>
  <c r="V103"/>
  <c r="W103" s="1"/>
  <c r="X103" s="1"/>
  <c r="V104"/>
  <c r="W104" s="1"/>
  <c r="X104" s="1"/>
  <c r="V105"/>
  <c r="W105" s="1"/>
  <c r="X105" s="1"/>
  <c r="V106"/>
  <c r="W106" s="1"/>
  <c r="X106" s="1"/>
  <c r="V107"/>
  <c r="W107" s="1"/>
  <c r="X107" s="1"/>
  <c r="V108"/>
  <c r="W108" s="1"/>
  <c r="X108" s="1"/>
  <c r="V109"/>
  <c r="W109" s="1"/>
  <c r="X109" s="1"/>
  <c r="V110"/>
  <c r="W110" s="1"/>
  <c r="X110" s="1"/>
  <c r="V111"/>
  <c r="W111" s="1"/>
  <c r="X111" s="1"/>
  <c r="V112"/>
  <c r="W112" s="1"/>
  <c r="X112" s="1"/>
  <c r="V113"/>
  <c r="W113" s="1"/>
  <c r="X113" s="1"/>
  <c r="V114"/>
  <c r="W114" s="1"/>
  <c r="X114" s="1"/>
  <c r="V115"/>
  <c r="W115" s="1"/>
  <c r="X115" s="1"/>
  <c r="V116"/>
  <c r="W116" s="1"/>
  <c r="X116" s="1"/>
  <c r="V117"/>
  <c r="W117" s="1"/>
  <c r="X117" s="1"/>
  <c r="V118"/>
  <c r="W118" s="1"/>
  <c r="X118" s="1"/>
  <c r="V119"/>
  <c r="W119" s="1"/>
  <c r="X119" s="1"/>
  <c r="V120"/>
  <c r="W120" s="1"/>
  <c r="X120" s="1"/>
  <c r="V121"/>
  <c r="W121" s="1"/>
  <c r="X121" s="1"/>
  <c r="V122"/>
  <c r="W122" s="1"/>
  <c r="X122" s="1"/>
  <c r="V123"/>
  <c r="W123" s="1"/>
  <c r="X123" s="1"/>
  <c r="V124"/>
  <c r="W124" s="1"/>
  <c r="X124" s="1"/>
  <c r="V125"/>
  <c r="W125" s="1"/>
  <c r="X125" s="1"/>
  <c r="V126"/>
  <c r="W126" s="1"/>
  <c r="X126" s="1"/>
  <c r="V127"/>
  <c r="W127" s="1"/>
  <c r="X127" s="1"/>
  <c r="V128"/>
  <c r="W128" s="1"/>
  <c r="X128" s="1"/>
  <c r="V129"/>
  <c r="W129" s="1"/>
  <c r="X129" s="1"/>
  <c r="V130"/>
  <c r="W130" s="1"/>
  <c r="X130" s="1"/>
  <c r="V131"/>
  <c r="W131" s="1"/>
  <c r="X131" s="1"/>
  <c r="V132"/>
  <c r="W132" s="1"/>
  <c r="X132" s="1"/>
  <c r="V133"/>
  <c r="W133" s="1"/>
  <c r="X133" s="1"/>
  <c r="V134"/>
  <c r="W134" s="1"/>
  <c r="X134" s="1"/>
  <c r="V135"/>
  <c r="W135" s="1"/>
  <c r="X135" s="1"/>
  <c r="V136"/>
  <c r="W136" s="1"/>
  <c r="X136" s="1"/>
  <c r="V137"/>
  <c r="W137" s="1"/>
  <c r="X137" s="1"/>
  <c r="V138"/>
  <c r="W138" s="1"/>
  <c r="X138" s="1"/>
  <c r="V139"/>
  <c r="W139" s="1"/>
  <c r="X139" s="1"/>
  <c r="V140"/>
  <c r="W140" s="1"/>
  <c r="X140" s="1"/>
  <c r="V141"/>
  <c r="W141" s="1"/>
  <c r="X141" s="1"/>
  <c r="V142"/>
  <c r="W142" s="1"/>
  <c r="X142" s="1"/>
  <c r="V143"/>
  <c r="W143" s="1"/>
  <c r="X143" s="1"/>
  <c r="V144"/>
  <c r="W144" s="1"/>
  <c r="X144" s="1"/>
  <c r="V145"/>
  <c r="W145" s="1"/>
  <c r="X145" s="1"/>
  <c r="V146"/>
  <c r="W146" s="1"/>
  <c r="X146" s="1"/>
  <c r="V147"/>
  <c r="W147" s="1"/>
  <c r="X147" s="1"/>
  <c r="V148"/>
  <c r="W148" s="1"/>
  <c r="X148" s="1"/>
  <c r="V149"/>
  <c r="W149" s="1"/>
  <c r="X149" s="1"/>
  <c r="V150"/>
  <c r="W150" s="1"/>
  <c r="X150" s="1"/>
  <c r="V151"/>
  <c r="W151" s="1"/>
  <c r="X151" s="1"/>
  <c r="V152"/>
  <c r="W152" s="1"/>
  <c r="X152" s="1"/>
  <c r="V153"/>
  <c r="W153" s="1"/>
  <c r="X153" s="1"/>
  <c r="V154"/>
  <c r="W154" s="1"/>
  <c r="X154" s="1"/>
  <c r="V155"/>
  <c r="W155" s="1"/>
  <c r="X155" s="1"/>
  <c r="V6" l="1"/>
  <c r="M6"/>
  <c r="W6" l="1"/>
  <c r="X6" l="1"/>
  <c r="J7" l="1"/>
  <c r="J8"/>
  <c r="J9"/>
  <c r="J10"/>
  <c r="J11"/>
  <c r="J12"/>
  <c r="J13"/>
  <c r="J14"/>
  <c r="J15"/>
  <c r="J16"/>
  <c r="J17"/>
  <c r="J18"/>
  <c r="J19"/>
  <c r="J20"/>
  <c r="J21"/>
  <c r="J22"/>
  <c r="J23"/>
  <c r="J24"/>
  <c r="J25"/>
  <c r="J26"/>
  <c r="J27"/>
  <c r="J28"/>
  <c r="J29"/>
  <c r="J30"/>
  <c r="J31"/>
  <c r="J32"/>
  <c r="J33"/>
  <c r="J34"/>
  <c r="J35"/>
  <c r="J36"/>
  <c r="J37"/>
  <c r="J38"/>
  <c r="J39"/>
  <c r="J40"/>
  <c r="J41"/>
  <c r="J42"/>
  <c r="J43"/>
  <c r="J44"/>
  <c r="J45"/>
  <c r="J46"/>
  <c r="J47"/>
  <c r="J48"/>
  <c r="J49"/>
  <c r="J50"/>
  <c r="J51"/>
  <c r="J52"/>
  <c r="J53"/>
  <c r="J54"/>
  <c r="J55"/>
  <c r="J56"/>
  <c r="J57"/>
  <c r="J58"/>
  <c r="J59"/>
  <c r="J60"/>
  <c r="J61"/>
  <c r="J62"/>
  <c r="J63"/>
  <c r="J64"/>
  <c r="J65"/>
  <c r="J66"/>
  <c r="J67"/>
  <c r="J68"/>
  <c r="J69"/>
  <c r="J70"/>
  <c r="J71"/>
  <c r="J72"/>
  <c r="J73"/>
  <c r="J74"/>
  <c r="J75"/>
  <c r="J76"/>
  <c r="J77"/>
  <c r="J78"/>
  <c r="J79"/>
  <c r="J80"/>
  <c r="J81"/>
  <c r="J82"/>
  <c r="J83"/>
  <c r="J84"/>
  <c r="J85"/>
  <c r="J86"/>
  <c r="J87"/>
  <c r="J88"/>
  <c r="J89"/>
  <c r="J90"/>
  <c r="J91"/>
  <c r="J92"/>
  <c r="J93"/>
  <c r="J94"/>
  <c r="J95"/>
  <c r="J96"/>
  <c r="J97"/>
  <c r="J98"/>
  <c r="J99"/>
  <c r="J100"/>
  <c r="J101"/>
  <c r="J102"/>
  <c r="J103"/>
  <c r="J104"/>
  <c r="J105"/>
  <c r="J106"/>
  <c r="J107"/>
  <c r="J108"/>
  <c r="J109"/>
  <c r="J110"/>
  <c r="J111"/>
  <c r="J112"/>
  <c r="J113"/>
  <c r="J114"/>
  <c r="J115"/>
  <c r="J116"/>
  <c r="J117"/>
  <c r="J118"/>
  <c r="J119"/>
  <c r="J120"/>
  <c r="J121"/>
  <c r="J122"/>
  <c r="J123"/>
  <c r="J124"/>
  <c r="J125"/>
  <c r="J126"/>
  <c r="J127"/>
  <c r="J128"/>
  <c r="J129"/>
  <c r="J130"/>
  <c r="J131"/>
  <c r="J132"/>
  <c r="J133"/>
  <c r="J134"/>
  <c r="J135"/>
  <c r="J136"/>
  <c r="J137"/>
  <c r="J138"/>
  <c r="J139"/>
  <c r="J140"/>
  <c r="J141"/>
  <c r="J142"/>
  <c r="J143"/>
  <c r="J144"/>
  <c r="J145"/>
  <c r="J146"/>
  <c r="J147"/>
  <c r="J148"/>
  <c r="J149"/>
  <c r="J150"/>
  <c r="J151"/>
  <c r="J152"/>
  <c r="J153"/>
  <c r="J154"/>
  <c r="J155"/>
  <c r="J6"/>
  <c r="M155"/>
  <c r="N155"/>
  <c r="O155"/>
  <c r="M7"/>
  <c r="N7"/>
  <c r="O7"/>
  <c r="M8"/>
  <c r="N8"/>
  <c r="O8"/>
  <c r="M9"/>
  <c r="N9"/>
  <c r="O9"/>
  <c r="M10"/>
  <c r="N10"/>
  <c r="O10"/>
  <c r="M11"/>
  <c r="N11"/>
  <c r="O11"/>
  <c r="M12"/>
  <c r="N12"/>
  <c r="O12"/>
  <c r="M13"/>
  <c r="N13"/>
  <c r="O13"/>
  <c r="M14"/>
  <c r="N14"/>
  <c r="O14"/>
  <c r="M15"/>
  <c r="N15"/>
  <c r="O15"/>
  <c r="M16"/>
  <c r="N16"/>
  <c r="O16"/>
  <c r="M17"/>
  <c r="N17"/>
  <c r="O17"/>
  <c r="M18"/>
  <c r="N18"/>
  <c r="O18"/>
  <c r="M19"/>
  <c r="N19"/>
  <c r="O19"/>
  <c r="M20"/>
  <c r="N20"/>
  <c r="O20"/>
  <c r="M21"/>
  <c r="N21"/>
  <c r="O21"/>
  <c r="M22"/>
  <c r="N22"/>
  <c r="O22"/>
  <c r="M23"/>
  <c r="N23"/>
  <c r="O23"/>
  <c r="M24"/>
  <c r="N24"/>
  <c r="O24"/>
  <c r="M25"/>
  <c r="N25"/>
  <c r="O25"/>
  <c r="M26"/>
  <c r="N26"/>
  <c r="O26"/>
  <c r="M27"/>
  <c r="N27"/>
  <c r="O27"/>
  <c r="M28"/>
  <c r="N28"/>
  <c r="O28"/>
  <c r="M29"/>
  <c r="N29"/>
  <c r="O29"/>
  <c r="M30"/>
  <c r="N30"/>
  <c r="O30"/>
  <c r="M31"/>
  <c r="N31"/>
  <c r="O31"/>
  <c r="M32"/>
  <c r="N32"/>
  <c r="O32"/>
  <c r="M33"/>
  <c r="N33"/>
  <c r="O33"/>
  <c r="M34"/>
  <c r="N34"/>
  <c r="O34"/>
  <c r="M35"/>
  <c r="N35"/>
  <c r="O35"/>
  <c r="M36"/>
  <c r="N36"/>
  <c r="O36"/>
  <c r="M37"/>
  <c r="N37"/>
  <c r="O37"/>
  <c r="M38"/>
  <c r="N38"/>
  <c r="O38"/>
  <c r="M39"/>
  <c r="N39"/>
  <c r="O39"/>
  <c r="M40"/>
  <c r="N40"/>
  <c r="O40"/>
  <c r="M41"/>
  <c r="N41"/>
  <c r="O41"/>
  <c r="M42"/>
  <c r="N42"/>
  <c r="O42"/>
  <c r="M43"/>
  <c r="N43"/>
  <c r="O43"/>
  <c r="M44"/>
  <c r="N44"/>
  <c r="O44"/>
  <c r="M45"/>
  <c r="N45"/>
  <c r="O45"/>
  <c r="M46"/>
  <c r="N46"/>
  <c r="O46"/>
  <c r="M47"/>
  <c r="N47"/>
  <c r="O47"/>
  <c r="M48"/>
  <c r="N48"/>
  <c r="O48"/>
  <c r="M49"/>
  <c r="N49"/>
  <c r="O49"/>
  <c r="M50"/>
  <c r="N50"/>
  <c r="O50"/>
  <c r="M51"/>
  <c r="N51"/>
  <c r="O51"/>
  <c r="M52"/>
  <c r="N52"/>
  <c r="O52"/>
  <c r="M53"/>
  <c r="N53"/>
  <c r="O53"/>
  <c r="M54"/>
  <c r="N54"/>
  <c r="O54"/>
  <c r="M55"/>
  <c r="N55"/>
  <c r="O55"/>
  <c r="M56"/>
  <c r="N56"/>
  <c r="O56"/>
  <c r="M57"/>
  <c r="N57"/>
  <c r="O57"/>
  <c r="M58"/>
  <c r="N58"/>
  <c r="O58"/>
  <c r="M59"/>
  <c r="N59"/>
  <c r="O59"/>
  <c r="M60"/>
  <c r="N60"/>
  <c r="O60"/>
  <c r="M61"/>
  <c r="N61"/>
  <c r="O61"/>
  <c r="M62"/>
  <c r="N62"/>
  <c r="O62"/>
  <c r="M63"/>
  <c r="N63"/>
  <c r="O63"/>
  <c r="M64"/>
  <c r="N64"/>
  <c r="O64"/>
  <c r="M65"/>
  <c r="N65"/>
  <c r="O65"/>
  <c r="M66"/>
  <c r="N66"/>
  <c r="O66"/>
  <c r="M67"/>
  <c r="N67"/>
  <c r="O67"/>
  <c r="M68"/>
  <c r="N68"/>
  <c r="O68"/>
  <c r="M69"/>
  <c r="N69"/>
  <c r="O69"/>
  <c r="M70"/>
  <c r="N70"/>
  <c r="O70"/>
  <c r="M71"/>
  <c r="N71"/>
  <c r="O71"/>
  <c r="M72"/>
  <c r="N72"/>
  <c r="O72"/>
  <c r="M73"/>
  <c r="N73"/>
  <c r="O73"/>
  <c r="M74"/>
  <c r="N74"/>
  <c r="O74"/>
  <c r="M75"/>
  <c r="N75"/>
  <c r="O75"/>
  <c r="M76"/>
  <c r="N76"/>
  <c r="O76"/>
  <c r="M77"/>
  <c r="N77"/>
  <c r="O77"/>
  <c r="M78"/>
  <c r="N78"/>
  <c r="O78"/>
  <c r="M79"/>
  <c r="N79"/>
  <c r="O79"/>
  <c r="M80"/>
  <c r="N80"/>
  <c r="O80"/>
  <c r="M81"/>
  <c r="N81"/>
  <c r="O81"/>
  <c r="M82"/>
  <c r="N82"/>
  <c r="O82"/>
  <c r="M83"/>
  <c r="N83"/>
  <c r="O83"/>
  <c r="M84"/>
  <c r="N84"/>
  <c r="O84"/>
  <c r="M85"/>
  <c r="N85"/>
  <c r="O85"/>
  <c r="M86"/>
  <c r="N86"/>
  <c r="O86"/>
  <c r="M87"/>
  <c r="N87"/>
  <c r="O87"/>
  <c r="M88"/>
  <c r="N88"/>
  <c r="O88"/>
  <c r="M89"/>
  <c r="N89"/>
  <c r="O89"/>
  <c r="M90"/>
  <c r="N90"/>
  <c r="O90"/>
  <c r="M91"/>
  <c r="N91"/>
  <c r="O91"/>
  <c r="M92"/>
  <c r="N92"/>
  <c r="O92"/>
  <c r="M93"/>
  <c r="N93"/>
  <c r="O93"/>
  <c r="M94"/>
  <c r="N94"/>
  <c r="O94"/>
  <c r="M95"/>
  <c r="N95"/>
  <c r="O95"/>
  <c r="M96"/>
  <c r="N96"/>
  <c r="O96"/>
  <c r="M97"/>
  <c r="N97"/>
  <c r="O97"/>
  <c r="M98"/>
  <c r="N98"/>
  <c r="O98"/>
  <c r="M99"/>
  <c r="N99"/>
  <c r="O99"/>
  <c r="M100"/>
  <c r="N100"/>
  <c r="O100"/>
  <c r="M101"/>
  <c r="N101"/>
  <c r="O101"/>
  <c r="M102"/>
  <c r="N102"/>
  <c r="O102"/>
  <c r="M103"/>
  <c r="N103"/>
  <c r="O103"/>
  <c r="M104"/>
  <c r="N104"/>
  <c r="O104"/>
  <c r="M105"/>
  <c r="N105"/>
  <c r="O105"/>
  <c r="M106"/>
  <c r="N106"/>
  <c r="O106"/>
  <c r="M107"/>
  <c r="N107"/>
  <c r="O107"/>
  <c r="M108"/>
  <c r="N108"/>
  <c r="O108"/>
  <c r="M109"/>
  <c r="N109"/>
  <c r="O109"/>
  <c r="M110"/>
  <c r="N110"/>
  <c r="O110"/>
  <c r="M111"/>
  <c r="N111"/>
  <c r="O111"/>
  <c r="M112"/>
  <c r="N112"/>
  <c r="O112"/>
  <c r="M113"/>
  <c r="N113"/>
  <c r="O113"/>
  <c r="M114"/>
  <c r="N114"/>
  <c r="O114"/>
  <c r="M115"/>
  <c r="N115"/>
  <c r="O115"/>
  <c r="M116"/>
  <c r="N116"/>
  <c r="O116"/>
  <c r="M117"/>
  <c r="N117"/>
  <c r="O117"/>
  <c r="M118"/>
  <c r="N118"/>
  <c r="O118"/>
  <c r="M119"/>
  <c r="N119"/>
  <c r="O119"/>
  <c r="M120"/>
  <c r="N120"/>
  <c r="O120"/>
  <c r="M121"/>
  <c r="N121"/>
  <c r="O121"/>
  <c r="M122"/>
  <c r="N122"/>
  <c r="O122"/>
  <c r="M123"/>
  <c r="N123"/>
  <c r="O123"/>
  <c r="M124"/>
  <c r="N124"/>
  <c r="O124"/>
  <c r="M125"/>
  <c r="N125"/>
  <c r="O125"/>
  <c r="M126"/>
  <c r="N126"/>
  <c r="O126"/>
  <c r="M127"/>
  <c r="N127"/>
  <c r="O127"/>
  <c r="M128"/>
  <c r="N128"/>
  <c r="O128"/>
  <c r="M129"/>
  <c r="N129"/>
  <c r="O129"/>
  <c r="M130"/>
  <c r="N130"/>
  <c r="O130"/>
  <c r="M131"/>
  <c r="N131"/>
  <c r="O131"/>
  <c r="M132"/>
  <c r="N132"/>
  <c r="O132"/>
  <c r="M133"/>
  <c r="N133"/>
  <c r="O133"/>
  <c r="M134"/>
  <c r="N134"/>
  <c r="O134"/>
  <c r="M135"/>
  <c r="N135"/>
  <c r="O135"/>
  <c r="M136"/>
  <c r="N136"/>
  <c r="O136"/>
  <c r="M137"/>
  <c r="N137"/>
  <c r="O137"/>
  <c r="M138"/>
  <c r="N138"/>
  <c r="O138"/>
  <c r="M139"/>
  <c r="N139"/>
  <c r="O139"/>
  <c r="M140"/>
  <c r="N140"/>
  <c r="O140"/>
  <c r="M141"/>
  <c r="N141"/>
  <c r="O141"/>
  <c r="M142"/>
  <c r="N142"/>
  <c r="O142"/>
  <c r="M143"/>
  <c r="N143"/>
  <c r="O143"/>
  <c r="M144"/>
  <c r="N144"/>
  <c r="O144"/>
  <c r="M145"/>
  <c r="N145"/>
  <c r="O145"/>
  <c r="M146"/>
  <c r="N146"/>
  <c r="O146"/>
  <c r="M147"/>
  <c r="N147"/>
  <c r="O147"/>
  <c r="M148"/>
  <c r="N148"/>
  <c r="O148"/>
  <c r="M149"/>
  <c r="N149"/>
  <c r="O149"/>
  <c r="M150"/>
  <c r="N150"/>
  <c r="O150"/>
  <c r="M151"/>
  <c r="N151"/>
  <c r="O151"/>
  <c r="M152"/>
  <c r="N152"/>
  <c r="O152"/>
  <c r="M153"/>
  <c r="N153"/>
  <c r="O153"/>
  <c r="M154"/>
  <c r="N154"/>
  <c r="O154"/>
  <c r="O6"/>
  <c r="N6"/>
  <c r="P6" l="1"/>
  <c r="P153"/>
  <c r="P151"/>
  <c r="P149"/>
  <c r="P147"/>
  <c r="P145"/>
  <c r="P143"/>
  <c r="P141"/>
  <c r="P139"/>
  <c r="P137"/>
  <c r="P135"/>
  <c r="P133"/>
  <c r="P131"/>
  <c r="P129"/>
  <c r="P127"/>
  <c r="P125"/>
  <c r="P123"/>
  <c r="P121"/>
  <c r="P119"/>
  <c r="P117"/>
  <c r="P115"/>
  <c r="P113"/>
  <c r="P111"/>
  <c r="P109"/>
  <c r="P107"/>
  <c r="P105"/>
  <c r="P103"/>
  <c r="P101"/>
  <c r="P99"/>
  <c r="P97"/>
  <c r="P95"/>
  <c r="P93"/>
  <c r="P91"/>
  <c r="P89"/>
  <c r="P87"/>
  <c r="P85"/>
  <c r="P83"/>
  <c r="P81"/>
  <c r="P79"/>
  <c r="P77"/>
  <c r="P75"/>
  <c r="P73"/>
  <c r="P71"/>
  <c r="P69"/>
  <c r="P67"/>
  <c r="P65"/>
  <c r="P63"/>
  <c r="P61"/>
  <c r="P59"/>
  <c r="P57"/>
  <c r="P55"/>
  <c r="P53"/>
  <c r="P51"/>
  <c r="P49"/>
  <c r="P47"/>
  <c r="P45"/>
  <c r="P43"/>
  <c r="P41"/>
  <c r="P39"/>
  <c r="P37"/>
  <c r="P35"/>
  <c r="P33"/>
  <c r="P31"/>
  <c r="P29"/>
  <c r="P27"/>
  <c r="P25"/>
  <c r="P23"/>
  <c r="P21"/>
  <c r="P19"/>
  <c r="P17"/>
  <c r="P15"/>
  <c r="P13"/>
  <c r="P11"/>
  <c r="P9"/>
  <c r="P7"/>
  <c r="P154"/>
  <c r="P152"/>
  <c r="P150"/>
  <c r="P148"/>
  <c r="P146"/>
  <c r="P144"/>
  <c r="P142"/>
  <c r="P140"/>
  <c r="P138"/>
  <c r="P136"/>
  <c r="P134"/>
  <c r="P132"/>
  <c r="P130"/>
  <c r="P128"/>
  <c r="P126"/>
  <c r="P124"/>
  <c r="P122"/>
  <c r="P120"/>
  <c r="P118"/>
  <c r="P116"/>
  <c r="P114"/>
  <c r="P112"/>
  <c r="P110"/>
  <c r="P108"/>
  <c r="P106"/>
  <c r="P104"/>
  <c r="P102"/>
  <c r="P100"/>
  <c r="P98"/>
  <c r="P96"/>
  <c r="P94"/>
  <c r="P92"/>
  <c r="P90"/>
  <c r="P88"/>
  <c r="P86"/>
  <c r="P84"/>
  <c r="P82"/>
  <c r="P80"/>
  <c r="P78"/>
  <c r="P76"/>
  <c r="P74"/>
  <c r="P72"/>
  <c r="P70"/>
  <c r="P68"/>
  <c r="P66"/>
  <c r="P64"/>
  <c r="P62"/>
  <c r="P60"/>
  <c r="P58"/>
  <c r="P56"/>
  <c r="P54"/>
  <c r="P52"/>
  <c r="P50"/>
  <c r="P48"/>
  <c r="P46"/>
  <c r="P44"/>
  <c r="P42"/>
  <c r="P40"/>
  <c r="P38"/>
  <c r="P36"/>
  <c r="P34"/>
  <c r="P32"/>
  <c r="P30"/>
  <c r="P28"/>
  <c r="P26"/>
  <c r="P24"/>
  <c r="P22"/>
  <c r="P20"/>
  <c r="P18"/>
  <c r="P16"/>
  <c r="P14"/>
  <c r="P12"/>
  <c r="P10"/>
  <c r="P8"/>
  <c r="P155"/>
  <c r="Q8" l="1"/>
  <c r="R8" s="1"/>
  <c r="S8" s="1"/>
  <c r="Q12"/>
  <c r="R12" s="1"/>
  <c r="S12" s="1"/>
  <c r="Q16"/>
  <c r="R16" s="1"/>
  <c r="S16" s="1"/>
  <c r="Q20"/>
  <c r="R20" s="1"/>
  <c r="S20" s="1"/>
  <c r="Q24"/>
  <c r="R24" s="1"/>
  <c r="S24" s="1"/>
  <c r="Q28"/>
  <c r="R28" s="1"/>
  <c r="S28" s="1"/>
  <c r="Q32"/>
  <c r="R32" s="1"/>
  <c r="S32" s="1"/>
  <c r="Q36"/>
  <c r="R36" s="1"/>
  <c r="S36" s="1"/>
  <c r="Q40"/>
  <c r="R40" s="1"/>
  <c r="S40" s="1"/>
  <c r="Q44"/>
  <c r="R44" s="1"/>
  <c r="S44" s="1"/>
  <c r="Q48"/>
  <c r="R48" s="1"/>
  <c r="S48" s="1"/>
  <c r="Q52"/>
  <c r="R52" s="1"/>
  <c r="S52" s="1"/>
  <c r="Q56"/>
  <c r="R56" s="1"/>
  <c r="S56" s="1"/>
  <c r="Q60"/>
  <c r="R60" s="1"/>
  <c r="S60" s="1"/>
  <c r="Q64"/>
  <c r="R64" s="1"/>
  <c r="S64" s="1"/>
  <c r="Q68"/>
  <c r="R68" s="1"/>
  <c r="S68" s="1"/>
  <c r="Q72"/>
  <c r="R72" s="1"/>
  <c r="S72" s="1"/>
  <c r="Q76"/>
  <c r="R76" s="1"/>
  <c r="S76" s="1"/>
  <c r="Q80"/>
  <c r="R80" s="1"/>
  <c r="S80" s="1"/>
  <c r="Q84"/>
  <c r="R84" s="1"/>
  <c r="S84" s="1"/>
  <c r="Q88"/>
  <c r="R88" s="1"/>
  <c r="S88" s="1"/>
  <c r="Q92"/>
  <c r="R92" s="1"/>
  <c r="S92" s="1"/>
  <c r="Q96"/>
  <c r="R96" s="1"/>
  <c r="S96" s="1"/>
  <c r="Q100"/>
  <c r="R100" s="1"/>
  <c r="S100" s="1"/>
  <c r="Q104"/>
  <c r="R104" s="1"/>
  <c r="S104" s="1"/>
  <c r="Q108"/>
  <c r="R108" s="1"/>
  <c r="S108" s="1"/>
  <c r="Q112"/>
  <c r="R112" s="1"/>
  <c r="S112" s="1"/>
  <c r="Q116"/>
  <c r="R116" s="1"/>
  <c r="S116" s="1"/>
  <c r="Q120"/>
  <c r="R120" s="1"/>
  <c r="S120" s="1"/>
  <c r="Q124"/>
  <c r="R124" s="1"/>
  <c r="S124" s="1"/>
  <c r="Q128"/>
  <c r="R128" s="1"/>
  <c r="S128" s="1"/>
  <c r="Q132"/>
  <c r="R132" s="1"/>
  <c r="S132" s="1"/>
  <c r="Q136"/>
  <c r="R136" s="1"/>
  <c r="S136" s="1"/>
  <c r="Q140"/>
  <c r="R140" s="1"/>
  <c r="S140" s="1"/>
  <c r="Q144"/>
  <c r="R144" s="1"/>
  <c r="S144" s="1"/>
  <c r="Q148"/>
  <c r="R148" s="1"/>
  <c r="S148" s="1"/>
  <c r="Q152"/>
  <c r="R152" s="1"/>
  <c r="S152" s="1"/>
  <c r="Q7"/>
  <c r="R7" s="1"/>
  <c r="S7" s="1"/>
  <c r="Q11"/>
  <c r="R11" s="1"/>
  <c r="S11" s="1"/>
  <c r="Q15"/>
  <c r="R15" s="1"/>
  <c r="S15" s="1"/>
  <c r="Q19"/>
  <c r="R19" s="1"/>
  <c r="S19" s="1"/>
  <c r="Q23"/>
  <c r="R23" s="1"/>
  <c r="S23" s="1"/>
  <c r="Q27"/>
  <c r="R27" s="1"/>
  <c r="S27" s="1"/>
  <c r="Q31"/>
  <c r="R31" s="1"/>
  <c r="S31" s="1"/>
  <c r="Q35"/>
  <c r="R35" s="1"/>
  <c r="S35" s="1"/>
  <c r="Q39"/>
  <c r="R39" s="1"/>
  <c r="S39" s="1"/>
  <c r="Q43"/>
  <c r="R43" s="1"/>
  <c r="S43" s="1"/>
  <c r="Q47"/>
  <c r="R47" s="1"/>
  <c r="S47" s="1"/>
  <c r="Q51"/>
  <c r="R51" s="1"/>
  <c r="S51" s="1"/>
  <c r="Q55"/>
  <c r="R55" s="1"/>
  <c r="S55" s="1"/>
  <c r="Q59"/>
  <c r="R59" s="1"/>
  <c r="S59" s="1"/>
  <c r="Q63"/>
  <c r="R63" s="1"/>
  <c r="S63" s="1"/>
  <c r="Q67"/>
  <c r="R67" s="1"/>
  <c r="S67" s="1"/>
  <c r="Q71"/>
  <c r="R71" s="1"/>
  <c r="S71" s="1"/>
  <c r="Q75"/>
  <c r="R75" s="1"/>
  <c r="S75" s="1"/>
  <c r="Q79"/>
  <c r="R79" s="1"/>
  <c r="S79" s="1"/>
  <c r="Q83"/>
  <c r="R83" s="1"/>
  <c r="S83" s="1"/>
  <c r="Q87"/>
  <c r="R87" s="1"/>
  <c r="S87" s="1"/>
  <c r="Q91"/>
  <c r="R91" s="1"/>
  <c r="S91" s="1"/>
  <c r="Q95"/>
  <c r="R95" s="1"/>
  <c r="S95" s="1"/>
  <c r="Q99"/>
  <c r="R99" s="1"/>
  <c r="S99" s="1"/>
  <c r="Q103"/>
  <c r="R103" s="1"/>
  <c r="S103" s="1"/>
  <c r="Q107"/>
  <c r="R107" s="1"/>
  <c r="S107" s="1"/>
  <c r="Q111"/>
  <c r="R111" s="1"/>
  <c r="S111" s="1"/>
  <c r="Q115"/>
  <c r="R115" s="1"/>
  <c r="S115" s="1"/>
  <c r="Q119"/>
  <c r="R119" s="1"/>
  <c r="S119" s="1"/>
  <c r="Q123"/>
  <c r="R123" s="1"/>
  <c r="S123" s="1"/>
  <c r="Q127"/>
  <c r="R127" s="1"/>
  <c r="S127" s="1"/>
  <c r="Q131"/>
  <c r="R131" s="1"/>
  <c r="S131" s="1"/>
  <c r="Q135"/>
  <c r="R135" s="1"/>
  <c r="S135" s="1"/>
  <c r="Q139"/>
  <c r="R139" s="1"/>
  <c r="S139" s="1"/>
  <c r="Q143"/>
  <c r="R143" s="1"/>
  <c r="S143" s="1"/>
  <c r="Q147"/>
  <c r="R147" s="1"/>
  <c r="S147" s="1"/>
  <c r="Q151"/>
  <c r="R151" s="1"/>
  <c r="S151" s="1"/>
  <c r="Q6"/>
  <c r="R6" s="1"/>
  <c r="S6" s="1"/>
  <c r="Q155"/>
  <c r="R155" s="1"/>
  <c r="S155" s="1"/>
  <c r="Q10"/>
  <c r="R10" s="1"/>
  <c r="S10" s="1"/>
  <c r="Q14"/>
  <c r="R14" s="1"/>
  <c r="S14" s="1"/>
  <c r="Q18"/>
  <c r="R18" s="1"/>
  <c r="S18" s="1"/>
  <c r="Q22"/>
  <c r="R22" s="1"/>
  <c r="S22" s="1"/>
  <c r="Q26"/>
  <c r="R26" s="1"/>
  <c r="S26" s="1"/>
  <c r="Q30"/>
  <c r="R30" s="1"/>
  <c r="S30" s="1"/>
  <c r="Q34"/>
  <c r="R34" s="1"/>
  <c r="S34" s="1"/>
  <c r="Q38"/>
  <c r="R38" s="1"/>
  <c r="S38" s="1"/>
  <c r="Q42"/>
  <c r="R42" s="1"/>
  <c r="S42" s="1"/>
  <c r="Q46"/>
  <c r="R46" s="1"/>
  <c r="S46" s="1"/>
  <c r="Q50"/>
  <c r="R50" s="1"/>
  <c r="S50" s="1"/>
  <c r="Q54"/>
  <c r="R54" s="1"/>
  <c r="S54" s="1"/>
  <c r="Q58"/>
  <c r="R58" s="1"/>
  <c r="S58" s="1"/>
  <c r="Q62"/>
  <c r="R62" s="1"/>
  <c r="S62" s="1"/>
  <c r="Q66"/>
  <c r="R66" s="1"/>
  <c r="S66" s="1"/>
  <c r="Q70"/>
  <c r="R70" s="1"/>
  <c r="S70" s="1"/>
  <c r="Q74"/>
  <c r="R74" s="1"/>
  <c r="S74" s="1"/>
  <c r="Q78"/>
  <c r="R78" s="1"/>
  <c r="S78" s="1"/>
  <c r="Q82"/>
  <c r="R82" s="1"/>
  <c r="S82" s="1"/>
  <c r="Q86"/>
  <c r="R86" s="1"/>
  <c r="S86" s="1"/>
  <c r="Q90"/>
  <c r="R90" s="1"/>
  <c r="S90" s="1"/>
  <c r="Q94"/>
  <c r="R94" s="1"/>
  <c r="S94" s="1"/>
  <c r="Q98"/>
  <c r="R98" s="1"/>
  <c r="S98" s="1"/>
  <c r="Q102"/>
  <c r="R102" s="1"/>
  <c r="S102" s="1"/>
  <c r="Q106"/>
  <c r="R106" s="1"/>
  <c r="S106" s="1"/>
  <c r="Q110"/>
  <c r="R110" s="1"/>
  <c r="S110" s="1"/>
  <c r="Q114"/>
  <c r="R114" s="1"/>
  <c r="S114" s="1"/>
  <c r="Q118"/>
  <c r="R118" s="1"/>
  <c r="S118" s="1"/>
  <c r="Q122"/>
  <c r="R122" s="1"/>
  <c r="S122" s="1"/>
  <c r="Q126"/>
  <c r="R126" s="1"/>
  <c r="S126" s="1"/>
  <c r="Q130"/>
  <c r="R130" s="1"/>
  <c r="S130" s="1"/>
  <c r="Q134"/>
  <c r="R134" s="1"/>
  <c r="S134" s="1"/>
  <c r="Q138"/>
  <c r="R138" s="1"/>
  <c r="S138" s="1"/>
  <c r="Q142"/>
  <c r="R142" s="1"/>
  <c r="S142" s="1"/>
  <c r="Q146"/>
  <c r="R146" s="1"/>
  <c r="S146" s="1"/>
  <c r="Q150"/>
  <c r="R150" s="1"/>
  <c r="S150" s="1"/>
  <c r="Q154"/>
  <c r="R154" s="1"/>
  <c r="S154" s="1"/>
  <c r="Q9"/>
  <c r="R9" s="1"/>
  <c r="S9" s="1"/>
  <c r="Q13"/>
  <c r="R13" s="1"/>
  <c r="S13" s="1"/>
  <c r="Q17"/>
  <c r="R17" s="1"/>
  <c r="S17" s="1"/>
  <c r="Q21"/>
  <c r="R21" s="1"/>
  <c r="S21" s="1"/>
  <c r="Q25"/>
  <c r="R25" s="1"/>
  <c r="S25" s="1"/>
  <c r="Q29"/>
  <c r="R29" s="1"/>
  <c r="S29" s="1"/>
  <c r="Q33"/>
  <c r="R33" s="1"/>
  <c r="S33" s="1"/>
  <c r="Q37"/>
  <c r="R37" s="1"/>
  <c r="S37" s="1"/>
  <c r="Q41"/>
  <c r="R41" s="1"/>
  <c r="S41" s="1"/>
  <c r="Q45"/>
  <c r="R45" s="1"/>
  <c r="S45" s="1"/>
  <c r="Q49"/>
  <c r="R49" s="1"/>
  <c r="S49" s="1"/>
  <c r="Q53"/>
  <c r="R53" s="1"/>
  <c r="S53" s="1"/>
  <c r="Q57"/>
  <c r="R57" s="1"/>
  <c r="S57" s="1"/>
  <c r="Q61"/>
  <c r="R61" s="1"/>
  <c r="S61" s="1"/>
  <c r="Q65"/>
  <c r="R65" s="1"/>
  <c r="S65" s="1"/>
  <c r="Q69"/>
  <c r="R69" s="1"/>
  <c r="S69" s="1"/>
  <c r="Q73"/>
  <c r="R73" s="1"/>
  <c r="S73" s="1"/>
  <c r="Q77"/>
  <c r="R77" s="1"/>
  <c r="S77" s="1"/>
  <c r="Q81"/>
  <c r="R81" s="1"/>
  <c r="S81" s="1"/>
  <c r="Q85"/>
  <c r="R85" s="1"/>
  <c r="S85" s="1"/>
  <c r="Q89"/>
  <c r="R89" s="1"/>
  <c r="S89" s="1"/>
  <c r="Q93"/>
  <c r="R93" s="1"/>
  <c r="S93" s="1"/>
  <c r="Q97"/>
  <c r="R97" s="1"/>
  <c r="S97" s="1"/>
  <c r="Q101"/>
  <c r="R101" s="1"/>
  <c r="S101" s="1"/>
  <c r="Q105"/>
  <c r="R105" s="1"/>
  <c r="S105" s="1"/>
  <c r="Q109"/>
  <c r="R109" s="1"/>
  <c r="S109" s="1"/>
  <c r="Q113"/>
  <c r="R113" s="1"/>
  <c r="S113" s="1"/>
  <c r="Q117"/>
  <c r="R117" s="1"/>
  <c r="S117" s="1"/>
  <c r="Q121"/>
  <c r="R121" s="1"/>
  <c r="S121" s="1"/>
  <c r="Q125"/>
  <c r="R125" s="1"/>
  <c r="S125" s="1"/>
  <c r="Q129"/>
  <c r="R129" s="1"/>
  <c r="S129" s="1"/>
  <c r="Q133"/>
  <c r="R133" s="1"/>
  <c r="S133" s="1"/>
  <c r="Q137"/>
  <c r="R137" s="1"/>
  <c r="S137" s="1"/>
  <c r="Q141"/>
  <c r="R141" s="1"/>
  <c r="S141" s="1"/>
  <c r="Q145"/>
  <c r="R145" s="1"/>
  <c r="S145" s="1"/>
  <c r="Q149"/>
  <c r="R149" s="1"/>
  <c r="S149" s="1"/>
  <c r="Q153"/>
  <c r="R153" s="1"/>
  <c r="S153" s="1"/>
  <c r="L29" l="1"/>
  <c r="L30"/>
  <c r="L31"/>
  <c r="L32"/>
  <c r="L33"/>
  <c r="L34"/>
  <c r="L35"/>
  <c r="L36"/>
  <c r="L37"/>
  <c r="L38"/>
  <c r="L39"/>
  <c r="L40"/>
  <c r="L41"/>
  <c r="L42"/>
  <c r="L43"/>
  <c r="L44"/>
  <c r="L45"/>
  <c r="L46"/>
  <c r="L47"/>
  <c r="L48"/>
  <c r="L49"/>
  <c r="L50"/>
  <c r="L51"/>
  <c r="L52"/>
  <c r="L53"/>
  <c r="L54"/>
  <c r="L55"/>
  <c r="L56"/>
  <c r="L57"/>
  <c r="L58"/>
  <c r="L59"/>
  <c r="L60"/>
  <c r="L61"/>
  <c r="L62"/>
  <c r="L63"/>
  <c r="L64"/>
  <c r="L65"/>
  <c r="L66"/>
  <c r="L67"/>
  <c r="L68"/>
  <c r="L69"/>
  <c r="L70"/>
  <c r="L71"/>
  <c r="L72"/>
  <c r="L73"/>
  <c r="L74"/>
  <c r="L75"/>
  <c r="L76"/>
  <c r="L77"/>
  <c r="L78"/>
  <c r="L79"/>
  <c r="L80"/>
  <c r="L81"/>
  <c r="L82"/>
  <c r="L83"/>
  <c r="L84"/>
  <c r="L85"/>
  <c r="L86"/>
  <c r="L87"/>
  <c r="L88"/>
  <c r="L89"/>
  <c r="L90"/>
  <c r="L91"/>
  <c r="L92"/>
  <c r="L93"/>
  <c r="L94"/>
  <c r="L95"/>
  <c r="L96"/>
  <c r="L97"/>
  <c r="L98"/>
  <c r="L99"/>
  <c r="L100"/>
  <c r="L101"/>
  <c r="L102"/>
  <c r="L103"/>
  <c r="L104"/>
  <c r="L105"/>
  <c r="L106"/>
  <c r="L107"/>
  <c r="L108"/>
  <c r="L109"/>
  <c r="L110"/>
  <c r="L111"/>
  <c r="L112"/>
  <c r="L113"/>
  <c r="L114"/>
  <c r="L115"/>
  <c r="L116"/>
  <c r="L117"/>
  <c r="L118"/>
  <c r="L119"/>
  <c r="L120"/>
  <c r="L121"/>
  <c r="L122"/>
  <c r="L123"/>
  <c r="L124"/>
  <c r="L125"/>
  <c r="L126"/>
  <c r="L127"/>
  <c r="L128"/>
  <c r="L129"/>
  <c r="L130"/>
  <c r="L131"/>
  <c r="L132"/>
  <c r="L133"/>
  <c r="L134"/>
  <c r="L135"/>
  <c r="L136"/>
  <c r="L137"/>
  <c r="L138"/>
  <c r="L139"/>
  <c r="L140"/>
  <c r="L141"/>
  <c r="L142"/>
  <c r="L143"/>
  <c r="L144"/>
  <c r="L145"/>
  <c r="L146"/>
  <c r="L147"/>
  <c r="L148"/>
  <c r="L149"/>
  <c r="L150"/>
  <c r="L151"/>
  <c r="L152"/>
  <c r="L153"/>
  <c r="L154"/>
  <c r="L155"/>
  <c r="AH155" l="1"/>
  <c r="B155" s="1"/>
  <c r="Y155"/>
  <c r="Z155" s="1"/>
  <c r="AH153"/>
  <c r="B153" s="1"/>
  <c r="Y153"/>
  <c r="Z153" s="1"/>
  <c r="AH151"/>
  <c r="B151" s="1"/>
  <c r="Y151"/>
  <c r="Z151" s="1"/>
  <c r="AH149"/>
  <c r="B149" s="1"/>
  <c r="Y149"/>
  <c r="Z149" s="1"/>
  <c r="AH147"/>
  <c r="B147" s="1"/>
  <c r="Y147"/>
  <c r="Z147" s="1"/>
  <c r="AH145"/>
  <c r="B145" s="1"/>
  <c r="Y145"/>
  <c r="Z145" s="1"/>
  <c r="AH143"/>
  <c r="B143" s="1"/>
  <c r="Y143"/>
  <c r="Z143" s="1"/>
  <c r="AH141"/>
  <c r="B141" s="1"/>
  <c r="Y141"/>
  <c r="Z141" s="1"/>
  <c r="AH139"/>
  <c r="B139" s="1"/>
  <c r="Y139"/>
  <c r="Z139" s="1"/>
  <c r="AH137"/>
  <c r="B137" s="1"/>
  <c r="Y137"/>
  <c r="Z137" s="1"/>
  <c r="AH135"/>
  <c r="B135" s="1"/>
  <c r="Y135"/>
  <c r="Z135" s="1"/>
  <c r="AH133"/>
  <c r="B133" s="1"/>
  <c r="Y133"/>
  <c r="Z133" s="1"/>
  <c r="AH131"/>
  <c r="B131" s="1"/>
  <c r="Y131"/>
  <c r="Z131" s="1"/>
  <c r="AH129"/>
  <c r="B129" s="1"/>
  <c r="Y129"/>
  <c r="Z129" s="1"/>
  <c r="AH127"/>
  <c r="B127" s="1"/>
  <c r="Y127"/>
  <c r="Z127" s="1"/>
  <c r="AH125"/>
  <c r="B125" s="1"/>
  <c r="Y125"/>
  <c r="Z125" s="1"/>
  <c r="AH123"/>
  <c r="B123" s="1"/>
  <c r="Y123"/>
  <c r="Z123" s="1"/>
  <c r="AH121"/>
  <c r="B121" s="1"/>
  <c r="Y121"/>
  <c r="Z121" s="1"/>
  <c r="AH119"/>
  <c r="B119" s="1"/>
  <c r="Y119"/>
  <c r="Z119" s="1"/>
  <c r="AH117"/>
  <c r="B117" s="1"/>
  <c r="Y117"/>
  <c r="Z117" s="1"/>
  <c r="AH115"/>
  <c r="B115" s="1"/>
  <c r="Y115"/>
  <c r="Z115" s="1"/>
  <c r="AH113"/>
  <c r="B113" s="1"/>
  <c r="Y113"/>
  <c r="Z113" s="1"/>
  <c r="AH111"/>
  <c r="B111" s="1"/>
  <c r="Y111"/>
  <c r="Z111" s="1"/>
  <c r="AH109"/>
  <c r="B109" s="1"/>
  <c r="Y109"/>
  <c r="Z109" s="1"/>
  <c r="AH107"/>
  <c r="B107" s="1"/>
  <c r="Y107"/>
  <c r="Z107" s="1"/>
  <c r="AH105"/>
  <c r="B105" s="1"/>
  <c r="Y105"/>
  <c r="Z105" s="1"/>
  <c r="AH103"/>
  <c r="B103" s="1"/>
  <c r="Y103"/>
  <c r="Z103" s="1"/>
  <c r="AH101"/>
  <c r="B101" s="1"/>
  <c r="Y101"/>
  <c r="Z101" s="1"/>
  <c r="AH99"/>
  <c r="B99" s="1"/>
  <c r="Y99"/>
  <c r="Z99" s="1"/>
  <c r="AH97"/>
  <c r="B97" s="1"/>
  <c r="Y97"/>
  <c r="Z97" s="1"/>
  <c r="AH95"/>
  <c r="B95" s="1"/>
  <c r="Y95"/>
  <c r="Z95" s="1"/>
  <c r="AH93"/>
  <c r="B93" s="1"/>
  <c r="Y93"/>
  <c r="Z93" s="1"/>
  <c r="AH91"/>
  <c r="B91" s="1"/>
  <c r="Y91"/>
  <c r="Z91" s="1"/>
  <c r="AH89"/>
  <c r="B89" s="1"/>
  <c r="Y89"/>
  <c r="Z89" s="1"/>
  <c r="AH87"/>
  <c r="B87" s="1"/>
  <c r="Y87"/>
  <c r="Z87" s="1"/>
  <c r="AH85"/>
  <c r="B85" s="1"/>
  <c r="Y85"/>
  <c r="Z85" s="1"/>
  <c r="AH83"/>
  <c r="B83" s="1"/>
  <c r="Y83"/>
  <c r="Z83" s="1"/>
  <c r="AH81"/>
  <c r="B81" s="1"/>
  <c r="Y81"/>
  <c r="Z81" s="1"/>
  <c r="AH79"/>
  <c r="B79" s="1"/>
  <c r="Y79"/>
  <c r="Z79" s="1"/>
  <c r="AH77"/>
  <c r="B77" s="1"/>
  <c r="Y77"/>
  <c r="Z77" s="1"/>
  <c r="AH75"/>
  <c r="B75" s="1"/>
  <c r="Y75"/>
  <c r="Z75" s="1"/>
  <c r="AH73"/>
  <c r="B73" s="1"/>
  <c r="Y73"/>
  <c r="Z73" s="1"/>
  <c r="AH71"/>
  <c r="B71" s="1"/>
  <c r="Y71"/>
  <c r="Z71" s="1"/>
  <c r="AH69"/>
  <c r="B69" s="1"/>
  <c r="Y69"/>
  <c r="Z69" s="1"/>
  <c r="AH67"/>
  <c r="B67" s="1"/>
  <c r="Y67"/>
  <c r="Z67" s="1"/>
  <c r="AH65"/>
  <c r="B65" s="1"/>
  <c r="Y65"/>
  <c r="Z65" s="1"/>
  <c r="AH63"/>
  <c r="B63" s="1"/>
  <c r="Y63"/>
  <c r="Z63" s="1"/>
  <c r="AH61"/>
  <c r="B61" s="1"/>
  <c r="Y61"/>
  <c r="Z61" s="1"/>
  <c r="AH59"/>
  <c r="B59" s="1"/>
  <c r="Y59"/>
  <c r="Z59" s="1"/>
  <c r="AH57"/>
  <c r="B57" s="1"/>
  <c r="Y57"/>
  <c r="Z57" s="1"/>
  <c r="AH55"/>
  <c r="B55" s="1"/>
  <c r="Y55"/>
  <c r="Z55" s="1"/>
  <c r="AH53"/>
  <c r="B53" s="1"/>
  <c r="Y53"/>
  <c r="Z53" s="1"/>
  <c r="AH51"/>
  <c r="B51" s="1"/>
  <c r="Y51"/>
  <c r="Z51" s="1"/>
  <c r="AH49"/>
  <c r="B49" s="1"/>
  <c r="Y49"/>
  <c r="Z49" s="1"/>
  <c r="AH47"/>
  <c r="B47" s="1"/>
  <c r="Y47"/>
  <c r="Z47" s="1"/>
  <c r="AH45"/>
  <c r="B45" s="1"/>
  <c r="Y45"/>
  <c r="Z45" s="1"/>
  <c r="AH43"/>
  <c r="B43" s="1"/>
  <c r="Y43"/>
  <c r="Z43" s="1"/>
  <c r="AH41"/>
  <c r="B41" s="1"/>
  <c r="Y41"/>
  <c r="Z41" s="1"/>
  <c r="AH39"/>
  <c r="B39" s="1"/>
  <c r="Y39"/>
  <c r="Z39" s="1"/>
  <c r="AH37"/>
  <c r="B37" s="1"/>
  <c r="Y37"/>
  <c r="Z37" s="1"/>
  <c r="AH35"/>
  <c r="B35" s="1"/>
  <c r="Y35"/>
  <c r="Z35" s="1"/>
  <c r="AH33"/>
  <c r="B33" s="1"/>
  <c r="Y33"/>
  <c r="Z33" s="1"/>
  <c r="AH31"/>
  <c r="B31" s="1"/>
  <c r="Y31"/>
  <c r="Z31" s="1"/>
  <c r="AH29"/>
  <c r="B29" s="1"/>
  <c r="Y29"/>
  <c r="Z29" s="1"/>
  <c r="AH154"/>
  <c r="B154" s="1"/>
  <c r="Y154"/>
  <c r="Z154" s="1"/>
  <c r="AH152"/>
  <c r="B152" s="1"/>
  <c r="Y152"/>
  <c r="Z152" s="1"/>
  <c r="AH150"/>
  <c r="B150" s="1"/>
  <c r="Y150"/>
  <c r="Z150" s="1"/>
  <c r="AH148"/>
  <c r="B148" s="1"/>
  <c r="Y148"/>
  <c r="Z148" s="1"/>
  <c r="AH146"/>
  <c r="B146" s="1"/>
  <c r="Y146"/>
  <c r="Z146" s="1"/>
  <c r="AH144"/>
  <c r="B144" s="1"/>
  <c r="Y144"/>
  <c r="Z144" s="1"/>
  <c r="AH142"/>
  <c r="B142" s="1"/>
  <c r="Y142"/>
  <c r="Z142" s="1"/>
  <c r="AH140"/>
  <c r="B140" s="1"/>
  <c r="Y140"/>
  <c r="Z140" s="1"/>
  <c r="AH138"/>
  <c r="B138" s="1"/>
  <c r="Y138"/>
  <c r="Z138" s="1"/>
  <c r="AH136"/>
  <c r="B136" s="1"/>
  <c r="Y136"/>
  <c r="Z136" s="1"/>
  <c r="AH134"/>
  <c r="B134" s="1"/>
  <c r="Y134"/>
  <c r="Z134" s="1"/>
  <c r="AH132"/>
  <c r="B132" s="1"/>
  <c r="Y132"/>
  <c r="Z132" s="1"/>
  <c r="AH130"/>
  <c r="B130" s="1"/>
  <c r="Y130"/>
  <c r="Z130" s="1"/>
  <c r="AH128"/>
  <c r="B128" s="1"/>
  <c r="Y128"/>
  <c r="Z128" s="1"/>
  <c r="AH126"/>
  <c r="B126" s="1"/>
  <c r="Y126"/>
  <c r="Z126" s="1"/>
  <c r="AH124"/>
  <c r="B124" s="1"/>
  <c r="Y124"/>
  <c r="Z124" s="1"/>
  <c r="AH122"/>
  <c r="B122" s="1"/>
  <c r="Y122"/>
  <c r="Z122" s="1"/>
  <c r="AH120"/>
  <c r="B120" s="1"/>
  <c r="Y120"/>
  <c r="Z120" s="1"/>
  <c r="AH118"/>
  <c r="B118" s="1"/>
  <c r="Y118"/>
  <c r="Z118" s="1"/>
  <c r="AH116"/>
  <c r="B116" s="1"/>
  <c r="Y116"/>
  <c r="Z116" s="1"/>
  <c r="AH114"/>
  <c r="B114" s="1"/>
  <c r="Y114"/>
  <c r="Z114" s="1"/>
  <c r="AH112"/>
  <c r="B112" s="1"/>
  <c r="Y112"/>
  <c r="Z112" s="1"/>
  <c r="AH110"/>
  <c r="B110" s="1"/>
  <c r="Y110"/>
  <c r="Z110" s="1"/>
  <c r="AH108"/>
  <c r="B108" s="1"/>
  <c r="Y108"/>
  <c r="Z108" s="1"/>
  <c r="AH106"/>
  <c r="B106" s="1"/>
  <c r="Y106"/>
  <c r="Z106" s="1"/>
  <c r="AH104"/>
  <c r="B104" s="1"/>
  <c r="Y104"/>
  <c r="Z104" s="1"/>
  <c r="AH102"/>
  <c r="B102" s="1"/>
  <c r="Y102"/>
  <c r="Z102" s="1"/>
  <c r="AH100"/>
  <c r="B100" s="1"/>
  <c r="Y100"/>
  <c r="Z100" s="1"/>
  <c r="AH98"/>
  <c r="B98" s="1"/>
  <c r="Y98"/>
  <c r="Z98" s="1"/>
  <c r="AH96"/>
  <c r="B96" s="1"/>
  <c r="Y96"/>
  <c r="Z96" s="1"/>
  <c r="AH94"/>
  <c r="B94" s="1"/>
  <c r="Y94"/>
  <c r="Z94" s="1"/>
  <c r="AH92"/>
  <c r="B92" s="1"/>
  <c r="Y92"/>
  <c r="Z92" s="1"/>
  <c r="AH90"/>
  <c r="B90" s="1"/>
  <c r="Y90"/>
  <c r="Z90" s="1"/>
  <c r="AH88"/>
  <c r="B88" s="1"/>
  <c r="Y88"/>
  <c r="Z88" s="1"/>
  <c r="AH86"/>
  <c r="B86" s="1"/>
  <c r="Y86"/>
  <c r="Z86" s="1"/>
  <c r="AH84"/>
  <c r="B84" s="1"/>
  <c r="Y84"/>
  <c r="Z84" s="1"/>
  <c r="AH82"/>
  <c r="B82" s="1"/>
  <c r="Y82"/>
  <c r="Z82" s="1"/>
  <c r="AH80"/>
  <c r="B80" s="1"/>
  <c r="Y80"/>
  <c r="Z80" s="1"/>
  <c r="AH78"/>
  <c r="B78" s="1"/>
  <c r="Y78"/>
  <c r="Z78" s="1"/>
  <c r="AH76"/>
  <c r="B76" s="1"/>
  <c r="Y76"/>
  <c r="Z76" s="1"/>
  <c r="AH74"/>
  <c r="B74" s="1"/>
  <c r="Y74"/>
  <c r="Z74" s="1"/>
  <c r="AH72"/>
  <c r="B72" s="1"/>
  <c r="Y72"/>
  <c r="Z72" s="1"/>
  <c r="AH70"/>
  <c r="B70" s="1"/>
  <c r="Y70"/>
  <c r="Z70" s="1"/>
  <c r="AH68"/>
  <c r="B68" s="1"/>
  <c r="Y68"/>
  <c r="Z68" s="1"/>
  <c r="AH66"/>
  <c r="B66" s="1"/>
  <c r="Y66"/>
  <c r="Z66" s="1"/>
  <c r="AH64"/>
  <c r="B64" s="1"/>
  <c r="Y64"/>
  <c r="Z64" s="1"/>
  <c r="AH62"/>
  <c r="B62" s="1"/>
  <c r="Y62"/>
  <c r="Z62" s="1"/>
  <c r="AH60"/>
  <c r="B60" s="1"/>
  <c r="Y60"/>
  <c r="Z60" s="1"/>
  <c r="AH58"/>
  <c r="B58" s="1"/>
  <c r="Y58"/>
  <c r="Z58" s="1"/>
  <c r="AH56"/>
  <c r="B56" s="1"/>
  <c r="Y56"/>
  <c r="Z56" s="1"/>
  <c r="AH54"/>
  <c r="B54" s="1"/>
  <c r="Y54"/>
  <c r="Z54" s="1"/>
  <c r="AH52"/>
  <c r="B52" s="1"/>
  <c r="Y52"/>
  <c r="Z52" s="1"/>
  <c r="AH50"/>
  <c r="B50" s="1"/>
  <c r="Y50"/>
  <c r="Z50" s="1"/>
  <c r="AH48"/>
  <c r="B48" s="1"/>
  <c r="Y48"/>
  <c r="Z48" s="1"/>
  <c r="AH46"/>
  <c r="B46" s="1"/>
  <c r="Y46"/>
  <c r="Z46" s="1"/>
  <c r="AH44"/>
  <c r="B44" s="1"/>
  <c r="Y44"/>
  <c r="Z44" s="1"/>
  <c r="AH42"/>
  <c r="B42" s="1"/>
  <c r="Y42"/>
  <c r="Z42" s="1"/>
  <c r="AH40"/>
  <c r="B40" s="1"/>
  <c r="Y40"/>
  <c r="Z40" s="1"/>
  <c r="AH38"/>
  <c r="B38" s="1"/>
  <c r="Y38"/>
  <c r="Z38" s="1"/>
  <c r="AH36"/>
  <c r="B36" s="1"/>
  <c r="Y36"/>
  <c r="Z36" s="1"/>
  <c r="AH34"/>
  <c r="B34" s="1"/>
  <c r="Y34"/>
  <c r="Z34" s="1"/>
  <c r="AH32"/>
  <c r="B32" s="1"/>
  <c r="Y32"/>
  <c r="Z32" s="1"/>
  <c r="AH30"/>
  <c r="B30" s="1"/>
  <c r="Y30"/>
  <c r="Z30" s="1"/>
  <c r="T152"/>
  <c r="AC152" s="1"/>
  <c r="AA152"/>
  <c r="C152" s="1"/>
  <c r="T148"/>
  <c r="AC148" s="1"/>
  <c r="AA148"/>
  <c r="C148" s="1"/>
  <c r="T155"/>
  <c r="AC155" s="1"/>
  <c r="AA155"/>
  <c r="C155" s="1"/>
  <c r="T153"/>
  <c r="AC153" s="1"/>
  <c r="AA153"/>
  <c r="C153" s="1"/>
  <c r="T151"/>
  <c r="AC151" s="1"/>
  <c r="AA151"/>
  <c r="C151" s="1"/>
  <c r="T149"/>
  <c r="AC149" s="1"/>
  <c r="AA149"/>
  <c r="C149" s="1"/>
  <c r="T147"/>
  <c r="AC147" s="1"/>
  <c r="AA147"/>
  <c r="C147" s="1"/>
  <c r="T145"/>
  <c r="AC145" s="1"/>
  <c r="AA145"/>
  <c r="C145" s="1"/>
  <c r="T143"/>
  <c r="AC143" s="1"/>
  <c r="AA143"/>
  <c r="C143" s="1"/>
  <c r="T141"/>
  <c r="AC141" s="1"/>
  <c r="AA141"/>
  <c r="C141" s="1"/>
  <c r="T139"/>
  <c r="AC139" s="1"/>
  <c r="AA139"/>
  <c r="C139" s="1"/>
  <c r="T137"/>
  <c r="AC137" s="1"/>
  <c r="AA137"/>
  <c r="C137" s="1"/>
  <c r="T135"/>
  <c r="AC135" s="1"/>
  <c r="AA135"/>
  <c r="C135" s="1"/>
  <c r="T133"/>
  <c r="AC133" s="1"/>
  <c r="AA133"/>
  <c r="C133" s="1"/>
  <c r="T131"/>
  <c r="AC131" s="1"/>
  <c r="AA131"/>
  <c r="C131" s="1"/>
  <c r="T129"/>
  <c r="AC129" s="1"/>
  <c r="AA129"/>
  <c r="C129" s="1"/>
  <c r="T127"/>
  <c r="AC127" s="1"/>
  <c r="AA127"/>
  <c r="C127" s="1"/>
  <c r="T125"/>
  <c r="AC125" s="1"/>
  <c r="AA125"/>
  <c r="C125" s="1"/>
  <c r="T123"/>
  <c r="AC123" s="1"/>
  <c r="AA123"/>
  <c r="C123" s="1"/>
  <c r="T121"/>
  <c r="AC121" s="1"/>
  <c r="AA121"/>
  <c r="C121" s="1"/>
  <c r="T119"/>
  <c r="AC119" s="1"/>
  <c r="AA119"/>
  <c r="C119" s="1"/>
  <c r="T117"/>
  <c r="AC117" s="1"/>
  <c r="AA117"/>
  <c r="C117" s="1"/>
  <c r="T115"/>
  <c r="AC115" s="1"/>
  <c r="AA115"/>
  <c r="C115" s="1"/>
  <c r="T113"/>
  <c r="AC113" s="1"/>
  <c r="AA113"/>
  <c r="C113" s="1"/>
  <c r="T111"/>
  <c r="AC111" s="1"/>
  <c r="AA111"/>
  <c r="C111" s="1"/>
  <c r="T109"/>
  <c r="AC109" s="1"/>
  <c r="AA109"/>
  <c r="C109" s="1"/>
  <c r="T107"/>
  <c r="AC107" s="1"/>
  <c r="AA107"/>
  <c r="C107" s="1"/>
  <c r="T105"/>
  <c r="AC105" s="1"/>
  <c r="AA105"/>
  <c r="C105" s="1"/>
  <c r="T103"/>
  <c r="AC103" s="1"/>
  <c r="AA103"/>
  <c r="C103" s="1"/>
  <c r="T101"/>
  <c r="AC101" s="1"/>
  <c r="AA101"/>
  <c r="C101" s="1"/>
  <c r="T99"/>
  <c r="AC99" s="1"/>
  <c r="AA99"/>
  <c r="C99" s="1"/>
  <c r="T97"/>
  <c r="AC97" s="1"/>
  <c r="AA97"/>
  <c r="C97" s="1"/>
  <c r="T95"/>
  <c r="AC95" s="1"/>
  <c r="AA95"/>
  <c r="C95" s="1"/>
  <c r="T93"/>
  <c r="AC93" s="1"/>
  <c r="AA93"/>
  <c r="C93" s="1"/>
  <c r="T91"/>
  <c r="AC91" s="1"/>
  <c r="AA91"/>
  <c r="C91" s="1"/>
  <c r="T89"/>
  <c r="AC89" s="1"/>
  <c r="AA89"/>
  <c r="C89" s="1"/>
  <c r="T87"/>
  <c r="AC87" s="1"/>
  <c r="AA87"/>
  <c r="C87" s="1"/>
  <c r="T85"/>
  <c r="AC85" s="1"/>
  <c r="AA85"/>
  <c r="C85" s="1"/>
  <c r="T83"/>
  <c r="AC83" s="1"/>
  <c r="AA83"/>
  <c r="C83" s="1"/>
  <c r="T81"/>
  <c r="AC81" s="1"/>
  <c r="AA81"/>
  <c r="C81" s="1"/>
  <c r="T79"/>
  <c r="AC79" s="1"/>
  <c r="AA79"/>
  <c r="C79" s="1"/>
  <c r="T77"/>
  <c r="AC77" s="1"/>
  <c r="AA77"/>
  <c r="C77" s="1"/>
  <c r="T75"/>
  <c r="AC75" s="1"/>
  <c r="AA75"/>
  <c r="C75" s="1"/>
  <c r="T73"/>
  <c r="AC73" s="1"/>
  <c r="AA73"/>
  <c r="C73" s="1"/>
  <c r="T71"/>
  <c r="AC71" s="1"/>
  <c r="AA71"/>
  <c r="C71" s="1"/>
  <c r="T69"/>
  <c r="AC69" s="1"/>
  <c r="AA69"/>
  <c r="C69" s="1"/>
  <c r="T67"/>
  <c r="AC67" s="1"/>
  <c r="AA67"/>
  <c r="C67" s="1"/>
  <c r="T65"/>
  <c r="AC65" s="1"/>
  <c r="AA65"/>
  <c r="C65" s="1"/>
  <c r="T63"/>
  <c r="AC63" s="1"/>
  <c r="AA63"/>
  <c r="C63" s="1"/>
  <c r="T61"/>
  <c r="AC61" s="1"/>
  <c r="AA61"/>
  <c r="C61" s="1"/>
  <c r="T59"/>
  <c r="AC59" s="1"/>
  <c r="AA59"/>
  <c r="C59" s="1"/>
  <c r="T57"/>
  <c r="AC57" s="1"/>
  <c r="AA57"/>
  <c r="C57" s="1"/>
  <c r="T55"/>
  <c r="AC55" s="1"/>
  <c r="AA55"/>
  <c r="C55" s="1"/>
  <c r="T53"/>
  <c r="AC53" s="1"/>
  <c r="AA53"/>
  <c r="C53" s="1"/>
  <c r="T51"/>
  <c r="AC51" s="1"/>
  <c r="AA51"/>
  <c r="C51" s="1"/>
  <c r="T49"/>
  <c r="AC49" s="1"/>
  <c r="AA49"/>
  <c r="C49" s="1"/>
  <c r="T47"/>
  <c r="AC47" s="1"/>
  <c r="AA47"/>
  <c r="C47" s="1"/>
  <c r="T45"/>
  <c r="AC45" s="1"/>
  <c r="AA45"/>
  <c r="C45" s="1"/>
  <c r="T43"/>
  <c r="AC43" s="1"/>
  <c r="AA43"/>
  <c r="C43" s="1"/>
  <c r="T41"/>
  <c r="AC41" s="1"/>
  <c r="AA41"/>
  <c r="C41" s="1"/>
  <c r="T39"/>
  <c r="AC39" s="1"/>
  <c r="AA39"/>
  <c r="C39" s="1"/>
  <c r="T37"/>
  <c r="AC37" s="1"/>
  <c r="AA37"/>
  <c r="C37" s="1"/>
  <c r="T35"/>
  <c r="AC35" s="1"/>
  <c r="AA35"/>
  <c r="C35" s="1"/>
  <c r="T33"/>
  <c r="AC33" s="1"/>
  <c r="AA33"/>
  <c r="C33" s="1"/>
  <c r="T31"/>
  <c r="AC31" s="1"/>
  <c r="AA31"/>
  <c r="C31" s="1"/>
  <c r="T29"/>
  <c r="AC29" s="1"/>
  <c r="AA29"/>
  <c r="C29" s="1"/>
  <c r="T154"/>
  <c r="AC154" s="1"/>
  <c r="AA154"/>
  <c r="C154" s="1"/>
  <c r="T150"/>
  <c r="AC150" s="1"/>
  <c r="AA150"/>
  <c r="C150" s="1"/>
  <c r="T146"/>
  <c r="AC146" s="1"/>
  <c r="AA146"/>
  <c r="C146" s="1"/>
  <c r="T144"/>
  <c r="AC144" s="1"/>
  <c r="AA144"/>
  <c r="C144" s="1"/>
  <c r="T142"/>
  <c r="AC142" s="1"/>
  <c r="AA142"/>
  <c r="C142" s="1"/>
  <c r="T140"/>
  <c r="AC140" s="1"/>
  <c r="AA140"/>
  <c r="C140" s="1"/>
  <c r="T138"/>
  <c r="AC138" s="1"/>
  <c r="AA138"/>
  <c r="C138" s="1"/>
  <c r="T136"/>
  <c r="AC136" s="1"/>
  <c r="AA136"/>
  <c r="C136" s="1"/>
  <c r="T134"/>
  <c r="AC134" s="1"/>
  <c r="AA134"/>
  <c r="C134" s="1"/>
  <c r="T132"/>
  <c r="AC132" s="1"/>
  <c r="AA132"/>
  <c r="C132" s="1"/>
  <c r="T130"/>
  <c r="AC130" s="1"/>
  <c r="AA130"/>
  <c r="C130" s="1"/>
  <c r="T128"/>
  <c r="AC128" s="1"/>
  <c r="AA128"/>
  <c r="C128" s="1"/>
  <c r="T126"/>
  <c r="AC126" s="1"/>
  <c r="AA126"/>
  <c r="C126" s="1"/>
  <c r="T124"/>
  <c r="AC124" s="1"/>
  <c r="AA124"/>
  <c r="C124" s="1"/>
  <c r="T122"/>
  <c r="AC122" s="1"/>
  <c r="AA122"/>
  <c r="C122" s="1"/>
  <c r="T120"/>
  <c r="AC120" s="1"/>
  <c r="AA120"/>
  <c r="C120" s="1"/>
  <c r="T118"/>
  <c r="AC118" s="1"/>
  <c r="AA118"/>
  <c r="C118" s="1"/>
  <c r="T116"/>
  <c r="AC116" s="1"/>
  <c r="AA116"/>
  <c r="C116" s="1"/>
  <c r="T114"/>
  <c r="AC114" s="1"/>
  <c r="AA114"/>
  <c r="C114" s="1"/>
  <c r="T112"/>
  <c r="AC112" s="1"/>
  <c r="AA112"/>
  <c r="C112" s="1"/>
  <c r="T110"/>
  <c r="AC110" s="1"/>
  <c r="AA110"/>
  <c r="C110" s="1"/>
  <c r="T108"/>
  <c r="AC108" s="1"/>
  <c r="AA108"/>
  <c r="C108" s="1"/>
  <c r="T106"/>
  <c r="AC106" s="1"/>
  <c r="AA106"/>
  <c r="C106" s="1"/>
  <c r="T104"/>
  <c r="AC104" s="1"/>
  <c r="AA104"/>
  <c r="C104" s="1"/>
  <c r="T102"/>
  <c r="AC102" s="1"/>
  <c r="AA102"/>
  <c r="C102" s="1"/>
  <c r="T100"/>
  <c r="AC100" s="1"/>
  <c r="AA100"/>
  <c r="C100" s="1"/>
  <c r="T98"/>
  <c r="AC98" s="1"/>
  <c r="AA98"/>
  <c r="C98" s="1"/>
  <c r="T96"/>
  <c r="AC96" s="1"/>
  <c r="AA96"/>
  <c r="C96" s="1"/>
  <c r="T94"/>
  <c r="AC94" s="1"/>
  <c r="AA94"/>
  <c r="C94" s="1"/>
  <c r="T92"/>
  <c r="AC92" s="1"/>
  <c r="AA92"/>
  <c r="C92" s="1"/>
  <c r="T90"/>
  <c r="AC90" s="1"/>
  <c r="AA90"/>
  <c r="C90" s="1"/>
  <c r="T88"/>
  <c r="AC88" s="1"/>
  <c r="AA88"/>
  <c r="C88" s="1"/>
  <c r="T86"/>
  <c r="AC86" s="1"/>
  <c r="AA86"/>
  <c r="C86" s="1"/>
  <c r="T84"/>
  <c r="AC84" s="1"/>
  <c r="AA84"/>
  <c r="C84" s="1"/>
  <c r="T82"/>
  <c r="AC82" s="1"/>
  <c r="AA82"/>
  <c r="C82" s="1"/>
  <c r="T80"/>
  <c r="AC80" s="1"/>
  <c r="AA80"/>
  <c r="C80" s="1"/>
  <c r="T78"/>
  <c r="AC78" s="1"/>
  <c r="AA78"/>
  <c r="C78" s="1"/>
  <c r="T76"/>
  <c r="AC76" s="1"/>
  <c r="AA76"/>
  <c r="C76" s="1"/>
  <c r="T74"/>
  <c r="AC74" s="1"/>
  <c r="AA74"/>
  <c r="C74" s="1"/>
  <c r="T72"/>
  <c r="AC72" s="1"/>
  <c r="AA72"/>
  <c r="C72" s="1"/>
  <c r="T70"/>
  <c r="AC70" s="1"/>
  <c r="AA70"/>
  <c r="C70" s="1"/>
  <c r="T68"/>
  <c r="AC68" s="1"/>
  <c r="AA68"/>
  <c r="C68" s="1"/>
  <c r="T66"/>
  <c r="AC66" s="1"/>
  <c r="AA66"/>
  <c r="C66" s="1"/>
  <c r="T64"/>
  <c r="AC64" s="1"/>
  <c r="AA64"/>
  <c r="C64" s="1"/>
  <c r="T62"/>
  <c r="AC62" s="1"/>
  <c r="AA62"/>
  <c r="C62" s="1"/>
  <c r="T60"/>
  <c r="AC60" s="1"/>
  <c r="AA60"/>
  <c r="C60" s="1"/>
  <c r="T58"/>
  <c r="AC58" s="1"/>
  <c r="AA58"/>
  <c r="C58" s="1"/>
  <c r="T56"/>
  <c r="AC56" s="1"/>
  <c r="AA56"/>
  <c r="C56" s="1"/>
  <c r="T54"/>
  <c r="AC54" s="1"/>
  <c r="AA54"/>
  <c r="C54" s="1"/>
  <c r="T52"/>
  <c r="AC52" s="1"/>
  <c r="AA52"/>
  <c r="C52" s="1"/>
  <c r="T50"/>
  <c r="AC50" s="1"/>
  <c r="AA50"/>
  <c r="C50" s="1"/>
  <c r="T48"/>
  <c r="AC48" s="1"/>
  <c r="AA48"/>
  <c r="C48" s="1"/>
  <c r="T46"/>
  <c r="AC46" s="1"/>
  <c r="AA46"/>
  <c r="C46" s="1"/>
  <c r="T44"/>
  <c r="AC44" s="1"/>
  <c r="AA44"/>
  <c r="C44" s="1"/>
  <c r="T42"/>
  <c r="AC42" s="1"/>
  <c r="AA42"/>
  <c r="C42" s="1"/>
  <c r="T40"/>
  <c r="AC40" s="1"/>
  <c r="AA40"/>
  <c r="C40" s="1"/>
  <c r="T38"/>
  <c r="AC38" s="1"/>
  <c r="AA38"/>
  <c r="C38" s="1"/>
  <c r="T36"/>
  <c r="AC36" s="1"/>
  <c r="AA36"/>
  <c r="C36" s="1"/>
  <c r="T34"/>
  <c r="AC34" s="1"/>
  <c r="AA34"/>
  <c r="C34" s="1"/>
  <c r="T32"/>
  <c r="AC32" s="1"/>
  <c r="AA32"/>
  <c r="C32" s="1"/>
  <c r="T30"/>
  <c r="AC30" s="1"/>
  <c r="AA30"/>
  <c r="C30" s="1"/>
  <c r="AI155"/>
  <c r="AB143"/>
  <c r="AB135"/>
  <c r="AB111"/>
  <c r="AB103"/>
  <c r="L7"/>
  <c r="L8"/>
  <c r="L9"/>
  <c r="L10"/>
  <c r="L11"/>
  <c r="L12"/>
  <c r="L13"/>
  <c r="L14"/>
  <c r="L15"/>
  <c r="L16"/>
  <c r="L17"/>
  <c r="L18"/>
  <c r="L19"/>
  <c r="L20"/>
  <c r="L21"/>
  <c r="L22"/>
  <c r="L23"/>
  <c r="L24"/>
  <c r="L25"/>
  <c r="L26"/>
  <c r="L27"/>
  <c r="L28"/>
  <c r="L6"/>
  <c r="AB95" l="1"/>
  <c r="AB127"/>
  <c r="AB119"/>
  <c r="AB151"/>
  <c r="AE30"/>
  <c r="AD30"/>
  <c r="AF30" s="1"/>
  <c r="AG30"/>
  <c r="AE38"/>
  <c r="AD38"/>
  <c r="AF38" s="1"/>
  <c r="AG38"/>
  <c r="AE46"/>
  <c r="AD46"/>
  <c r="AF46" s="1"/>
  <c r="AG46"/>
  <c r="AE58"/>
  <c r="AD58"/>
  <c r="AF58" s="1"/>
  <c r="AG58"/>
  <c r="AE66"/>
  <c r="AD66"/>
  <c r="AF66" s="1"/>
  <c r="AG66"/>
  <c r="AE74"/>
  <c r="AD74"/>
  <c r="AF74" s="1"/>
  <c r="AG74"/>
  <c r="AE82"/>
  <c r="AD82"/>
  <c r="AF82" s="1"/>
  <c r="AG82"/>
  <c r="AE90"/>
  <c r="AD90"/>
  <c r="AF90" s="1"/>
  <c r="AG90"/>
  <c r="AE98"/>
  <c r="AD98"/>
  <c r="AF98" s="1"/>
  <c r="AG98"/>
  <c r="AD106"/>
  <c r="AF106" s="1"/>
  <c r="AE106"/>
  <c r="AG106"/>
  <c r="AD114"/>
  <c r="AF114" s="1"/>
  <c r="AE114"/>
  <c r="AG114"/>
  <c r="AE122"/>
  <c r="AD122"/>
  <c r="AF122" s="1"/>
  <c r="AG122"/>
  <c r="AE130"/>
  <c r="AD130"/>
  <c r="AF130" s="1"/>
  <c r="AG130"/>
  <c r="AE138"/>
  <c r="AD138"/>
  <c r="AF138" s="1"/>
  <c r="AG138"/>
  <c r="AD146"/>
  <c r="AF146" s="1"/>
  <c r="AE146"/>
  <c r="AG146"/>
  <c r="AE31"/>
  <c r="AD31"/>
  <c r="AF31" s="1"/>
  <c r="AG31"/>
  <c r="AE39"/>
  <c r="AD39"/>
  <c r="AF39" s="1"/>
  <c r="AG39"/>
  <c r="AE47"/>
  <c r="AD47"/>
  <c r="AF47" s="1"/>
  <c r="AG47"/>
  <c r="AE55"/>
  <c r="AD55"/>
  <c r="AF55" s="1"/>
  <c r="AG55"/>
  <c r="AD59"/>
  <c r="AF59" s="1"/>
  <c r="AE59"/>
  <c r="AG59"/>
  <c r="AD67"/>
  <c r="AF67" s="1"/>
  <c r="AE67"/>
  <c r="AG67"/>
  <c r="AD75"/>
  <c r="AF75" s="1"/>
  <c r="AE75"/>
  <c r="AG75"/>
  <c r="AD83"/>
  <c r="AF83" s="1"/>
  <c r="AE83"/>
  <c r="AG83"/>
  <c r="AD91"/>
  <c r="AF91" s="1"/>
  <c r="AE91"/>
  <c r="AG91"/>
  <c r="AD99"/>
  <c r="AF99" s="1"/>
  <c r="AE99"/>
  <c r="AG99"/>
  <c r="AD107"/>
  <c r="AF107" s="1"/>
  <c r="AE107"/>
  <c r="AG107"/>
  <c r="AD115"/>
  <c r="AF115" s="1"/>
  <c r="AE115"/>
  <c r="AG115"/>
  <c r="AD123"/>
  <c r="AF123" s="1"/>
  <c r="AE123"/>
  <c r="AG123"/>
  <c r="AD131"/>
  <c r="AF131" s="1"/>
  <c r="AE131"/>
  <c r="AG131"/>
  <c r="AD139"/>
  <c r="AF139" s="1"/>
  <c r="AE139"/>
  <c r="AG139"/>
  <c r="AD143"/>
  <c r="AF143" s="1"/>
  <c r="AE143"/>
  <c r="AG143"/>
  <c r="AD151"/>
  <c r="AF151" s="1"/>
  <c r="AE151"/>
  <c r="AG151"/>
  <c r="AE152"/>
  <c r="AD152"/>
  <c r="AF152" s="1"/>
  <c r="AG152"/>
  <c r="AD32"/>
  <c r="AF32" s="1"/>
  <c r="AE32"/>
  <c r="AG32"/>
  <c r="AD36"/>
  <c r="AF36" s="1"/>
  <c r="AE36"/>
  <c r="AG36"/>
  <c r="AE40"/>
  <c r="AD40"/>
  <c r="AF40" s="1"/>
  <c r="AG40"/>
  <c r="AE44"/>
  <c r="AD44"/>
  <c r="AF44" s="1"/>
  <c r="AG44"/>
  <c r="AD48"/>
  <c r="AF48" s="1"/>
  <c r="AE48"/>
  <c r="AG48"/>
  <c r="AE52"/>
  <c r="AD52"/>
  <c r="AF52" s="1"/>
  <c r="AG52"/>
  <c r="AE56"/>
  <c r="AD56"/>
  <c r="AF56" s="1"/>
  <c r="AG56"/>
  <c r="AD60"/>
  <c r="AF60" s="1"/>
  <c r="AE60"/>
  <c r="AG60"/>
  <c r="AE64"/>
  <c r="AD64"/>
  <c r="AF64" s="1"/>
  <c r="AG64"/>
  <c r="AE68"/>
  <c r="AD68"/>
  <c r="AF68" s="1"/>
  <c r="AG68"/>
  <c r="AE72"/>
  <c r="AD72"/>
  <c r="AF72" s="1"/>
  <c r="AG72"/>
  <c r="AD76"/>
  <c r="AF76" s="1"/>
  <c r="AE76"/>
  <c r="AG76"/>
  <c r="AE80"/>
  <c r="AD80"/>
  <c r="AF80" s="1"/>
  <c r="AG80"/>
  <c r="AD84"/>
  <c r="AF84" s="1"/>
  <c r="AE84"/>
  <c r="AG84"/>
  <c r="AE88"/>
  <c r="AD88"/>
  <c r="AF88" s="1"/>
  <c r="AG88"/>
  <c r="AD92"/>
  <c r="AF92" s="1"/>
  <c r="AE92"/>
  <c r="AG92"/>
  <c r="AE96"/>
  <c r="AD96"/>
  <c r="AF96" s="1"/>
  <c r="AG96"/>
  <c r="AD100"/>
  <c r="AF100" s="1"/>
  <c r="AE100"/>
  <c r="AG100"/>
  <c r="AD104"/>
  <c r="AF104" s="1"/>
  <c r="AE104"/>
  <c r="AG104"/>
  <c r="AE108"/>
  <c r="AD108"/>
  <c r="AF108" s="1"/>
  <c r="AG108"/>
  <c r="AD112"/>
  <c r="AF112" s="1"/>
  <c r="AE112"/>
  <c r="AG112"/>
  <c r="AE116"/>
  <c r="AD116"/>
  <c r="AF116" s="1"/>
  <c r="AG116"/>
  <c r="AD120"/>
  <c r="AF120" s="1"/>
  <c r="AE120"/>
  <c r="AG120"/>
  <c r="AE124"/>
  <c r="AD124"/>
  <c r="AF124" s="1"/>
  <c r="AG124"/>
  <c r="AE128"/>
  <c r="AD128"/>
  <c r="AF128" s="1"/>
  <c r="AG128"/>
  <c r="AE132"/>
  <c r="AD132"/>
  <c r="AF132" s="1"/>
  <c r="AG132"/>
  <c r="AE136"/>
  <c r="AD136"/>
  <c r="AF136" s="1"/>
  <c r="AG136"/>
  <c r="AE140"/>
  <c r="AD140"/>
  <c r="AF140" s="1"/>
  <c r="AG140"/>
  <c r="AE144"/>
  <c r="AD144"/>
  <c r="AF144" s="1"/>
  <c r="AG144"/>
  <c r="AE150"/>
  <c r="AD150"/>
  <c r="AF150" s="1"/>
  <c r="AG150"/>
  <c r="AD29"/>
  <c r="AF29" s="1"/>
  <c r="AE29"/>
  <c r="AG29"/>
  <c r="AD33"/>
  <c r="AF33" s="1"/>
  <c r="AE33"/>
  <c r="AG33"/>
  <c r="AD37"/>
  <c r="AF37" s="1"/>
  <c r="AE37"/>
  <c r="AG37"/>
  <c r="AD41"/>
  <c r="AF41" s="1"/>
  <c r="AE41"/>
  <c r="AG41"/>
  <c r="AD45"/>
  <c r="AF45" s="1"/>
  <c r="AE45"/>
  <c r="AG45"/>
  <c r="AD49"/>
  <c r="AF49" s="1"/>
  <c r="AE49"/>
  <c r="AG49"/>
  <c r="AD53"/>
  <c r="AF53" s="1"/>
  <c r="AE53"/>
  <c r="AG53"/>
  <c r="AD57"/>
  <c r="AF57" s="1"/>
  <c r="AE57"/>
  <c r="AG57"/>
  <c r="AD61"/>
  <c r="AF61" s="1"/>
  <c r="AE61"/>
  <c r="AG61"/>
  <c r="AD65"/>
  <c r="AF65" s="1"/>
  <c r="AE65"/>
  <c r="AG65"/>
  <c r="AD69"/>
  <c r="AF69" s="1"/>
  <c r="AE69"/>
  <c r="AG69"/>
  <c r="AD73"/>
  <c r="AF73" s="1"/>
  <c r="AE73"/>
  <c r="AG73"/>
  <c r="AD77"/>
  <c r="AF77" s="1"/>
  <c r="AE77"/>
  <c r="AG77"/>
  <c r="AD81"/>
  <c r="AF81" s="1"/>
  <c r="AE81"/>
  <c r="AG81"/>
  <c r="AD85"/>
  <c r="AF85" s="1"/>
  <c r="AE85"/>
  <c r="AG85"/>
  <c r="AD89"/>
  <c r="AF89" s="1"/>
  <c r="AE89"/>
  <c r="AG89"/>
  <c r="AD93"/>
  <c r="AF93" s="1"/>
  <c r="AE93"/>
  <c r="AG93"/>
  <c r="AD97"/>
  <c r="AF97" s="1"/>
  <c r="AE97"/>
  <c r="AG97"/>
  <c r="AD101"/>
  <c r="AF101" s="1"/>
  <c r="AE101"/>
  <c r="AG101"/>
  <c r="AD105"/>
  <c r="AF105" s="1"/>
  <c r="AE105"/>
  <c r="AG105"/>
  <c r="AD109"/>
  <c r="AF109" s="1"/>
  <c r="AE109"/>
  <c r="AG109"/>
  <c r="AD113"/>
  <c r="AF113" s="1"/>
  <c r="AE113"/>
  <c r="AG113"/>
  <c r="AD117"/>
  <c r="AF117" s="1"/>
  <c r="AE117"/>
  <c r="AG117"/>
  <c r="AD121"/>
  <c r="AF121" s="1"/>
  <c r="AE121"/>
  <c r="AG121"/>
  <c r="AD125"/>
  <c r="AF125" s="1"/>
  <c r="AE125"/>
  <c r="AG125"/>
  <c r="AD129"/>
  <c r="AF129" s="1"/>
  <c r="AE129"/>
  <c r="AG129"/>
  <c r="AD133"/>
  <c r="AF133" s="1"/>
  <c r="AE133"/>
  <c r="AG133"/>
  <c r="AD137"/>
  <c r="AF137" s="1"/>
  <c r="AE137"/>
  <c r="AG137"/>
  <c r="AD141"/>
  <c r="AF141" s="1"/>
  <c r="AE141"/>
  <c r="AG141"/>
  <c r="AD145"/>
  <c r="AF145" s="1"/>
  <c r="AE145"/>
  <c r="AG145"/>
  <c r="AD149"/>
  <c r="AF149" s="1"/>
  <c r="AE149"/>
  <c r="AG149"/>
  <c r="AD153"/>
  <c r="AF153" s="1"/>
  <c r="AE153"/>
  <c r="AG153"/>
  <c r="AE148"/>
  <c r="AD148"/>
  <c r="AF148" s="1"/>
  <c r="AG148"/>
  <c r="AE34"/>
  <c r="AD34"/>
  <c r="AF34" s="1"/>
  <c r="AG34"/>
  <c r="AE42"/>
  <c r="AD42"/>
  <c r="AF42" s="1"/>
  <c r="AG42"/>
  <c r="AE50"/>
  <c r="AD50"/>
  <c r="AF50" s="1"/>
  <c r="AG50"/>
  <c r="AE54"/>
  <c r="AD54"/>
  <c r="AF54" s="1"/>
  <c r="AG54"/>
  <c r="AE62"/>
  <c r="AD62"/>
  <c r="AF62" s="1"/>
  <c r="AG62"/>
  <c r="AE70"/>
  <c r="AD70"/>
  <c r="AF70" s="1"/>
  <c r="AG70"/>
  <c r="AE78"/>
  <c r="AD78"/>
  <c r="AF78" s="1"/>
  <c r="AG78"/>
  <c r="AE86"/>
  <c r="AD86"/>
  <c r="AF86" s="1"/>
  <c r="AG86"/>
  <c r="AE94"/>
  <c r="AD94"/>
  <c r="AF94" s="1"/>
  <c r="AG94"/>
  <c r="AD102"/>
  <c r="AF102" s="1"/>
  <c r="AE102"/>
  <c r="AG102"/>
  <c r="AD110"/>
  <c r="AF110" s="1"/>
  <c r="AE110"/>
  <c r="AG110"/>
  <c r="AE118"/>
  <c r="AD118"/>
  <c r="AF118" s="1"/>
  <c r="AG118"/>
  <c r="AD126"/>
  <c r="AF126" s="1"/>
  <c r="AE126"/>
  <c r="AG126"/>
  <c r="AD134"/>
  <c r="AF134" s="1"/>
  <c r="AE134"/>
  <c r="AG134"/>
  <c r="AE142"/>
  <c r="AD142"/>
  <c r="AF142" s="1"/>
  <c r="AG142"/>
  <c r="AE154"/>
  <c r="AD154"/>
  <c r="AF154" s="1"/>
  <c r="AG154"/>
  <c r="AE35"/>
  <c r="AD35"/>
  <c r="AF35" s="1"/>
  <c r="AG35"/>
  <c r="AE43"/>
  <c r="AD43"/>
  <c r="AF43" s="1"/>
  <c r="AG43"/>
  <c r="AE51"/>
  <c r="AD51"/>
  <c r="AF51" s="1"/>
  <c r="AG51"/>
  <c r="AE63"/>
  <c r="AD63"/>
  <c r="AF63" s="1"/>
  <c r="AG63"/>
  <c r="AD71"/>
  <c r="AF71" s="1"/>
  <c r="AE71"/>
  <c r="AG71"/>
  <c r="AD79"/>
  <c r="AF79" s="1"/>
  <c r="AE79"/>
  <c r="AG79"/>
  <c r="AD87"/>
  <c r="AF87" s="1"/>
  <c r="AE87"/>
  <c r="AG87"/>
  <c r="AD95"/>
  <c r="AF95" s="1"/>
  <c r="AE95"/>
  <c r="AG95"/>
  <c r="AD103"/>
  <c r="AF103" s="1"/>
  <c r="AE103"/>
  <c r="AG103"/>
  <c r="AD111"/>
  <c r="AF111" s="1"/>
  <c r="AE111"/>
  <c r="AG111"/>
  <c r="AD119"/>
  <c r="AF119" s="1"/>
  <c r="AE119"/>
  <c r="AG119"/>
  <c r="AD127"/>
  <c r="AF127" s="1"/>
  <c r="AE127"/>
  <c r="AG127"/>
  <c r="AD135"/>
  <c r="AF135" s="1"/>
  <c r="AE135"/>
  <c r="AG135"/>
  <c r="AD147"/>
  <c r="AF147" s="1"/>
  <c r="AE147"/>
  <c r="AG147"/>
  <c r="AD155"/>
  <c r="AF155" s="1"/>
  <c r="AE155"/>
  <c r="AG155"/>
  <c r="AI84"/>
  <c r="AI133"/>
  <c r="AI153"/>
  <c r="AI148"/>
  <c r="AI152"/>
  <c r="AI85"/>
  <c r="AI88"/>
  <c r="AI89"/>
  <c r="AI52"/>
  <c r="AI116"/>
  <c r="AI53"/>
  <c r="AI56"/>
  <c r="AI120"/>
  <c r="AI57"/>
  <c r="AI101"/>
  <c r="AI121"/>
  <c r="AI68"/>
  <c r="AI100"/>
  <c r="AI132"/>
  <c r="AI37"/>
  <c r="AI69"/>
  <c r="AI109"/>
  <c r="AI141"/>
  <c r="AI32"/>
  <c r="AI72"/>
  <c r="AI104"/>
  <c r="AI136"/>
  <c r="AI41"/>
  <c r="AI73"/>
  <c r="AI97"/>
  <c r="AI129"/>
  <c r="AI40"/>
  <c r="AI44"/>
  <c r="AI60"/>
  <c r="AI76"/>
  <c r="AI92"/>
  <c r="AI108"/>
  <c r="AI124"/>
  <c r="AI140"/>
  <c r="AI29"/>
  <c r="AI45"/>
  <c r="AI61"/>
  <c r="AI77"/>
  <c r="AI93"/>
  <c r="AI113"/>
  <c r="AI125"/>
  <c r="AI145"/>
  <c r="AI48"/>
  <c r="AI64"/>
  <c r="AI80"/>
  <c r="AI96"/>
  <c r="AI112"/>
  <c r="AI128"/>
  <c r="AI144"/>
  <c r="AI33"/>
  <c r="AI49"/>
  <c r="AI65"/>
  <c r="AI81"/>
  <c r="AI105"/>
  <c r="AI117"/>
  <c r="AI137"/>
  <c r="AI149"/>
  <c r="AI150"/>
  <c r="AI36"/>
  <c r="AI42"/>
  <c r="AI70"/>
  <c r="AI91"/>
  <c r="AI30"/>
  <c r="AI154"/>
  <c r="AB152"/>
  <c r="AB47"/>
  <c r="AB63"/>
  <c r="AB79"/>
  <c r="AB155"/>
  <c r="AB110"/>
  <c r="AB39"/>
  <c r="AB55"/>
  <c r="AB71"/>
  <c r="AB87"/>
  <c r="AB99"/>
  <c r="AB107"/>
  <c r="AB115"/>
  <c r="AB123"/>
  <c r="AB131"/>
  <c r="AB139"/>
  <c r="AB147"/>
  <c r="AB154"/>
  <c r="AB35"/>
  <c r="AB43"/>
  <c r="AB51"/>
  <c r="AB59"/>
  <c r="AB67"/>
  <c r="AB75"/>
  <c r="AB83"/>
  <c r="AB91"/>
  <c r="AB86"/>
  <c r="AB126"/>
  <c r="AB94"/>
  <c r="AB118"/>
  <c r="AB142"/>
  <c r="AB30"/>
  <c r="AB78"/>
  <c r="AB62"/>
  <c r="AB82"/>
  <c r="AB102"/>
  <c r="AB134"/>
  <c r="AB31"/>
  <c r="AB46"/>
  <c r="AB98"/>
  <c r="AB106"/>
  <c r="AB114"/>
  <c r="AB122"/>
  <c r="AB130"/>
  <c r="AB138"/>
  <c r="AB146"/>
  <c r="AB54"/>
  <c r="AB74"/>
  <c r="AB150"/>
  <c r="U36"/>
  <c r="AK36"/>
  <c r="AM36" s="1"/>
  <c r="U48"/>
  <c r="AK48"/>
  <c r="AM48" s="1"/>
  <c r="U56"/>
  <c r="AK56"/>
  <c r="AM56" s="1"/>
  <c r="U64"/>
  <c r="AK64"/>
  <c r="AM64" s="1"/>
  <c r="U72"/>
  <c r="AK72"/>
  <c r="AM72" s="1"/>
  <c r="U76"/>
  <c r="AK76"/>
  <c r="AM76" s="1"/>
  <c r="U84"/>
  <c r="AK84"/>
  <c r="AM84" s="1"/>
  <c r="U92"/>
  <c r="AK92"/>
  <c r="AM92" s="1"/>
  <c r="U104"/>
  <c r="AK104"/>
  <c r="AM104" s="1"/>
  <c r="U112"/>
  <c r="AK112"/>
  <c r="AM112" s="1"/>
  <c r="U120"/>
  <c r="AK120"/>
  <c r="AM120" s="1"/>
  <c r="U128"/>
  <c r="AK128"/>
  <c r="AM128" s="1"/>
  <c r="U132"/>
  <c r="AK132"/>
  <c r="AM132" s="1"/>
  <c r="U140"/>
  <c r="AK140"/>
  <c r="AM140" s="1"/>
  <c r="U150"/>
  <c r="AK150"/>
  <c r="AM150" s="1"/>
  <c r="U33"/>
  <c r="AK33"/>
  <c r="AM33" s="1"/>
  <c r="U45"/>
  <c r="AK45"/>
  <c r="AM45" s="1"/>
  <c r="U49"/>
  <c r="AK49"/>
  <c r="AM49" s="1"/>
  <c r="U57"/>
  <c r="AK57"/>
  <c r="AM57" s="1"/>
  <c r="U61"/>
  <c r="AK61"/>
  <c r="AM61" s="1"/>
  <c r="U69"/>
  <c r="AK69"/>
  <c r="AM69" s="1"/>
  <c r="U77"/>
  <c r="AK77"/>
  <c r="AM77" s="1"/>
  <c r="U85"/>
  <c r="AK85"/>
  <c r="AM85" s="1"/>
  <c r="U93"/>
  <c r="AK93"/>
  <c r="AM93" s="1"/>
  <c r="U101"/>
  <c r="AK101"/>
  <c r="AM101" s="1"/>
  <c r="U109"/>
  <c r="AK109"/>
  <c r="AM109" s="1"/>
  <c r="U113"/>
  <c r="AK113"/>
  <c r="AM113" s="1"/>
  <c r="U121"/>
  <c r="AK121"/>
  <c r="AM121" s="1"/>
  <c r="U133"/>
  <c r="AK133"/>
  <c r="AM133" s="1"/>
  <c r="U141"/>
  <c r="AK141"/>
  <c r="AM141" s="1"/>
  <c r="U149"/>
  <c r="AK149"/>
  <c r="AM149" s="1"/>
  <c r="U153"/>
  <c r="AK153"/>
  <c r="AM153" s="1"/>
  <c r="U30"/>
  <c r="AK30"/>
  <c r="AM30" s="1"/>
  <c r="U34"/>
  <c r="AK34"/>
  <c r="AM34" s="1"/>
  <c r="U38"/>
  <c r="AK38"/>
  <c r="AM38" s="1"/>
  <c r="U42"/>
  <c r="AK42"/>
  <c r="AM42" s="1"/>
  <c r="U46"/>
  <c r="AK46"/>
  <c r="AM46" s="1"/>
  <c r="U50"/>
  <c r="AK50"/>
  <c r="AM50" s="1"/>
  <c r="U54"/>
  <c r="AK54"/>
  <c r="AM54" s="1"/>
  <c r="U58"/>
  <c r="AK58"/>
  <c r="AM58" s="1"/>
  <c r="U62"/>
  <c r="AK62"/>
  <c r="AM62" s="1"/>
  <c r="U66"/>
  <c r="AK66"/>
  <c r="AM66" s="1"/>
  <c r="U70"/>
  <c r="AK70"/>
  <c r="AM70" s="1"/>
  <c r="U74"/>
  <c r="AK74"/>
  <c r="AM74" s="1"/>
  <c r="U78"/>
  <c r="AK78"/>
  <c r="AM78" s="1"/>
  <c r="U82"/>
  <c r="AK82"/>
  <c r="AM82" s="1"/>
  <c r="U86"/>
  <c r="AK86"/>
  <c r="AM86" s="1"/>
  <c r="U90"/>
  <c r="AK90"/>
  <c r="AM90" s="1"/>
  <c r="U94"/>
  <c r="AK94"/>
  <c r="AM94" s="1"/>
  <c r="U98"/>
  <c r="AK98"/>
  <c r="AM98" s="1"/>
  <c r="U102"/>
  <c r="AK102"/>
  <c r="AM102" s="1"/>
  <c r="U106"/>
  <c r="AK106"/>
  <c r="AM106" s="1"/>
  <c r="U110"/>
  <c r="AK110"/>
  <c r="AM110" s="1"/>
  <c r="U114"/>
  <c r="AK114"/>
  <c r="AM114" s="1"/>
  <c r="U118"/>
  <c r="AK118"/>
  <c r="AM118" s="1"/>
  <c r="U122"/>
  <c r="AK122"/>
  <c r="AM122" s="1"/>
  <c r="U126"/>
  <c r="AK126"/>
  <c r="AM126" s="1"/>
  <c r="U130"/>
  <c r="AK130"/>
  <c r="AM130" s="1"/>
  <c r="U134"/>
  <c r="AK134"/>
  <c r="AM134" s="1"/>
  <c r="U138"/>
  <c r="AK138"/>
  <c r="AM138" s="1"/>
  <c r="U142"/>
  <c r="AK142"/>
  <c r="AM142" s="1"/>
  <c r="U146"/>
  <c r="AK146"/>
  <c r="AM146" s="1"/>
  <c r="U154"/>
  <c r="AK154"/>
  <c r="AM154" s="1"/>
  <c r="U31"/>
  <c r="AK31"/>
  <c r="AM31" s="1"/>
  <c r="U35"/>
  <c r="AK35"/>
  <c r="AM35" s="1"/>
  <c r="U39"/>
  <c r="AK39"/>
  <c r="AM39" s="1"/>
  <c r="U43"/>
  <c r="AK43"/>
  <c r="AM43" s="1"/>
  <c r="U47"/>
  <c r="AK47"/>
  <c r="AM47" s="1"/>
  <c r="U51"/>
  <c r="AK51"/>
  <c r="AM51" s="1"/>
  <c r="U55"/>
  <c r="AK55"/>
  <c r="AM55" s="1"/>
  <c r="U59"/>
  <c r="AK59"/>
  <c r="AM59" s="1"/>
  <c r="U63"/>
  <c r="AK63"/>
  <c r="AM63" s="1"/>
  <c r="U67"/>
  <c r="AK67"/>
  <c r="AM67" s="1"/>
  <c r="U71"/>
  <c r="AK71"/>
  <c r="AM71" s="1"/>
  <c r="U75"/>
  <c r="AK75"/>
  <c r="AM75" s="1"/>
  <c r="U79"/>
  <c r="AK79"/>
  <c r="AM79" s="1"/>
  <c r="U83"/>
  <c r="AK83"/>
  <c r="AM83" s="1"/>
  <c r="U87"/>
  <c r="AK87"/>
  <c r="AM87" s="1"/>
  <c r="U91"/>
  <c r="AK91"/>
  <c r="AM91" s="1"/>
  <c r="U95"/>
  <c r="AK95"/>
  <c r="AM95" s="1"/>
  <c r="U99"/>
  <c r="AK99"/>
  <c r="AM99" s="1"/>
  <c r="U103"/>
  <c r="AK103"/>
  <c r="AM103" s="1"/>
  <c r="U107"/>
  <c r="AK107"/>
  <c r="AM107" s="1"/>
  <c r="U111"/>
  <c r="AK111"/>
  <c r="AM111" s="1"/>
  <c r="U115"/>
  <c r="AK115"/>
  <c r="AM115" s="1"/>
  <c r="U119"/>
  <c r="AK119"/>
  <c r="AM119" s="1"/>
  <c r="U123"/>
  <c r="AK123"/>
  <c r="AM123" s="1"/>
  <c r="U127"/>
  <c r="AK127"/>
  <c r="AM127" s="1"/>
  <c r="U131"/>
  <c r="AK131"/>
  <c r="AM131" s="1"/>
  <c r="U135"/>
  <c r="AK135"/>
  <c r="AM135" s="1"/>
  <c r="U139"/>
  <c r="AK139"/>
  <c r="AM139" s="1"/>
  <c r="U143"/>
  <c r="AK143"/>
  <c r="AM143" s="1"/>
  <c r="U147"/>
  <c r="AK147"/>
  <c r="AM147" s="1"/>
  <c r="U151"/>
  <c r="AK151"/>
  <c r="AM151" s="1"/>
  <c r="U155"/>
  <c r="AK155"/>
  <c r="AM155" s="1"/>
  <c r="U152"/>
  <c r="AK152"/>
  <c r="AM152" s="1"/>
  <c r="AI54"/>
  <c r="AI118"/>
  <c r="AI59"/>
  <c r="AI123"/>
  <c r="U32"/>
  <c r="AK32"/>
  <c r="AM32" s="1"/>
  <c r="U40"/>
  <c r="AK40"/>
  <c r="AM40" s="1"/>
  <c r="U44"/>
  <c r="AK44"/>
  <c r="AM44" s="1"/>
  <c r="U52"/>
  <c r="AK52"/>
  <c r="AM52" s="1"/>
  <c r="U60"/>
  <c r="AK60"/>
  <c r="AM60" s="1"/>
  <c r="U68"/>
  <c r="AK68"/>
  <c r="AM68" s="1"/>
  <c r="U80"/>
  <c r="AK80"/>
  <c r="AM80" s="1"/>
  <c r="U88"/>
  <c r="AK88"/>
  <c r="AM88" s="1"/>
  <c r="U96"/>
  <c r="AK96"/>
  <c r="AM96" s="1"/>
  <c r="U100"/>
  <c r="AK100"/>
  <c r="AM100" s="1"/>
  <c r="U108"/>
  <c r="AK108"/>
  <c r="AM108" s="1"/>
  <c r="U116"/>
  <c r="AK116"/>
  <c r="AM116" s="1"/>
  <c r="U124"/>
  <c r="AK124"/>
  <c r="AM124" s="1"/>
  <c r="U136"/>
  <c r="AK136"/>
  <c r="AM136" s="1"/>
  <c r="U144"/>
  <c r="AK144"/>
  <c r="AM144" s="1"/>
  <c r="U29"/>
  <c r="AK29"/>
  <c r="AM29" s="1"/>
  <c r="U37"/>
  <c r="AK37"/>
  <c r="AM37" s="1"/>
  <c r="U41"/>
  <c r="AK41"/>
  <c r="AM41" s="1"/>
  <c r="U53"/>
  <c r="AK53"/>
  <c r="AM53" s="1"/>
  <c r="U65"/>
  <c r="AK65"/>
  <c r="AM65" s="1"/>
  <c r="U73"/>
  <c r="AK73"/>
  <c r="AM73" s="1"/>
  <c r="U81"/>
  <c r="AK81"/>
  <c r="AM81" s="1"/>
  <c r="U89"/>
  <c r="AK89"/>
  <c r="AM89" s="1"/>
  <c r="U97"/>
  <c r="AK97"/>
  <c r="AM97" s="1"/>
  <c r="U105"/>
  <c r="AK105"/>
  <c r="AM105" s="1"/>
  <c r="U117"/>
  <c r="AK117"/>
  <c r="AM117" s="1"/>
  <c r="U125"/>
  <c r="AK125"/>
  <c r="AM125" s="1"/>
  <c r="U129"/>
  <c r="AK129"/>
  <c r="AM129" s="1"/>
  <c r="U137"/>
  <c r="AK137"/>
  <c r="AM137" s="1"/>
  <c r="U145"/>
  <c r="AK145"/>
  <c r="AM145" s="1"/>
  <c r="U148"/>
  <c r="AK148"/>
  <c r="AM148" s="1"/>
  <c r="AI134"/>
  <c r="AI75"/>
  <c r="AI139"/>
  <c r="AI86"/>
  <c r="AI102"/>
  <c r="AI43"/>
  <c r="AI107"/>
  <c r="AB42"/>
  <c r="AB90"/>
  <c r="AB70"/>
  <c r="AB34"/>
  <c r="AB58"/>
  <c r="AB66"/>
  <c r="AI34"/>
  <c r="AI74"/>
  <c r="AI106"/>
  <c r="AI138"/>
  <c r="AI47"/>
  <c r="AI63"/>
  <c r="AI79"/>
  <c r="AI143"/>
  <c r="AI62"/>
  <c r="AI131"/>
  <c r="AI46"/>
  <c r="AI58"/>
  <c r="AI90"/>
  <c r="AI122"/>
  <c r="AI31"/>
  <c r="AI95"/>
  <c r="AI111"/>
  <c r="AI127"/>
  <c r="AI78"/>
  <c r="AI94"/>
  <c r="AI110"/>
  <c r="AI126"/>
  <c r="AI142"/>
  <c r="AI35"/>
  <c r="AI51"/>
  <c r="AI67"/>
  <c r="AI83"/>
  <c r="AI99"/>
  <c r="AI115"/>
  <c r="AI147"/>
  <c r="AI38"/>
  <c r="AI50"/>
  <c r="AI66"/>
  <c r="AI82"/>
  <c r="AI98"/>
  <c r="AI114"/>
  <c r="AI130"/>
  <c r="AI146"/>
  <c r="AI39"/>
  <c r="AI55"/>
  <c r="AI71"/>
  <c r="AI87"/>
  <c r="AI103"/>
  <c r="AI119"/>
  <c r="AI135"/>
  <c r="AI151"/>
  <c r="AB38"/>
  <c r="AB50"/>
  <c r="AB32"/>
  <c r="AB36"/>
  <c r="AB40"/>
  <c r="AB44"/>
  <c r="AB48"/>
  <c r="AB52"/>
  <c r="AB56"/>
  <c r="AB60"/>
  <c r="AB64"/>
  <c r="AB68"/>
  <c r="AB72"/>
  <c r="AB76"/>
  <c r="AB80"/>
  <c r="AB84"/>
  <c r="AB88"/>
  <c r="AB92"/>
  <c r="AB96"/>
  <c r="AB100"/>
  <c r="AB104"/>
  <c r="AB108"/>
  <c r="AB112"/>
  <c r="AB116"/>
  <c r="AB120"/>
  <c r="AB124"/>
  <c r="AB128"/>
  <c r="AB132"/>
  <c r="AB136"/>
  <c r="AB140"/>
  <c r="AB144"/>
  <c r="AB148"/>
  <c r="AB29"/>
  <c r="AB33"/>
  <c r="AB37"/>
  <c r="AB41"/>
  <c r="AB45"/>
  <c r="AB49"/>
  <c r="AB53"/>
  <c r="AB57"/>
  <c r="AB61"/>
  <c r="AB65"/>
  <c r="AB69"/>
  <c r="AB73"/>
  <c r="AB77"/>
  <c r="AB81"/>
  <c r="AB85"/>
  <c r="AB89"/>
  <c r="AB93"/>
  <c r="AB97"/>
  <c r="AB101"/>
  <c r="AB105"/>
  <c r="AB109"/>
  <c r="AB113"/>
  <c r="AB117"/>
  <c r="AB121"/>
  <c r="AB125"/>
  <c r="AB129"/>
  <c r="AB133"/>
  <c r="AB137"/>
  <c r="AB141"/>
  <c r="AB145"/>
  <c r="AB149"/>
  <c r="AB153"/>
  <c r="AH6"/>
  <c r="B6" s="1"/>
  <c r="T6"/>
  <c r="AC6" s="1"/>
  <c r="Y6"/>
  <c r="Z6" s="1"/>
  <c r="AH27"/>
  <c r="B27" s="1"/>
  <c r="Y27"/>
  <c r="Z27" s="1"/>
  <c r="AH25"/>
  <c r="B25" s="1"/>
  <c r="Y25"/>
  <c r="Z25" s="1"/>
  <c r="AH23"/>
  <c r="B23" s="1"/>
  <c r="Y23"/>
  <c r="Z23" s="1"/>
  <c r="AH21"/>
  <c r="B21" s="1"/>
  <c r="Y21"/>
  <c r="Z21" s="1"/>
  <c r="AH19"/>
  <c r="B19" s="1"/>
  <c r="Y19"/>
  <c r="Z19" s="1"/>
  <c r="AH17"/>
  <c r="B17" s="1"/>
  <c r="Y17"/>
  <c r="Z17" s="1"/>
  <c r="AH15"/>
  <c r="B15" s="1"/>
  <c r="Y15"/>
  <c r="Z15" s="1"/>
  <c r="AH13"/>
  <c r="B13" s="1"/>
  <c r="Y13"/>
  <c r="Z13" s="1"/>
  <c r="AH11"/>
  <c r="B11" s="1"/>
  <c r="Y11"/>
  <c r="Z11" s="1"/>
  <c r="AH9"/>
  <c r="B9" s="1"/>
  <c r="Y9"/>
  <c r="Z9" s="1"/>
  <c r="AH7"/>
  <c r="B7" s="1"/>
  <c r="Y7"/>
  <c r="Z7" s="1"/>
  <c r="AH28"/>
  <c r="B28" s="1"/>
  <c r="Y28"/>
  <c r="Z28" s="1"/>
  <c r="AH26"/>
  <c r="B26" s="1"/>
  <c r="Y26"/>
  <c r="Z26" s="1"/>
  <c r="AH24"/>
  <c r="B24" s="1"/>
  <c r="Y24"/>
  <c r="Z24" s="1"/>
  <c r="AH22"/>
  <c r="B22" s="1"/>
  <c r="Y22"/>
  <c r="Z22" s="1"/>
  <c r="AH20"/>
  <c r="B20" s="1"/>
  <c r="Y20"/>
  <c r="Z20" s="1"/>
  <c r="AH18"/>
  <c r="B18" s="1"/>
  <c r="Y18"/>
  <c r="Z18" s="1"/>
  <c r="AH16"/>
  <c r="B16" s="1"/>
  <c r="Y16"/>
  <c r="Z16" s="1"/>
  <c r="AH14"/>
  <c r="B14" s="1"/>
  <c r="Y14"/>
  <c r="Z14" s="1"/>
  <c r="AH12"/>
  <c r="B12" s="1"/>
  <c r="Y12"/>
  <c r="Z12" s="1"/>
  <c r="AH10"/>
  <c r="B10" s="1"/>
  <c r="Y10"/>
  <c r="Z10" s="1"/>
  <c r="AH8"/>
  <c r="B8" s="1"/>
  <c r="Y8"/>
  <c r="Z8" s="1"/>
  <c r="AA6"/>
  <c r="T25"/>
  <c r="AC25" s="1"/>
  <c r="AA25"/>
  <c r="C25" s="1"/>
  <c r="T21"/>
  <c r="AC21" s="1"/>
  <c r="AA21"/>
  <c r="C21" s="1"/>
  <c r="T17"/>
  <c r="AC17" s="1"/>
  <c r="AA17"/>
  <c r="C17" s="1"/>
  <c r="T13"/>
  <c r="AC13" s="1"/>
  <c r="AA13"/>
  <c r="C13" s="1"/>
  <c r="T11"/>
  <c r="AC11" s="1"/>
  <c r="AA11"/>
  <c r="C11" s="1"/>
  <c r="T7"/>
  <c r="AC7" s="1"/>
  <c r="AA7"/>
  <c r="C7" s="1"/>
  <c r="T27"/>
  <c r="AC27" s="1"/>
  <c r="AA27"/>
  <c r="C27" s="1"/>
  <c r="T23"/>
  <c r="AC23" s="1"/>
  <c r="AA23"/>
  <c r="C23" s="1"/>
  <c r="T19"/>
  <c r="AC19" s="1"/>
  <c r="AA19"/>
  <c r="C19" s="1"/>
  <c r="T15"/>
  <c r="AC15" s="1"/>
  <c r="AA15"/>
  <c r="C15" s="1"/>
  <c r="T9"/>
  <c r="AC9" s="1"/>
  <c r="AA9"/>
  <c r="C9" s="1"/>
  <c r="T28"/>
  <c r="AC28" s="1"/>
  <c r="AA28"/>
  <c r="C28" s="1"/>
  <c r="T26"/>
  <c r="AC26" s="1"/>
  <c r="AA26"/>
  <c r="C26" s="1"/>
  <c r="T24"/>
  <c r="AC24" s="1"/>
  <c r="AA24"/>
  <c r="C24" s="1"/>
  <c r="T22"/>
  <c r="AC22" s="1"/>
  <c r="AA22"/>
  <c r="C22" s="1"/>
  <c r="T20"/>
  <c r="AC20" s="1"/>
  <c r="AA20"/>
  <c r="C20" s="1"/>
  <c r="T18"/>
  <c r="AC18" s="1"/>
  <c r="AA18"/>
  <c r="C18" s="1"/>
  <c r="T16"/>
  <c r="AC16" s="1"/>
  <c r="AA16"/>
  <c r="C16" s="1"/>
  <c r="T14"/>
  <c r="AC14" s="1"/>
  <c r="AA14"/>
  <c r="C14" s="1"/>
  <c r="T12"/>
  <c r="AC12" s="1"/>
  <c r="AA12"/>
  <c r="C12" s="1"/>
  <c r="T10"/>
  <c r="AC10" s="1"/>
  <c r="AA10"/>
  <c r="C10" s="1"/>
  <c r="T8"/>
  <c r="AC8" s="1"/>
  <c r="AA8"/>
  <c r="C8" s="1"/>
  <c r="AE8" l="1"/>
  <c r="AD8"/>
  <c r="AF8" s="1"/>
  <c r="AG8"/>
  <c r="AD16"/>
  <c r="AF16" s="1"/>
  <c r="AE16"/>
  <c r="AG16"/>
  <c r="AE24"/>
  <c r="AD24"/>
  <c r="AF24" s="1"/>
  <c r="AG24"/>
  <c r="AE15"/>
  <c r="AD15"/>
  <c r="AF15" s="1"/>
  <c r="AG15"/>
  <c r="AE7"/>
  <c r="AD7"/>
  <c r="AF7" s="1"/>
  <c r="AG7"/>
  <c r="AD13"/>
  <c r="AF13" s="1"/>
  <c r="AE13"/>
  <c r="AG13"/>
  <c r="AE10"/>
  <c r="AD10"/>
  <c r="AF10" s="1"/>
  <c r="AG10"/>
  <c r="AE14"/>
  <c r="AD14"/>
  <c r="AF14" s="1"/>
  <c r="AG14"/>
  <c r="AE18"/>
  <c r="AD18"/>
  <c r="AF18" s="1"/>
  <c r="AG18"/>
  <c r="AE22"/>
  <c r="AD22"/>
  <c r="AF22" s="1"/>
  <c r="AG22"/>
  <c r="AE26"/>
  <c r="AD26"/>
  <c r="AF26" s="1"/>
  <c r="AG26"/>
  <c r="AD9"/>
  <c r="AF9" s="1"/>
  <c r="AE9"/>
  <c r="AG9"/>
  <c r="AE19"/>
  <c r="AD19"/>
  <c r="AF19" s="1"/>
  <c r="AG19"/>
  <c r="AE27"/>
  <c r="AD27"/>
  <c r="AF27" s="1"/>
  <c r="AG27"/>
  <c r="AE11"/>
  <c r="AD11"/>
  <c r="AF11" s="1"/>
  <c r="AG11"/>
  <c r="AD17"/>
  <c r="AF17" s="1"/>
  <c r="AE17"/>
  <c r="AG17"/>
  <c r="AD25"/>
  <c r="AF25" s="1"/>
  <c r="AE25"/>
  <c r="AG25"/>
  <c r="AE6"/>
  <c r="AD6"/>
  <c r="AF6" s="1"/>
  <c r="AG6"/>
  <c r="AE12"/>
  <c r="AD12"/>
  <c r="AF12" s="1"/>
  <c r="AG12"/>
  <c r="AD20"/>
  <c r="AF20" s="1"/>
  <c r="AE20"/>
  <c r="AG20"/>
  <c r="AE28"/>
  <c r="AD28"/>
  <c r="AF28" s="1"/>
  <c r="AG28"/>
  <c r="AE23"/>
  <c r="AD23"/>
  <c r="AF23" s="1"/>
  <c r="AG23"/>
  <c r="AD21"/>
  <c r="AF21" s="1"/>
  <c r="AE21"/>
  <c r="AG21"/>
  <c r="AI13"/>
  <c r="Z157"/>
  <c r="J7" i="2" s="1"/>
  <c r="AI28" i="3"/>
  <c r="AI20"/>
  <c r="AI21"/>
  <c r="U10"/>
  <c r="AK10"/>
  <c r="AM10" s="1"/>
  <c r="U18"/>
  <c r="AK18"/>
  <c r="AM18" s="1"/>
  <c r="U26"/>
  <c r="AK26"/>
  <c r="AM26" s="1"/>
  <c r="U27"/>
  <c r="AK27"/>
  <c r="AM27" s="1"/>
  <c r="U25"/>
  <c r="AK25"/>
  <c r="AM25" s="1"/>
  <c r="U6"/>
  <c r="AK6"/>
  <c r="AM6" s="1"/>
  <c r="U14"/>
  <c r="AK14"/>
  <c r="AM14" s="1"/>
  <c r="U22"/>
  <c r="AK22"/>
  <c r="AM22" s="1"/>
  <c r="U9"/>
  <c r="AK9"/>
  <c r="AM9" s="1"/>
  <c r="U19"/>
  <c r="AK19"/>
  <c r="AM19" s="1"/>
  <c r="U11"/>
  <c r="AK11"/>
  <c r="AM11" s="1"/>
  <c r="U17"/>
  <c r="AK17"/>
  <c r="AM17" s="1"/>
  <c r="U8"/>
  <c r="AK8"/>
  <c r="AM8" s="1"/>
  <c r="U12"/>
  <c r="AK12"/>
  <c r="AM12" s="1"/>
  <c r="U16"/>
  <c r="AK16"/>
  <c r="AM16" s="1"/>
  <c r="U20"/>
  <c r="AK20"/>
  <c r="AM20" s="1"/>
  <c r="U24"/>
  <c r="AK24"/>
  <c r="AM24" s="1"/>
  <c r="U28"/>
  <c r="AK28"/>
  <c r="AM28" s="1"/>
  <c r="U15"/>
  <c r="AK15"/>
  <c r="AM15" s="1"/>
  <c r="U23"/>
  <c r="AK23"/>
  <c r="AM23" s="1"/>
  <c r="U7"/>
  <c r="AK7"/>
  <c r="AM7" s="1"/>
  <c r="U13"/>
  <c r="AK13"/>
  <c r="AM13" s="1"/>
  <c r="U21"/>
  <c r="AK21"/>
  <c r="AM21" s="1"/>
  <c r="AI6"/>
  <c r="AI24"/>
  <c r="AI9"/>
  <c r="AI17"/>
  <c r="AI25"/>
  <c r="AI22"/>
  <c r="AI26"/>
  <c r="AI7"/>
  <c r="AI11"/>
  <c r="AI15"/>
  <c r="AI19"/>
  <c r="AI23"/>
  <c r="AI27"/>
  <c r="AI18"/>
  <c r="AI14"/>
  <c r="AI16"/>
  <c r="AI10"/>
  <c r="AI12"/>
  <c r="AI8"/>
  <c r="AH157"/>
  <c r="C6"/>
  <c r="AA157"/>
  <c r="AB8"/>
  <c r="AB10"/>
  <c r="AB12"/>
  <c r="AB14"/>
  <c r="AB16"/>
  <c r="AB18"/>
  <c r="AB20"/>
  <c r="AB22"/>
  <c r="AB24"/>
  <c r="AB26"/>
  <c r="AB28"/>
  <c r="AB7"/>
  <c r="AB9"/>
  <c r="AB11"/>
  <c r="AB13"/>
  <c r="AB15"/>
  <c r="AB17"/>
  <c r="AB19"/>
  <c r="AB21"/>
  <c r="AB23"/>
  <c r="AB25"/>
  <c r="AB27"/>
  <c r="AB6"/>
  <c r="AG157" l="1"/>
  <c r="AF157"/>
  <c r="AE157"/>
  <c r="AM157"/>
  <c r="G6" s="1"/>
  <c r="U157"/>
  <c r="C8" i="2" s="1"/>
  <c r="AI157" i="3"/>
  <c r="F6" s="1"/>
  <c r="AB157"/>
  <c r="F9" s="1"/>
  <c r="G9" l="1"/>
  <c r="H9" s="1"/>
  <c r="H6"/>
  <c r="F12"/>
  <c r="G12" l="1"/>
  <c r="H12"/>
</calcChain>
</file>

<file path=xl/sharedStrings.xml><?xml version="1.0" encoding="utf-8"?>
<sst xmlns="http://schemas.openxmlformats.org/spreadsheetml/2006/main" count="573" uniqueCount="105">
  <si>
    <t>Artikelnummer</t>
  </si>
  <si>
    <t>Maila stig-arne.mattsson@swipnet.se om det uppstår problem.</t>
  </si>
  <si>
    <t>Lagerstyrningsakademin</t>
  </si>
  <si>
    <t xml:space="preserve">© Stig-Arne Mattsson  </t>
  </si>
  <si>
    <t>I blad 'Data' kan du registrera de datauppgifter som krävs för att utföra beräkningarna. De uppgifter som finns där redan är endast exempel för att illustrera användningen av Excelmodellen och kan tas bort.</t>
  </si>
  <si>
    <t>Obligatoriska uppgifter</t>
  </si>
  <si>
    <t>Efterfrågan per år</t>
  </si>
  <si>
    <t>Kolumn B:  Efterfrågan per år</t>
  </si>
  <si>
    <t>Pris per styck</t>
  </si>
  <si>
    <t>Antal uttag per år</t>
  </si>
  <si>
    <t>Standardavvikelse per månad</t>
  </si>
  <si>
    <t>Ledtid i dagar</t>
  </si>
  <si>
    <t>Volymvärdeklass</t>
  </si>
  <si>
    <t>Rörlighetsklass</t>
  </si>
  <si>
    <t>Prisklass</t>
  </si>
  <si>
    <t>C</t>
  </si>
  <si>
    <t>B</t>
  </si>
  <si>
    <t>A</t>
  </si>
  <si>
    <t>Differentieringsalternativ</t>
  </si>
  <si>
    <t>Differentierade</t>
  </si>
  <si>
    <t>Klass</t>
  </si>
  <si>
    <t>Nivå</t>
  </si>
  <si>
    <t>Standardavvikelse under ledtid</t>
  </si>
  <si>
    <t>Servicenivå volymvärdeklass</t>
  </si>
  <si>
    <t>Servicenivå rörlighetsklass</t>
  </si>
  <si>
    <t>Volymvärde</t>
  </si>
  <si>
    <t>Säkerhets-faktor</t>
  </si>
  <si>
    <t>Säkerhetslager i styck</t>
  </si>
  <si>
    <t>Säkerhetslager i kronor</t>
  </si>
  <si>
    <t>S-nivå - Vald klassificering</t>
  </si>
  <si>
    <t>Utan differentiering: Säkerhetslager i styck</t>
  </si>
  <si>
    <t>Med differentiering: Säkerhetslager i styck</t>
  </si>
  <si>
    <t>Utan differentiering:</t>
  </si>
  <si>
    <t>Med differentiering:</t>
  </si>
  <si>
    <t>Skillnad i procent</t>
  </si>
  <si>
    <t>Servicenivå prisklass</t>
  </si>
  <si>
    <t xml:space="preserve">Kolumn C:  Pris per styck </t>
  </si>
  <si>
    <t>Kolumn E:  Standardavvikelse per månad</t>
  </si>
  <si>
    <t>Kolumn F:  Ledtid i dagar</t>
  </si>
  <si>
    <t xml:space="preserve">                                                                     </t>
  </si>
  <si>
    <t>av servicenivå</t>
  </si>
  <si>
    <t>Typ av erhållen servicenivå</t>
  </si>
  <si>
    <t>Värde på viktnings-variabel</t>
  </si>
  <si>
    <t xml:space="preserve">Summa för vald </t>
  </si>
  <si>
    <t>erhållen typ</t>
  </si>
  <si>
    <t>Beräknad medelservicenivå</t>
  </si>
  <si>
    <t>Målsatt medelservicenivå</t>
  </si>
  <si>
    <t>Kolumn D:  Antal uttag per år (antal kundorder eller tillverkningsorder per år). Behövs endast om man använder orderradsservice och differentierar m a p antal uttag per år</t>
  </si>
  <si>
    <t>Cell G5 - G7: Valda värden på cykelservicenivåer för respektive differentieringsklass. Dessa värden varieras tills den erhållna medelservicenivån i cell C8 blir lika med den målsatta medelservicenivån i cell C5.</t>
  </si>
  <si>
    <t>Cell C6:  Differentieringsalternativ, dvs med avseende på vad man vill differentiera. 1 = Volymvärde,               2 = Pris per styck, 3 = Antal uttag per år</t>
  </si>
  <si>
    <t>Använd order-kvantitet</t>
  </si>
  <si>
    <t>Frekvens-funktionen</t>
  </si>
  <si>
    <t>Service-funktionen</t>
  </si>
  <si>
    <t>Motsvarande fyllnadsgradsservice</t>
  </si>
  <si>
    <t>Vägd servicenivå</t>
  </si>
  <si>
    <t>Vald lika</t>
  </si>
  <si>
    <t>Beräkningar vid</t>
  </si>
  <si>
    <t>Beräkningar av fyllnadsgradsservice</t>
  </si>
  <si>
    <t>Vägd medelservice-</t>
  </si>
  <si>
    <t>nivå vid lika</t>
  </si>
  <si>
    <t>vid lika cykelservice</t>
  </si>
  <si>
    <t>differentierad cykelservice</t>
  </si>
  <si>
    <t>lika cykelservice</t>
  </si>
  <si>
    <t>cykelservice</t>
  </si>
  <si>
    <t>nivå vid differentierad</t>
  </si>
  <si>
    <t>vid differentiering</t>
  </si>
  <si>
    <t>Beräknad  medel-</t>
  </si>
  <si>
    <t>servicenivå utan</t>
  </si>
  <si>
    <t>differentiering</t>
  </si>
  <si>
    <t>cykelservice-</t>
  </si>
  <si>
    <t>vid differentierad cykelservice</t>
  </si>
  <si>
    <t>C8: Beräknad erhållen medelservicenivå vid differentiering</t>
  </si>
  <si>
    <t>Cell J7: Beräknad erhållen medelservicenivå utan differentiering</t>
  </si>
  <si>
    <t>Kolumn G: Använd orderkvantitet (för inleveranser till lager)</t>
  </si>
  <si>
    <t>Kolumn H:  Volymvärdeklass. Behövs endast om volymvärdeklass används för differentiering</t>
  </si>
  <si>
    <t>nivåer</t>
  </si>
  <si>
    <t>Cell J5: Vald cykelservice utan differentiering, dvs för fallet att alla artiklar får samma cykelservice. Anpassas tills den erhållna medelservicenivån i cell J7 blir lika med den målsatta servicenivån i cell C5. Används för att kunna jämföra kapitalbindning med och utan differentiering.</t>
  </si>
  <si>
    <t>Cell C5:  Målsatt medelservicenivå, dvs den genomsnittliga servicenivå man vill ha för artikelgruppen. Anges som en procentsats</t>
  </si>
  <si>
    <t>Kolumn I:  Prisklass. Behövs endast om pris per styck används för differentiering</t>
  </si>
  <si>
    <t>Kolumn J:  Rörlighetsklass. Behövs endast om antal uttag per år används för differentiering</t>
  </si>
  <si>
    <t xml:space="preserve">I blad 'Resultat'  visas hur stora säkerhetslagerkvantiteterna blir för de olika artiklarna i stickprovet utan (kolumn B) respektive med (kolumn C) differentiering av cykelservice enligt cellerna G5 - G7 i blad 'Data'. </t>
  </si>
  <si>
    <t xml:space="preserve">                                   servicenivåer - Cykelservice</t>
  </si>
  <si>
    <t>Bristkvantitet per år</t>
  </si>
  <si>
    <t xml:space="preserve">Differentieringen kan göras med avseende på vilken typ av erhållen leveransförmåga som eftersträvas, dvs på orderradsservice som avser andel orderrader som kunnat levereras direkt från lager, på volymvärdeservice som avser andel omsättning i kronor som kunnat levereras direkt från lager samt på efterfrågeservice som avser andel av efterfrågan i styck som kunnat levereras direkt från lager. Erhållen medelservicenivån för samtliga artiklar i stickprovet beräknas teoretiskt som ett vägt medelvärde av de olika artiklarnas individuella orderradsservice genom viktning med hjälp av antalet lageruttag per år, som ett vägt medelvärde av de olika artiklarnas individuella andel direktlevererade omsättning per år genom viktning med hjälp av volymvärden respektive som ett vägt medelvärde av de olika artiklarnas individuella andel direktlevererade efterfrågevolymer per år genom viktning med hjälp av efterfrågade volymer. Motsvarande säkerhetslager beräknas teoretiskt från de valda servicenivåerna.  </t>
  </si>
  <si>
    <t>Cell C7:  Typ av erhållen servicenivå. 1 = Orderradsservice, 2 = Volymvärdeservice, 3 = Volymservice</t>
  </si>
  <si>
    <t>Lagerhållnings-kostnader</t>
  </si>
  <si>
    <t>Summa lagerstyr-ningskostnader</t>
  </si>
  <si>
    <t>Lagerhållningsfaktor i %</t>
  </si>
  <si>
    <t>Bristkostnad per styck i %  av pris</t>
  </si>
  <si>
    <t>Bristkostnad per order</t>
  </si>
  <si>
    <t>Antal bristorder</t>
  </si>
  <si>
    <t>Bristkostnad per år  -  BK per styck</t>
  </si>
  <si>
    <t>Bristkostnad per år - BK per order</t>
  </si>
  <si>
    <t>Ekvivalent brist-kostnad per år</t>
  </si>
  <si>
    <t>Bristkostnader</t>
  </si>
  <si>
    <t xml:space="preserve">                                   Analysera kostnadseffekter av att differentiera</t>
  </si>
  <si>
    <t>Det säkerhetslager som krävs för att uppnå en viss önskad servicenivå för en grupp artiklar eller ett helt artikelsortiment kan reduceras genom att låta olika artiklar få olika höga servicenivåer, dvs genom att differentiera de servicenivåer som du låter varje artikel få vid bestämning av säkerhetslager. Genom att använda "Analysera kostnadseffekter av att differentiera servicenivåer - Cykelservice" på ett stickprov från artikelsortimentet kan du få en uppfattning om hur mycket lagerhållningskostnader och bristkostnader kan minskas med hjälp av sådan differentiering. Du kan också analysera med avseende på vilken variabel differentieringen bör göras och hur olika servicenivåerna bör vara för att få så stor minskning som möjligt. Differentieringen avser fallet att säkerhetslager dimensioneras med hjälp av cykelservice (Serv1). Den kan alternativt göras med avseende på volymvärde, pris per styck eller antal uttag per år. I samtliga fall kan artiklarna delas in i tre klasser, A, B och C, som vardera ges olika höga servicenivåer. Klass A avser högst värde på volymvärde, pris respektive antal uttag per år och C lägst värde.</t>
  </si>
  <si>
    <t xml:space="preserve">Nedan beskrivs hur du kan använda Excelmodellen på ett stickprov på 150 artiklar. Mer detaljerade anvisningar om vad cykelservice är och hur säkerhetslager beräknas från en given servicenivå finns i Handbok i materialstyrning, avsnitt E26 och E87, som kan laddas ner på den här hemsidan. </t>
  </si>
  <si>
    <t>Analysera kostnadseffekter av att differentiera servicenivåer-Cykelservice  -  Dataunderlag</t>
  </si>
  <si>
    <t>Cell N5:  Lagerhållningskostnad i % av pris</t>
  </si>
  <si>
    <t>Cell N6:  Bristkostnad per styck i % av pris</t>
  </si>
  <si>
    <t>Cell N7:  Bristkostnad per order i kronor</t>
  </si>
  <si>
    <t>Vill man beräkna totala bristkostnader från bristkostnad per styck anges en procentsats i cell N6. Vill man beräkna totala bristkostnader från bristkostnad per order och antal order med brist sätts cell N6 till 0 och ett belopp anges i cell N7. Vill man beräkna den ekvivalenta bristkostnaden, dvs den bristkostnaden per styck som motsvarar vald servicenivå per artikel gånger bristkvantiteten, sätts cell N6 och N7 till 0.</t>
  </si>
  <si>
    <t>Analysera kostnadseffekter av att differentiera servicenivåer-Cykelservice  -  Resultat</t>
  </si>
  <si>
    <t>Av blad 'Resultat' framgår också hur stora lagerhållningskostnaderna, bristkosnaderna och summan av dem blir utan respektive med differentiering av cykelservice samt hur stora skillnaderna blir i procent utan differentiering.</t>
  </si>
</sst>
</file>

<file path=xl/styles.xml><?xml version="1.0" encoding="utf-8"?>
<styleSheet xmlns="http://schemas.openxmlformats.org/spreadsheetml/2006/main">
  <numFmts count="2">
    <numFmt numFmtId="164" formatCode="0.0"/>
    <numFmt numFmtId="165" formatCode="#,##0.0"/>
  </numFmts>
  <fonts count="7">
    <font>
      <sz val="11"/>
      <color theme="1"/>
      <name val="Calibri"/>
      <family val="2"/>
      <scheme val="minor"/>
    </font>
    <font>
      <sz val="20"/>
      <color theme="1"/>
      <name val="Calibri"/>
      <family val="2"/>
      <scheme val="minor"/>
    </font>
    <font>
      <sz val="10"/>
      <name val="Arial"/>
      <family val="2"/>
    </font>
    <font>
      <i/>
      <sz val="14"/>
      <color theme="1"/>
      <name val="Calibri"/>
      <family val="2"/>
      <scheme val="minor"/>
    </font>
    <font>
      <sz val="11"/>
      <color theme="1"/>
      <name val="Calibri"/>
      <family val="2"/>
    </font>
    <font>
      <sz val="11"/>
      <color rgb="FFFF0000"/>
      <name val="Calibri"/>
      <family val="2"/>
      <scheme val="minor"/>
    </font>
    <font>
      <sz val="1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2"/>
        <bgColor indexed="64"/>
      </patternFill>
    </fill>
    <fill>
      <patternFill patternType="solid">
        <fgColor theme="6" tint="0.59999389629810485"/>
        <bgColor indexed="64"/>
      </patternFill>
    </fill>
  </fills>
  <borders count="1">
    <border>
      <left/>
      <right/>
      <top/>
      <bottom/>
      <diagonal/>
    </border>
  </borders>
  <cellStyleXfs count="2">
    <xf numFmtId="0" fontId="0" fillId="0" borderId="0"/>
    <xf numFmtId="0" fontId="2" fillId="0" borderId="0"/>
  </cellStyleXfs>
  <cellXfs count="75">
    <xf numFmtId="0" fontId="0" fillId="0" borderId="0" xfId="0"/>
    <xf numFmtId="0" fontId="1" fillId="0" borderId="0" xfId="0" applyFont="1"/>
    <xf numFmtId="0" fontId="0" fillId="3" borderId="0" xfId="0" applyFill="1" applyAlignment="1">
      <alignment wrapText="1"/>
    </xf>
    <xf numFmtId="0" fontId="0" fillId="0" borderId="0" xfId="0" applyAlignment="1">
      <alignment wrapText="1"/>
    </xf>
    <xf numFmtId="0" fontId="1" fillId="0" borderId="0" xfId="0" applyFont="1" applyAlignment="1"/>
    <xf numFmtId="0" fontId="2" fillId="0" borderId="0" xfId="1"/>
    <xf numFmtId="0" fontId="3" fillId="0" borderId="0" xfId="0" applyFont="1"/>
    <xf numFmtId="0" fontId="4" fillId="0" borderId="0" xfId="0" applyFont="1"/>
    <xf numFmtId="1" fontId="0" fillId="0" borderId="0" xfId="0" applyNumberFormat="1"/>
    <xf numFmtId="164" fontId="0" fillId="0" borderId="0" xfId="0" applyNumberFormat="1"/>
    <xf numFmtId="0" fontId="0" fillId="0" borderId="0" xfId="0" applyFont="1" applyAlignment="1">
      <alignment wrapText="1"/>
    </xf>
    <xf numFmtId="0" fontId="0" fillId="0" borderId="0" xfId="0" applyFont="1"/>
    <xf numFmtId="0" fontId="0" fillId="0" borderId="0" xfId="0" applyFont="1" applyFill="1"/>
    <xf numFmtId="0" fontId="0" fillId="2" borderId="0" xfId="0" applyFont="1" applyFill="1"/>
    <xf numFmtId="0" fontId="0" fillId="4" borderId="0" xfId="0" applyFont="1" applyFill="1"/>
    <xf numFmtId="1" fontId="0" fillId="0" borderId="0" xfId="0" applyNumberFormat="1" applyFont="1"/>
    <xf numFmtId="1" fontId="0" fillId="0" borderId="0" xfId="0" applyNumberFormat="1" applyFont="1" applyFill="1"/>
    <xf numFmtId="0" fontId="6" fillId="2" borderId="0" xfId="0" applyFont="1" applyFill="1"/>
    <xf numFmtId="0" fontId="6" fillId="0" borderId="0" xfId="1" applyFont="1" applyFill="1"/>
    <xf numFmtId="0" fontId="6" fillId="0" borderId="0" xfId="1" applyFont="1"/>
    <xf numFmtId="0" fontId="0" fillId="0" borderId="0" xfId="0" applyFont="1" applyAlignment="1"/>
    <xf numFmtId="0" fontId="0" fillId="0" borderId="0" xfId="0" applyFont="1" applyFill="1" applyAlignment="1"/>
    <xf numFmtId="1" fontId="0" fillId="0" borderId="0" xfId="0" applyNumberFormat="1" applyFont="1" applyAlignment="1">
      <alignment horizontal="right"/>
    </xf>
    <xf numFmtId="0" fontId="0" fillId="0" borderId="0" xfId="0" applyFont="1" applyAlignment="1">
      <alignment horizontal="right"/>
    </xf>
    <xf numFmtId="164" fontId="0" fillId="0" borderId="0" xfId="0" applyNumberFormat="1" applyFont="1"/>
    <xf numFmtId="0" fontId="6" fillId="0" borderId="0" xfId="1" applyFont="1" applyFill="1" applyAlignment="1">
      <alignment horizontal="left"/>
    </xf>
    <xf numFmtId="0" fontId="6" fillId="3" borderId="0" xfId="1" applyFont="1" applyFill="1" applyAlignment="1">
      <alignment horizontal="left" wrapText="1"/>
    </xf>
    <xf numFmtId="0" fontId="6" fillId="0" borderId="0" xfId="0" applyFont="1"/>
    <xf numFmtId="0" fontId="6" fillId="0" borderId="0" xfId="0" applyFont="1" applyFill="1"/>
    <xf numFmtId="1" fontId="6" fillId="0" borderId="0" xfId="0" applyNumberFormat="1" applyFont="1"/>
    <xf numFmtId="0" fontId="0" fillId="0" borderId="0" xfId="0" applyFill="1" applyAlignment="1">
      <alignment wrapText="1"/>
    </xf>
    <xf numFmtId="9" fontId="5" fillId="0" borderId="0" xfId="0" applyNumberFormat="1" applyFont="1"/>
    <xf numFmtId="0" fontId="6" fillId="0" borderId="0" xfId="1" applyFont="1" applyFill="1" applyAlignment="1">
      <alignment horizontal="left" wrapText="1"/>
    </xf>
    <xf numFmtId="2" fontId="0" fillId="0" borderId="0" xfId="0" applyNumberFormat="1"/>
    <xf numFmtId="0" fontId="0" fillId="3" borderId="0" xfId="0" applyFont="1" applyFill="1" applyAlignment="1">
      <alignment wrapText="1"/>
    </xf>
    <xf numFmtId="3" fontId="0" fillId="0" borderId="0" xfId="0" applyNumberFormat="1"/>
    <xf numFmtId="3" fontId="0" fillId="0" borderId="0" xfId="0" applyNumberFormat="1" applyFont="1"/>
    <xf numFmtId="2" fontId="0" fillId="0" borderId="0" xfId="0" applyNumberFormat="1" applyFont="1"/>
    <xf numFmtId="0" fontId="0" fillId="0" borderId="0" xfId="0" applyAlignment="1">
      <alignment horizontal="right"/>
    </xf>
    <xf numFmtId="1" fontId="0" fillId="0" borderId="0" xfId="0" applyNumberFormat="1" applyFill="1"/>
    <xf numFmtId="2" fontId="0" fillId="0" borderId="0" xfId="0" applyNumberFormat="1" applyFill="1" applyAlignment="1">
      <alignment horizontal="right"/>
    </xf>
    <xf numFmtId="1" fontId="0" fillId="0" borderId="0" xfId="0" applyNumberFormat="1" applyFill="1" applyAlignment="1">
      <alignment horizontal="right"/>
    </xf>
    <xf numFmtId="0" fontId="0" fillId="0" borderId="0" xfId="0" applyFill="1" applyAlignment="1">
      <alignment horizontal="right"/>
    </xf>
    <xf numFmtId="1" fontId="0" fillId="0" borderId="0" xfId="0" applyNumberFormat="1" applyAlignment="1">
      <alignment horizontal="right"/>
    </xf>
    <xf numFmtId="2" fontId="0" fillId="0" borderId="0" xfId="0" applyNumberFormat="1" applyAlignment="1">
      <alignment horizontal="right"/>
    </xf>
    <xf numFmtId="2" fontId="6" fillId="0" borderId="0" xfId="1" applyNumberFormat="1" applyFont="1"/>
    <xf numFmtId="2" fontId="0" fillId="0" borderId="0" xfId="0" applyNumberFormat="1" applyFill="1" applyAlignment="1">
      <alignment wrapText="1"/>
    </xf>
    <xf numFmtId="2" fontId="2" fillId="0" borderId="0" xfId="1" applyNumberFormat="1"/>
    <xf numFmtId="2" fontId="0" fillId="4" borderId="0" xfId="0" applyNumberFormat="1" applyFont="1" applyFill="1"/>
    <xf numFmtId="2" fontId="0" fillId="0" borderId="0" xfId="0" applyNumberFormat="1" applyFont="1" applyFill="1"/>
    <xf numFmtId="3" fontId="0" fillId="0" borderId="0" xfId="0" applyNumberFormat="1" applyFont="1" applyFill="1"/>
    <xf numFmtId="164" fontId="0" fillId="0" borderId="0" xfId="0" applyNumberFormat="1" applyFont="1" applyFill="1"/>
    <xf numFmtId="1" fontId="0" fillId="3" borderId="0" xfId="0" applyNumberFormat="1" applyFill="1"/>
    <xf numFmtId="0" fontId="0" fillId="4" borderId="0" xfId="0" applyFill="1" applyAlignment="1">
      <alignment horizontal="left" wrapText="1"/>
    </xf>
    <xf numFmtId="0" fontId="2" fillId="4" borderId="0" xfId="0" applyFont="1" applyFill="1" applyAlignment="1">
      <alignment horizontal="left" wrapText="1"/>
    </xf>
    <xf numFmtId="1" fontId="0" fillId="4" borderId="0" xfId="0" applyNumberFormat="1" applyFill="1" applyAlignment="1">
      <alignment horizontal="left" wrapText="1"/>
    </xf>
    <xf numFmtId="0" fontId="0" fillId="0" borderId="0" xfId="0" applyFont="1" applyFill="1" applyAlignment="1">
      <alignment horizontal="left" wrapText="1"/>
    </xf>
    <xf numFmtId="0" fontId="0" fillId="0" borderId="0" xfId="0" applyFont="1" applyAlignment="1">
      <alignment horizontal="left" wrapText="1"/>
    </xf>
    <xf numFmtId="2" fontId="6" fillId="4" borderId="0" xfId="0" applyNumberFormat="1" applyFont="1" applyFill="1" applyAlignment="1">
      <alignment horizontal="right"/>
    </xf>
    <xf numFmtId="2" fontId="0" fillId="3" borderId="0" xfId="0" applyNumberFormat="1" applyFont="1" applyFill="1"/>
    <xf numFmtId="0" fontId="0" fillId="0" borderId="0" xfId="0" applyFill="1" applyAlignment="1"/>
    <xf numFmtId="0" fontId="0" fillId="0" borderId="0" xfId="0" applyAlignment="1"/>
    <xf numFmtId="2" fontId="0" fillId="4" borderId="0" xfId="0" applyNumberFormat="1" applyFont="1" applyFill="1" applyProtection="1">
      <protection locked="0"/>
    </xf>
    <xf numFmtId="2" fontId="0" fillId="0" borderId="0" xfId="0" applyNumberFormat="1" applyFont="1" applyProtection="1">
      <protection locked="0"/>
    </xf>
    <xf numFmtId="2" fontId="0" fillId="3" borderId="0" xfId="0" applyNumberFormat="1" applyFont="1" applyFill="1" applyProtection="1">
      <protection locked="0"/>
    </xf>
    <xf numFmtId="0" fontId="0" fillId="0" borderId="0" xfId="0" applyFill="1"/>
    <xf numFmtId="2" fontId="6" fillId="0" borderId="0" xfId="1" applyNumberFormat="1" applyFont="1" applyFill="1"/>
    <xf numFmtId="2" fontId="2" fillId="0" borderId="0" xfId="0" applyNumberFormat="1" applyFont="1"/>
    <xf numFmtId="2" fontId="6" fillId="0" borderId="0" xfId="0" applyNumberFormat="1" applyFont="1" applyFill="1" applyAlignment="1">
      <alignment horizontal="right"/>
    </xf>
    <xf numFmtId="0" fontId="0" fillId="0" borderId="0" xfId="0" applyAlignment="1">
      <alignment horizontal="left" vertical="top" wrapText="1"/>
    </xf>
    <xf numFmtId="164" fontId="2" fillId="0" borderId="0" xfId="1" applyNumberFormat="1"/>
    <xf numFmtId="3" fontId="6" fillId="0" borderId="0" xfId="0" applyNumberFormat="1" applyFont="1"/>
    <xf numFmtId="1" fontId="0" fillId="4" borderId="0" xfId="0" applyNumberFormat="1" applyFont="1" applyFill="1"/>
    <xf numFmtId="1" fontId="2" fillId="0" borderId="0" xfId="1" applyNumberFormat="1"/>
    <xf numFmtId="165" fontId="0" fillId="0" borderId="0" xfId="0" applyNumberFormat="1"/>
  </cellXfs>
  <cellStyles count="2">
    <cellStyle name="Normal" xfId="0" builtinId="0"/>
    <cellStyle name="Normal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1885950</xdr:colOff>
      <xdr:row>4</xdr:row>
      <xdr:rowOff>29976</xdr:rowOff>
    </xdr:to>
    <xdr:grpSp>
      <xdr:nvGrpSpPr>
        <xdr:cNvPr id="40" name="Grupp 39"/>
        <xdr:cNvGrpSpPr/>
      </xdr:nvGrpSpPr>
      <xdr:grpSpPr>
        <a:xfrm>
          <a:off x="304800" y="190500"/>
          <a:ext cx="1885950" cy="887226"/>
          <a:chOff x="1907704" y="1352104"/>
          <a:chExt cx="5040560" cy="2220912"/>
        </a:xfrm>
      </xdr:grpSpPr>
      <xdr:sp macro="" textlink="">
        <xdr:nvSpPr>
          <xdr:cNvPr id="41" name="AutoShape 5"/>
          <xdr:cNvSpPr>
            <a:spLocks noChangeArrowheads="1"/>
          </xdr:cNvSpPr>
        </xdr:nvSpPr>
        <xdr:spPr bwMode="auto">
          <a:xfrm>
            <a:off x="1907704" y="1352104"/>
            <a:ext cx="2529359" cy="2220912"/>
          </a:xfrm>
          <a:prstGeom prst="flowChartDelay">
            <a:avLst/>
          </a:prstGeom>
          <a:solidFill>
            <a:srgbClr val="FFFF00"/>
          </a:solidFill>
          <a:ln w="9525">
            <a:noFill/>
            <a:miter lim="800000"/>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sp macro="" textlink="">
        <xdr:nvSpPr>
          <xdr:cNvPr id="42" name="AutoShape 37"/>
          <xdr:cNvSpPr>
            <a:spLocks noChangeArrowheads="1"/>
          </xdr:cNvSpPr>
        </xdr:nvSpPr>
        <xdr:spPr bwMode="auto">
          <a:xfrm flipH="1">
            <a:off x="4716463" y="1352104"/>
            <a:ext cx="2231801" cy="2220912"/>
          </a:xfrm>
          <a:prstGeom prst="flowChartDelay">
            <a:avLst/>
          </a:prstGeom>
          <a:solidFill>
            <a:srgbClr val="FFFF00"/>
          </a:solidFill>
          <a:ln w="9525">
            <a:noFill/>
            <a:miter lim="800000"/>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grpSp>
        <xdr:nvGrpSpPr>
          <xdr:cNvPr id="43" name="Group 67"/>
          <xdr:cNvGrpSpPr>
            <a:grpSpLocks/>
          </xdr:cNvGrpSpPr>
        </xdr:nvGrpSpPr>
        <xdr:grpSpPr bwMode="auto">
          <a:xfrm>
            <a:off x="2268538" y="1773224"/>
            <a:ext cx="4148138" cy="1430333"/>
            <a:chOff x="1480" y="1960"/>
            <a:chExt cx="2928" cy="1010"/>
          </a:xfrm>
        </xdr:grpSpPr>
        <xdr:grpSp>
          <xdr:nvGrpSpPr>
            <xdr:cNvPr id="45" name="Group 68"/>
            <xdr:cNvGrpSpPr>
              <a:grpSpLocks/>
            </xdr:cNvGrpSpPr>
          </xdr:nvGrpSpPr>
          <xdr:grpSpPr bwMode="auto">
            <a:xfrm>
              <a:off x="1519" y="2056"/>
              <a:ext cx="2889" cy="832"/>
              <a:chOff x="1972" y="955"/>
              <a:chExt cx="1970" cy="1147"/>
            </a:xfrm>
          </xdr:grpSpPr>
          <xdr:sp macro="" textlink="">
            <xdr:nvSpPr>
              <xdr:cNvPr id="57" name="Arc 69"/>
              <xdr:cNvSpPr>
                <a:spLocks/>
              </xdr:cNvSpPr>
            </xdr:nvSpPr>
            <xdr:spPr bwMode="auto">
              <a:xfrm rot="10800000">
                <a:off x="1972" y="1530"/>
                <a:ext cx="1970" cy="572"/>
              </a:xfrm>
              <a:custGeom>
                <a:avLst/>
                <a:gdLst>
                  <a:gd name="G0" fmla="+- 0 0 0"/>
                  <a:gd name="G1" fmla="+- 21600 0 0"/>
                  <a:gd name="G2" fmla="+- 21600 0 0"/>
                  <a:gd name="T0" fmla="*/ 0 w 21600"/>
                  <a:gd name="T1" fmla="*/ 0 h 21600"/>
                  <a:gd name="T2" fmla="*/ 21600 w 21600"/>
                  <a:gd name="T3" fmla="*/ 21600 h 21600"/>
                  <a:gd name="T4" fmla="*/ 0 w 21600"/>
                  <a:gd name="T5" fmla="*/ 21600 h 21600"/>
                </a:gdLst>
                <a:ahLst/>
                <a:cxnLst>
                  <a:cxn ang="0">
                    <a:pos x="T0" y="T1"/>
                  </a:cxn>
                  <a:cxn ang="0">
                    <a:pos x="T2" y="T3"/>
                  </a:cxn>
                  <a:cxn ang="0">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close/>
                  </a:path>
                </a:pathLst>
              </a:custGeom>
              <a:noFill/>
              <a:ln w="38100" cap="rnd">
                <a:solidFill>
                  <a:srgbClr val="FF0000"/>
                </a:solidFill>
                <a:round/>
                <a:headEnd type="stealth" w="med" len="med"/>
                <a:tailEnd type="none" w="sm" len="sm"/>
              </a:ln>
              <a:effectLst/>
            </xdr:spPr>
            <xdr:txBody>
              <a:bodyPr wrap="square" lIns="50731" tIns="25366" rIns="50731" bIns="25366">
                <a:spAutoFit/>
              </a:bodyP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sp macro="" textlink="">
            <xdr:nvSpPr>
              <xdr:cNvPr id="58" name="Arc 70"/>
              <xdr:cNvSpPr>
                <a:spLocks/>
              </xdr:cNvSpPr>
            </xdr:nvSpPr>
            <xdr:spPr bwMode="auto">
              <a:xfrm rot="10800000">
                <a:off x="1972" y="955"/>
                <a:ext cx="1970" cy="573"/>
              </a:xfrm>
              <a:custGeom>
                <a:avLst/>
                <a:gdLst>
                  <a:gd name="G0" fmla="+- 0 0 0"/>
                  <a:gd name="G1" fmla="+- 0 0 0"/>
                  <a:gd name="G2" fmla="+- 21600 0 0"/>
                  <a:gd name="T0" fmla="*/ 21600 w 21600"/>
                  <a:gd name="T1" fmla="*/ 0 h 21600"/>
                  <a:gd name="T2" fmla="*/ 0 w 21600"/>
                  <a:gd name="T3" fmla="*/ 21600 h 21600"/>
                  <a:gd name="T4" fmla="*/ 0 w 21600"/>
                  <a:gd name="T5" fmla="*/ 0 h 21600"/>
                </a:gdLst>
                <a:ahLst/>
                <a:cxnLst>
                  <a:cxn ang="0">
                    <a:pos x="T0" y="T1"/>
                  </a:cxn>
                  <a:cxn ang="0">
                    <a:pos x="T2" y="T3"/>
                  </a:cxn>
                  <a:cxn ang="0">
                    <a:pos x="T4" y="T5"/>
                  </a:cxn>
                </a:cxnLst>
                <a:rect l="0" t="0" r="r" b="b"/>
                <a:pathLst>
                  <a:path w="21600" h="21600" fill="none" extrusionOk="0">
                    <a:moveTo>
                      <a:pt x="21600" y="0"/>
                    </a:moveTo>
                    <a:cubicBezTo>
                      <a:pt x="21600" y="11929"/>
                      <a:pt x="11929" y="21599"/>
                      <a:pt x="0" y="21600"/>
                    </a:cubicBezTo>
                  </a:path>
                  <a:path w="21600" h="21600" stroke="0" extrusionOk="0">
                    <a:moveTo>
                      <a:pt x="21600" y="0"/>
                    </a:moveTo>
                    <a:cubicBezTo>
                      <a:pt x="21600" y="11929"/>
                      <a:pt x="11929" y="21599"/>
                      <a:pt x="0" y="21600"/>
                    </a:cubicBezTo>
                    <a:lnTo>
                      <a:pt x="0" y="0"/>
                    </a:lnTo>
                    <a:close/>
                  </a:path>
                </a:pathLst>
              </a:custGeom>
              <a:noFill/>
              <a:ln w="38100" cap="rnd">
                <a:solidFill>
                  <a:srgbClr val="FF0000"/>
                </a:solidFill>
                <a:round/>
                <a:headEnd type="none" w="sm" len="sm"/>
                <a:tailEnd type="none" w="sm" len="sm"/>
              </a:ln>
              <a:effectLst/>
            </xdr:spPr>
            <xdr:txBody>
              <a:bodyPr wrap="square" lIns="50731" tIns="25366" rIns="50731" bIns="25366">
                <a:spAutoFit/>
              </a:bodyP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grpSp>
        <xdr:sp macro="" textlink="">
          <xdr:nvSpPr>
            <xdr:cNvPr id="46" name="Oval 71"/>
            <xdr:cNvSpPr>
              <a:spLocks noChangeArrowheads="1"/>
            </xdr:cNvSpPr>
          </xdr:nvSpPr>
          <xdr:spPr bwMode="ltGray">
            <a:xfrm>
              <a:off x="2008" y="2152"/>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47" name="Oval 72"/>
            <xdr:cNvSpPr>
              <a:spLocks noChangeArrowheads="1"/>
            </xdr:cNvSpPr>
          </xdr:nvSpPr>
          <xdr:spPr bwMode="ltGray">
            <a:xfrm>
              <a:off x="3016" y="2776"/>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48" name="Oval 73"/>
            <xdr:cNvSpPr>
              <a:spLocks noChangeArrowheads="1"/>
            </xdr:cNvSpPr>
          </xdr:nvSpPr>
          <xdr:spPr bwMode="ltGray">
            <a:xfrm>
              <a:off x="2549" y="2728"/>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49" name="Oval 74"/>
            <xdr:cNvSpPr>
              <a:spLocks noChangeArrowheads="1"/>
            </xdr:cNvSpPr>
          </xdr:nvSpPr>
          <xdr:spPr bwMode="ltGray">
            <a:xfrm>
              <a:off x="1960" y="2632"/>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50" name="Oval 75"/>
            <xdr:cNvSpPr>
              <a:spLocks noChangeArrowheads="1"/>
            </xdr:cNvSpPr>
          </xdr:nvSpPr>
          <xdr:spPr bwMode="ltGray">
            <a:xfrm>
              <a:off x="1480" y="2392"/>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51" name="Oval 76"/>
            <xdr:cNvSpPr>
              <a:spLocks noChangeArrowheads="1"/>
            </xdr:cNvSpPr>
          </xdr:nvSpPr>
          <xdr:spPr bwMode="ltGray">
            <a:xfrm>
              <a:off x="3688" y="2776"/>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52" name="Oval 77"/>
            <xdr:cNvSpPr>
              <a:spLocks noChangeArrowheads="1"/>
            </xdr:cNvSpPr>
          </xdr:nvSpPr>
          <xdr:spPr bwMode="ltGray">
            <a:xfrm>
              <a:off x="4168" y="2824"/>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53" name="Oval 78"/>
            <xdr:cNvSpPr>
              <a:spLocks noChangeArrowheads="1"/>
            </xdr:cNvSpPr>
          </xdr:nvSpPr>
          <xdr:spPr bwMode="ltGray">
            <a:xfrm>
              <a:off x="3688" y="2008"/>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54" name="Oval 79"/>
            <xdr:cNvSpPr>
              <a:spLocks noChangeArrowheads="1"/>
            </xdr:cNvSpPr>
          </xdr:nvSpPr>
          <xdr:spPr bwMode="ltGray">
            <a:xfrm>
              <a:off x="4216" y="1960"/>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55" name="Oval 80"/>
            <xdr:cNvSpPr>
              <a:spLocks noChangeArrowheads="1"/>
            </xdr:cNvSpPr>
          </xdr:nvSpPr>
          <xdr:spPr bwMode="ltGray">
            <a:xfrm>
              <a:off x="2536" y="2056"/>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56" name="Oval 81"/>
            <xdr:cNvSpPr>
              <a:spLocks noChangeArrowheads="1"/>
            </xdr:cNvSpPr>
          </xdr:nvSpPr>
          <xdr:spPr bwMode="ltGray">
            <a:xfrm>
              <a:off x="3016" y="2008"/>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grpSp>
      <xdr:sp macro="" textlink="">
        <xdr:nvSpPr>
          <xdr:cNvPr id="44" name="AutoShape 82"/>
          <xdr:cNvSpPr>
            <a:spLocks noChangeArrowheads="1"/>
          </xdr:cNvSpPr>
        </xdr:nvSpPr>
        <xdr:spPr bwMode="auto">
          <a:xfrm flipH="1" flipV="1">
            <a:off x="5983288" y="2278063"/>
            <a:ext cx="720725" cy="503237"/>
          </a:xfrm>
          <a:prstGeom prst="triangle">
            <a:avLst>
              <a:gd name="adj" fmla="val 50000"/>
            </a:avLst>
          </a:prstGeom>
          <a:solidFill>
            <a:srgbClr val="FF0000"/>
          </a:solidFill>
          <a:ln w="9525">
            <a:solidFill>
              <a:schemeClr val="tx1"/>
            </a:solidFill>
            <a:miter lim="800000"/>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grp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B2:B44"/>
  <sheetViews>
    <sheetView showGridLines="0" tabSelected="1" zoomScaleNormal="100" workbookViewId="0">
      <selection activeCell="E8" sqref="E8"/>
    </sheetView>
  </sheetViews>
  <sheetFormatPr defaultRowHeight="15"/>
  <cols>
    <col min="1" max="1" width="4.5703125" customWidth="1"/>
    <col min="2" max="2" width="95" customWidth="1"/>
  </cols>
  <sheetData>
    <row r="2" spans="2:2">
      <c r="B2" t="s">
        <v>39</v>
      </c>
    </row>
    <row r="3" spans="2:2" ht="26.25">
      <c r="B3" s="4" t="s">
        <v>95</v>
      </c>
    </row>
    <row r="4" spans="2:2" s="1" customFormat="1" ht="26.25">
      <c r="B4" s="1" t="s">
        <v>81</v>
      </c>
    </row>
    <row r="5" spans="2:2" ht="18.75">
      <c r="B5" s="6" t="s">
        <v>2</v>
      </c>
    </row>
    <row r="6" spans="2:2" ht="18.75">
      <c r="B6" s="6"/>
    </row>
    <row r="8" spans="2:2" ht="165">
      <c r="B8" s="69" t="s">
        <v>96</v>
      </c>
    </row>
    <row r="9" spans="2:2">
      <c r="B9" s="3"/>
    </row>
    <row r="10" spans="2:2" ht="150">
      <c r="B10" s="3" t="s">
        <v>83</v>
      </c>
    </row>
    <row r="12" spans="2:2" ht="45">
      <c r="B12" s="3" t="s">
        <v>97</v>
      </c>
    </row>
    <row r="13" spans="2:2">
      <c r="B13" s="3"/>
    </row>
    <row r="14" spans="2:2" ht="30">
      <c r="B14" s="3" t="s">
        <v>4</v>
      </c>
    </row>
    <row r="15" spans="2:2">
      <c r="B15" s="3"/>
    </row>
    <row r="16" spans="2:2" ht="30">
      <c r="B16" s="3" t="s">
        <v>77</v>
      </c>
    </row>
    <row r="17" spans="2:2" ht="30">
      <c r="B17" s="3" t="s">
        <v>49</v>
      </c>
    </row>
    <row r="18" spans="2:2">
      <c r="B18" s="3" t="s">
        <v>84</v>
      </c>
    </row>
    <row r="19" spans="2:2">
      <c r="B19" s="3" t="s">
        <v>71</v>
      </c>
    </row>
    <row r="20" spans="2:2" ht="45">
      <c r="B20" s="3" t="s">
        <v>48</v>
      </c>
    </row>
    <row r="21" spans="2:2" ht="45">
      <c r="B21" s="3" t="s">
        <v>76</v>
      </c>
    </row>
    <row r="22" spans="2:2">
      <c r="B22" s="3" t="s">
        <v>72</v>
      </c>
    </row>
    <row r="23" spans="2:2">
      <c r="B23" s="3"/>
    </row>
    <row r="24" spans="2:2">
      <c r="B24" s="3" t="s">
        <v>99</v>
      </c>
    </row>
    <row r="25" spans="2:2">
      <c r="B25" s="3" t="s">
        <v>100</v>
      </c>
    </row>
    <row r="26" spans="2:2">
      <c r="B26" s="3" t="s">
        <v>101</v>
      </c>
    </row>
    <row r="27" spans="2:2" ht="75">
      <c r="B27" s="3" t="s">
        <v>102</v>
      </c>
    </row>
    <row r="28" spans="2:2">
      <c r="B28" s="3"/>
    </row>
    <row r="29" spans="2:2">
      <c r="B29" s="3" t="s">
        <v>7</v>
      </c>
    </row>
    <row r="30" spans="2:2">
      <c r="B30" s="3" t="s">
        <v>36</v>
      </c>
    </row>
    <row r="31" spans="2:2" ht="30">
      <c r="B31" s="3" t="s">
        <v>47</v>
      </c>
    </row>
    <row r="32" spans="2:2">
      <c r="B32" s="3" t="s">
        <v>37</v>
      </c>
    </row>
    <row r="33" spans="2:2">
      <c r="B33" s="3" t="s">
        <v>38</v>
      </c>
    </row>
    <row r="34" spans="2:2">
      <c r="B34" s="3" t="s">
        <v>73</v>
      </c>
    </row>
    <row r="35" spans="2:2">
      <c r="B35" s="3" t="s">
        <v>74</v>
      </c>
    </row>
    <row r="36" spans="2:2">
      <c r="B36" s="3" t="s">
        <v>78</v>
      </c>
    </row>
    <row r="37" spans="2:2">
      <c r="B37" s="3" t="s">
        <v>79</v>
      </c>
    </row>
    <row r="38" spans="2:2" ht="45">
      <c r="B38" s="3" t="s">
        <v>80</v>
      </c>
    </row>
    <row r="39" spans="2:2">
      <c r="B39" s="3"/>
    </row>
    <row r="40" spans="2:2" ht="45">
      <c r="B40" s="3" t="s">
        <v>104</v>
      </c>
    </row>
    <row r="41" spans="2:2">
      <c r="B41" s="3"/>
    </row>
    <row r="42" spans="2:2">
      <c r="B42" s="3" t="s">
        <v>1</v>
      </c>
    </row>
    <row r="44" spans="2:2">
      <c r="B44" s="7" t="s">
        <v>3</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dimension ref="A1:P212"/>
  <sheetViews>
    <sheetView workbookViewId="0">
      <selection activeCell="A3" sqref="A3"/>
    </sheetView>
  </sheetViews>
  <sheetFormatPr defaultRowHeight="15"/>
  <cols>
    <col min="1" max="1" width="15.140625" customWidth="1"/>
    <col min="2" max="2" width="12" customWidth="1"/>
    <col min="3" max="3" width="8.28515625" customWidth="1"/>
    <col min="4" max="4" width="11.140625" customWidth="1"/>
    <col min="5" max="5" width="15.5703125" customWidth="1"/>
    <col min="6" max="6" width="8.5703125" customWidth="1"/>
    <col min="7" max="7" width="13.85546875" style="27" customWidth="1"/>
    <col min="8" max="8" width="11.5703125" style="27" customWidth="1"/>
    <col min="9" max="9" width="16.140625" customWidth="1"/>
    <col min="10" max="10" width="11.28515625" customWidth="1"/>
    <col min="11" max="11" width="10.7109375" customWidth="1"/>
    <col min="12" max="12" width="13.42578125" customWidth="1"/>
    <col min="13" max="13" width="16.42578125" customWidth="1"/>
    <col min="14" max="14" width="7.5703125" customWidth="1"/>
  </cols>
  <sheetData>
    <row r="1" spans="1:16" s="11" customFormat="1">
      <c r="E1" s="12"/>
      <c r="F1" s="12"/>
      <c r="G1" s="27"/>
      <c r="H1" s="27"/>
    </row>
    <row r="2" spans="1:16" s="11" customFormat="1">
      <c r="A2" s="17" t="s">
        <v>98</v>
      </c>
      <c r="B2" s="13"/>
      <c r="C2" s="13"/>
      <c r="D2" s="13"/>
      <c r="E2" s="13"/>
      <c r="F2" s="13"/>
      <c r="G2" s="17"/>
      <c r="H2" s="27"/>
      <c r="O2" s="10"/>
    </row>
    <row r="3" spans="1:16" s="11" customFormat="1">
      <c r="E3" s="12"/>
      <c r="H3" s="27"/>
      <c r="I3" s="14" t="s">
        <v>5</v>
      </c>
      <c r="J3" s="14"/>
      <c r="K3" s="14"/>
    </row>
    <row r="4" spans="1:16" s="11" customFormat="1">
      <c r="F4" t="s">
        <v>20</v>
      </c>
      <c r="G4" t="s">
        <v>21</v>
      </c>
      <c r="H4" s="27"/>
    </row>
    <row r="5" spans="1:16" s="11" customFormat="1">
      <c r="A5" t="s">
        <v>46</v>
      </c>
      <c r="C5" s="48">
        <v>97</v>
      </c>
      <c r="E5" t="s">
        <v>19</v>
      </c>
      <c r="F5" s="42" t="s">
        <v>17</v>
      </c>
      <c r="G5" s="58">
        <v>76</v>
      </c>
      <c r="H5" s="27"/>
      <c r="I5" t="s">
        <v>55</v>
      </c>
      <c r="J5" s="62">
        <v>69.3</v>
      </c>
      <c r="L5" t="s">
        <v>87</v>
      </c>
      <c r="N5" s="72">
        <v>25</v>
      </c>
    </row>
    <row r="6" spans="1:16" s="11" customFormat="1">
      <c r="A6" t="s">
        <v>18</v>
      </c>
      <c r="C6" s="14">
        <v>1</v>
      </c>
      <c r="E6" t="s">
        <v>69</v>
      </c>
      <c r="F6" s="38" t="s">
        <v>16</v>
      </c>
      <c r="G6" s="58">
        <v>65</v>
      </c>
      <c r="H6" s="27"/>
      <c r="I6" t="s">
        <v>63</v>
      </c>
      <c r="J6" s="63"/>
      <c r="L6" t="s">
        <v>88</v>
      </c>
      <c r="N6" s="72">
        <v>20</v>
      </c>
    </row>
    <row r="7" spans="1:16" s="11" customFormat="1">
      <c r="A7" t="s">
        <v>41</v>
      </c>
      <c r="C7" s="14">
        <v>1</v>
      </c>
      <c r="E7" t="s">
        <v>75</v>
      </c>
      <c r="F7" s="38" t="s">
        <v>15</v>
      </c>
      <c r="G7" s="58">
        <v>55.5</v>
      </c>
      <c r="H7" s="27"/>
      <c r="I7" t="s">
        <v>66</v>
      </c>
      <c r="J7" s="64">
        <f>Resultat!Z157</f>
        <v>97.007120610754427</v>
      </c>
      <c r="L7" t="s">
        <v>89</v>
      </c>
      <c r="N7" s="72">
        <v>300</v>
      </c>
    </row>
    <row r="8" spans="1:16" s="11" customFormat="1">
      <c r="A8" t="s">
        <v>45</v>
      </c>
      <c r="C8" s="59">
        <f>Resultat!U157</f>
        <v>97.003159727802796</v>
      </c>
      <c r="E8"/>
      <c r="F8" s="38"/>
      <c r="G8" s="68"/>
      <c r="H8" s="27"/>
      <c r="I8" t="s">
        <v>67</v>
      </c>
    </row>
    <row r="9" spans="1:16" s="11" customFormat="1">
      <c r="A9" t="s">
        <v>65</v>
      </c>
      <c r="C9" s="49"/>
      <c r="E9"/>
      <c r="F9" s="38"/>
      <c r="G9" s="68"/>
      <c r="H9" s="27"/>
      <c r="I9" t="s">
        <v>68</v>
      </c>
    </row>
    <row r="10" spans="1:16" s="12" customFormat="1">
      <c r="A10" s="25"/>
      <c r="B10" s="25"/>
      <c r="C10" s="25"/>
      <c r="D10" s="25"/>
      <c r="E10" s="25"/>
      <c r="F10" s="25"/>
      <c r="G10" s="18"/>
      <c r="H10" s="18"/>
      <c r="I10" s="18"/>
      <c r="J10" s="18"/>
      <c r="K10" s="18"/>
      <c r="L10" s="18"/>
      <c r="M10" s="18"/>
    </row>
    <row r="11" spans="1:16" s="57" customFormat="1" ht="30">
      <c r="A11" s="26" t="s">
        <v>0</v>
      </c>
      <c r="B11" s="53" t="s">
        <v>6</v>
      </c>
      <c r="C11" s="53" t="s">
        <v>8</v>
      </c>
      <c r="D11" s="53" t="s">
        <v>9</v>
      </c>
      <c r="E11" s="54" t="s">
        <v>10</v>
      </c>
      <c r="F11" s="53" t="s">
        <v>11</v>
      </c>
      <c r="G11" s="53" t="s">
        <v>50</v>
      </c>
      <c r="H11" s="55" t="s">
        <v>12</v>
      </c>
      <c r="I11" s="53" t="s">
        <v>14</v>
      </c>
      <c r="J11" s="53" t="s">
        <v>13</v>
      </c>
      <c r="K11" s="32"/>
      <c r="L11" s="32"/>
      <c r="M11" s="32"/>
      <c r="N11" s="56"/>
      <c r="O11" s="56"/>
      <c r="P11" s="56"/>
    </row>
    <row r="12" spans="1:16" s="11" customFormat="1">
      <c r="F12" s="12"/>
      <c r="H12" s="28"/>
      <c r="I12" s="12"/>
      <c r="J12" s="12"/>
      <c r="K12" s="12"/>
      <c r="L12" s="12"/>
      <c r="M12" s="12"/>
      <c r="N12" s="12"/>
      <c r="O12" s="12"/>
      <c r="P12" s="12"/>
    </row>
    <row r="13" spans="1:16" s="11" customFormat="1">
      <c r="A13" s="19">
        <v>1</v>
      </c>
      <c r="B13" s="39">
        <v>699</v>
      </c>
      <c r="C13" s="39">
        <v>7</v>
      </c>
      <c r="D13" s="39">
        <v>12</v>
      </c>
      <c r="E13" s="40">
        <v>78.892545803823225</v>
      </c>
      <c r="F13" s="41">
        <v>18</v>
      </c>
      <c r="G13" s="60">
        <v>447</v>
      </c>
      <c r="H13" s="41" t="s">
        <v>15</v>
      </c>
      <c r="I13" s="42" t="s">
        <v>15</v>
      </c>
      <c r="J13" s="41" t="s">
        <v>15</v>
      </c>
      <c r="K13" s="18"/>
      <c r="L13" s="18"/>
      <c r="M13" s="18"/>
      <c r="N13" s="12"/>
      <c r="O13" s="12"/>
      <c r="P13" s="12"/>
    </row>
    <row r="14" spans="1:16" s="11" customFormat="1">
      <c r="A14" s="11">
        <v>2</v>
      </c>
      <c r="B14" s="8">
        <v>69</v>
      </c>
      <c r="C14" s="8">
        <v>18</v>
      </c>
      <c r="D14" s="8">
        <v>10</v>
      </c>
      <c r="E14" s="40">
        <v>9.0882571952814857</v>
      </c>
      <c r="F14" s="43">
        <v>9</v>
      </c>
      <c r="G14" s="61">
        <v>69</v>
      </c>
      <c r="H14" s="41" t="s">
        <v>15</v>
      </c>
      <c r="I14" s="38" t="s">
        <v>15</v>
      </c>
      <c r="J14" s="43" t="s">
        <v>15</v>
      </c>
      <c r="K14" s="18"/>
      <c r="L14" s="18"/>
      <c r="M14" s="18"/>
      <c r="N14" s="12"/>
      <c r="O14" s="12"/>
      <c r="P14" s="12"/>
    </row>
    <row r="15" spans="1:16" s="11" customFormat="1">
      <c r="A15" s="19">
        <v>3</v>
      </c>
      <c r="B15" s="8">
        <v>22</v>
      </c>
      <c r="C15" s="8">
        <v>51</v>
      </c>
      <c r="D15" s="8">
        <v>11</v>
      </c>
      <c r="E15" s="40">
        <v>1.9839158495580063</v>
      </c>
      <c r="F15" s="43">
        <v>17</v>
      </c>
      <c r="G15" s="61">
        <v>22</v>
      </c>
      <c r="H15" s="41" t="s">
        <v>15</v>
      </c>
      <c r="I15" s="38" t="s">
        <v>15</v>
      </c>
      <c r="J15" s="43" t="s">
        <v>15</v>
      </c>
      <c r="K15" s="12"/>
      <c r="L15" s="18"/>
      <c r="M15" s="12"/>
      <c r="N15" s="12"/>
      <c r="O15" s="12"/>
      <c r="P15" s="12"/>
    </row>
    <row r="16" spans="1:16" s="11" customFormat="1">
      <c r="A16" s="11">
        <v>4</v>
      </c>
      <c r="B16" s="8">
        <v>11</v>
      </c>
      <c r="C16" s="8">
        <v>40</v>
      </c>
      <c r="D16" s="8">
        <v>7</v>
      </c>
      <c r="E16" s="40">
        <v>1.4792754376432111</v>
      </c>
      <c r="F16" s="43">
        <v>29</v>
      </c>
      <c r="G16" s="61">
        <v>11</v>
      </c>
      <c r="H16" s="41" t="s">
        <v>15</v>
      </c>
      <c r="I16" s="38" t="s">
        <v>15</v>
      </c>
      <c r="J16" s="43" t="s">
        <v>15</v>
      </c>
      <c r="K16" s="12"/>
      <c r="L16" s="18"/>
      <c r="M16" s="12"/>
      <c r="N16" s="12"/>
      <c r="O16" s="12"/>
      <c r="P16" s="12"/>
    </row>
    <row r="17" spans="1:16" s="11" customFormat="1">
      <c r="A17" s="19">
        <v>5</v>
      </c>
      <c r="B17" s="8">
        <v>21</v>
      </c>
      <c r="C17" s="8">
        <v>50</v>
      </c>
      <c r="D17" s="8">
        <v>7</v>
      </c>
      <c r="E17" s="40">
        <v>2.5343685283135557</v>
      </c>
      <c r="F17" s="43">
        <v>9</v>
      </c>
      <c r="G17" s="61">
        <v>21</v>
      </c>
      <c r="H17" s="41" t="s">
        <v>15</v>
      </c>
      <c r="I17" s="38" t="s">
        <v>15</v>
      </c>
      <c r="J17" s="43" t="s">
        <v>15</v>
      </c>
      <c r="K17" s="12"/>
      <c r="L17" s="18"/>
      <c r="M17" s="12"/>
      <c r="N17" s="12"/>
      <c r="O17" s="12"/>
      <c r="P17" s="12"/>
    </row>
    <row r="18" spans="1:16" s="11" customFormat="1">
      <c r="A18" s="11">
        <v>6</v>
      </c>
      <c r="B18" s="8">
        <v>40</v>
      </c>
      <c r="C18" s="8">
        <v>21</v>
      </c>
      <c r="D18" s="8">
        <v>10</v>
      </c>
      <c r="E18" s="40">
        <v>3.5748996856422202</v>
      </c>
      <c r="F18" s="43">
        <v>7</v>
      </c>
      <c r="G18" s="61">
        <v>40</v>
      </c>
      <c r="H18" s="41" t="s">
        <v>15</v>
      </c>
      <c r="I18" s="38" t="s">
        <v>15</v>
      </c>
      <c r="J18" s="43" t="s">
        <v>15</v>
      </c>
      <c r="K18" s="16"/>
      <c r="L18" s="18"/>
      <c r="M18" s="16"/>
      <c r="N18" s="16"/>
      <c r="O18" s="16"/>
      <c r="P18" s="12"/>
    </row>
    <row r="19" spans="1:16" s="11" customFormat="1">
      <c r="A19" s="19">
        <v>7</v>
      </c>
      <c r="B19" s="8">
        <v>45</v>
      </c>
      <c r="C19" s="8">
        <v>83</v>
      </c>
      <c r="D19" s="8">
        <v>14</v>
      </c>
      <c r="E19" s="40">
        <v>4.3082732017334484</v>
      </c>
      <c r="F19" s="43">
        <v>4</v>
      </c>
      <c r="G19" s="61">
        <v>33</v>
      </c>
      <c r="H19" s="41" t="s">
        <v>15</v>
      </c>
      <c r="I19" s="23" t="s">
        <v>16</v>
      </c>
      <c r="J19" s="43" t="s">
        <v>15</v>
      </c>
      <c r="K19" s="15"/>
      <c r="L19" s="18"/>
      <c r="M19" s="15"/>
      <c r="N19" s="15"/>
      <c r="O19" s="15"/>
    </row>
    <row r="20" spans="1:16" s="11" customFormat="1">
      <c r="A20" s="11">
        <v>8</v>
      </c>
      <c r="B20" s="8">
        <v>23</v>
      </c>
      <c r="C20" s="8">
        <v>30</v>
      </c>
      <c r="D20" s="8">
        <v>7</v>
      </c>
      <c r="E20" s="40">
        <v>3.2147987218181537</v>
      </c>
      <c r="F20" s="43">
        <v>9</v>
      </c>
      <c r="G20" s="61">
        <v>23</v>
      </c>
      <c r="H20" s="41" t="s">
        <v>15</v>
      </c>
      <c r="I20" s="38" t="s">
        <v>15</v>
      </c>
      <c r="J20" s="43" t="s">
        <v>15</v>
      </c>
      <c r="K20" s="15"/>
      <c r="L20" s="18"/>
      <c r="M20" s="15"/>
      <c r="N20" s="15"/>
      <c r="O20" s="15"/>
    </row>
    <row r="21" spans="1:16" s="11" customFormat="1">
      <c r="A21" s="19">
        <v>9</v>
      </c>
      <c r="B21" s="8">
        <v>125</v>
      </c>
      <c r="C21" s="8">
        <v>22</v>
      </c>
      <c r="D21" s="8">
        <v>10</v>
      </c>
      <c r="E21" s="40">
        <v>14.475662303783855</v>
      </c>
      <c r="F21" s="43">
        <v>19</v>
      </c>
      <c r="G21" s="61">
        <v>107</v>
      </c>
      <c r="H21" s="41" t="s">
        <v>15</v>
      </c>
      <c r="I21" s="38" t="s">
        <v>15</v>
      </c>
      <c r="J21" s="43" t="s">
        <v>15</v>
      </c>
      <c r="K21" s="15"/>
      <c r="L21" s="18"/>
      <c r="M21" s="15"/>
      <c r="N21" s="15"/>
      <c r="O21" s="15"/>
    </row>
    <row r="22" spans="1:16" s="11" customFormat="1">
      <c r="A22" s="11">
        <v>10</v>
      </c>
      <c r="B22" s="8">
        <v>50</v>
      </c>
      <c r="C22" s="8">
        <v>20</v>
      </c>
      <c r="D22" s="8">
        <v>5</v>
      </c>
      <c r="E22" s="40">
        <v>6.9783436901522293</v>
      </c>
      <c r="F22" s="43">
        <v>9</v>
      </c>
      <c r="G22" s="61">
        <v>50</v>
      </c>
      <c r="H22" s="41" t="s">
        <v>15</v>
      </c>
      <c r="I22" s="38" t="s">
        <v>15</v>
      </c>
      <c r="J22" s="43" t="s">
        <v>15</v>
      </c>
      <c r="K22" s="18"/>
      <c r="L22" s="18"/>
      <c r="M22" s="18"/>
      <c r="N22" s="15"/>
      <c r="O22" s="15"/>
    </row>
    <row r="23" spans="1:16" s="11" customFormat="1">
      <c r="A23" s="19">
        <v>11</v>
      </c>
      <c r="B23" s="8">
        <v>22</v>
      </c>
      <c r="C23" s="8">
        <v>37</v>
      </c>
      <c r="D23" s="8">
        <v>5</v>
      </c>
      <c r="E23" s="40">
        <v>3.4731460140603949</v>
      </c>
      <c r="F23" s="43">
        <v>4</v>
      </c>
      <c r="G23" s="61">
        <v>22</v>
      </c>
      <c r="H23" s="41" t="s">
        <v>15</v>
      </c>
      <c r="I23" s="38" t="s">
        <v>15</v>
      </c>
      <c r="J23" s="43" t="s">
        <v>15</v>
      </c>
      <c r="L23" s="18"/>
      <c r="N23" s="15"/>
      <c r="O23" s="15"/>
    </row>
    <row r="24" spans="1:16" s="11" customFormat="1">
      <c r="A24" s="11">
        <v>12</v>
      </c>
      <c r="B24" s="8">
        <v>4</v>
      </c>
      <c r="C24" s="8">
        <v>35</v>
      </c>
      <c r="D24" s="8">
        <v>4</v>
      </c>
      <c r="E24" s="40">
        <v>0.58919349052128589</v>
      </c>
      <c r="F24" s="43">
        <v>30</v>
      </c>
      <c r="G24" s="61">
        <v>4</v>
      </c>
      <c r="H24" s="41" t="s">
        <v>15</v>
      </c>
      <c r="I24" s="38" t="s">
        <v>15</v>
      </c>
      <c r="J24" s="43" t="s">
        <v>15</v>
      </c>
      <c r="K24" s="15"/>
      <c r="L24" s="18"/>
      <c r="M24" s="15"/>
      <c r="N24" s="15"/>
      <c r="O24" s="15"/>
    </row>
    <row r="25" spans="1:16" s="11" customFormat="1">
      <c r="A25" s="19">
        <v>13</v>
      </c>
      <c r="B25" s="8">
        <v>20</v>
      </c>
      <c r="C25" s="8">
        <v>11</v>
      </c>
      <c r="D25" s="8">
        <v>7</v>
      </c>
      <c r="E25" s="40">
        <v>2.4718114090561856</v>
      </c>
      <c r="F25" s="43">
        <v>15</v>
      </c>
      <c r="G25" s="61">
        <v>20</v>
      </c>
      <c r="H25" s="41" t="s">
        <v>15</v>
      </c>
      <c r="I25" s="38" t="s">
        <v>15</v>
      </c>
      <c r="J25" s="43" t="s">
        <v>15</v>
      </c>
      <c r="K25" s="15"/>
      <c r="L25" s="18"/>
      <c r="M25" s="15"/>
      <c r="N25" s="15"/>
      <c r="O25" s="15"/>
    </row>
    <row r="26" spans="1:16" s="11" customFormat="1">
      <c r="A26" s="11">
        <v>14</v>
      </c>
      <c r="B26" s="8">
        <v>59</v>
      </c>
      <c r="C26" s="8">
        <v>33</v>
      </c>
      <c r="D26" s="8">
        <v>4</v>
      </c>
      <c r="E26" s="40">
        <v>8.5036199306719311</v>
      </c>
      <c r="F26" s="43">
        <v>11</v>
      </c>
      <c r="G26" s="61">
        <v>59</v>
      </c>
      <c r="H26" s="41" t="s">
        <v>15</v>
      </c>
      <c r="I26" s="38" t="s">
        <v>15</v>
      </c>
      <c r="J26" s="43" t="s">
        <v>15</v>
      </c>
      <c r="K26" s="15"/>
      <c r="L26" s="18"/>
      <c r="M26" s="15"/>
      <c r="N26" s="15"/>
      <c r="O26" s="15"/>
    </row>
    <row r="27" spans="1:16" s="11" customFormat="1">
      <c r="A27" s="19">
        <v>15</v>
      </c>
      <c r="B27" s="8">
        <v>19</v>
      </c>
      <c r="C27" s="8">
        <v>49</v>
      </c>
      <c r="D27" s="8">
        <v>4</v>
      </c>
      <c r="E27" s="40">
        <v>3.1275739191536247</v>
      </c>
      <c r="F27" s="43">
        <v>30</v>
      </c>
      <c r="G27" s="61">
        <v>19</v>
      </c>
      <c r="H27" s="41" t="s">
        <v>15</v>
      </c>
      <c r="I27" s="38" t="s">
        <v>15</v>
      </c>
      <c r="J27" s="43" t="s">
        <v>15</v>
      </c>
      <c r="K27" s="15"/>
      <c r="L27" s="18"/>
      <c r="M27" s="15"/>
      <c r="N27" s="15"/>
      <c r="O27" s="15"/>
    </row>
    <row r="28" spans="1:16" s="11" customFormat="1">
      <c r="A28" s="11">
        <v>16</v>
      </c>
      <c r="B28" s="8">
        <v>40</v>
      </c>
      <c r="C28" s="8">
        <v>83</v>
      </c>
      <c r="D28" s="8">
        <v>11</v>
      </c>
      <c r="E28" s="40">
        <v>3.9688166058505581</v>
      </c>
      <c r="F28" s="43">
        <v>4</v>
      </c>
      <c r="G28" s="61">
        <v>31</v>
      </c>
      <c r="H28" s="41" t="s">
        <v>15</v>
      </c>
      <c r="I28" s="38" t="s">
        <v>16</v>
      </c>
      <c r="J28" s="43" t="s">
        <v>15</v>
      </c>
      <c r="K28" s="15"/>
      <c r="L28" s="18"/>
      <c r="M28" s="15"/>
      <c r="N28" s="15"/>
      <c r="O28" s="15"/>
    </row>
    <row r="29" spans="1:16" s="11" customFormat="1">
      <c r="A29" s="19">
        <v>17</v>
      </c>
      <c r="B29" s="8">
        <v>200</v>
      </c>
      <c r="C29" s="8">
        <v>26</v>
      </c>
      <c r="D29" s="8">
        <v>8</v>
      </c>
      <c r="E29" s="40">
        <v>18.75268007368819</v>
      </c>
      <c r="F29" s="43">
        <v>28</v>
      </c>
      <c r="G29" s="61">
        <v>124</v>
      </c>
      <c r="H29" s="41" t="s">
        <v>15</v>
      </c>
      <c r="I29" s="38" t="s">
        <v>15</v>
      </c>
      <c r="J29" s="43" t="s">
        <v>15</v>
      </c>
      <c r="K29" s="15"/>
      <c r="L29" s="18"/>
      <c r="M29" s="15"/>
      <c r="N29" s="15"/>
      <c r="O29" s="15"/>
    </row>
    <row r="30" spans="1:16" s="11" customFormat="1">
      <c r="A30" s="11">
        <v>18</v>
      </c>
      <c r="B30" s="8">
        <v>56</v>
      </c>
      <c r="C30" s="8">
        <v>72</v>
      </c>
      <c r="D30" s="8">
        <v>15</v>
      </c>
      <c r="E30" s="40">
        <v>6.7300936202849915</v>
      </c>
      <c r="F30" s="43">
        <v>30</v>
      </c>
      <c r="G30" s="61">
        <v>39</v>
      </c>
      <c r="H30" s="41" t="s">
        <v>15</v>
      </c>
      <c r="I30" s="38" t="s">
        <v>16</v>
      </c>
      <c r="J30" s="43" t="s">
        <v>15</v>
      </c>
      <c r="K30" s="15"/>
      <c r="L30" s="18"/>
      <c r="M30" s="15"/>
      <c r="N30" s="15"/>
      <c r="O30" s="15"/>
    </row>
    <row r="31" spans="1:16" s="11" customFormat="1">
      <c r="A31" s="19">
        <v>19</v>
      </c>
      <c r="B31" s="8">
        <v>218</v>
      </c>
      <c r="C31" s="8">
        <v>30</v>
      </c>
      <c r="D31" s="8">
        <v>13</v>
      </c>
      <c r="E31" s="40">
        <v>21.210451157801838</v>
      </c>
      <c r="F31" s="43">
        <v>15</v>
      </c>
      <c r="G31" s="61">
        <v>120</v>
      </c>
      <c r="H31" s="41" t="s">
        <v>15</v>
      </c>
      <c r="I31" s="38" t="s">
        <v>15</v>
      </c>
      <c r="J31" s="43" t="s">
        <v>15</v>
      </c>
      <c r="K31" s="15"/>
      <c r="L31" s="18"/>
      <c r="M31" s="15"/>
      <c r="N31" s="15"/>
      <c r="O31" s="15"/>
    </row>
    <row r="32" spans="1:16" s="11" customFormat="1">
      <c r="A32" s="11">
        <v>20</v>
      </c>
      <c r="B32" s="8">
        <v>273</v>
      </c>
      <c r="C32" s="8">
        <v>29</v>
      </c>
      <c r="D32" s="8">
        <v>14</v>
      </c>
      <c r="E32" s="40">
        <v>22.323063804969021</v>
      </c>
      <c r="F32" s="43">
        <v>20</v>
      </c>
      <c r="G32" s="61">
        <v>137</v>
      </c>
      <c r="H32" s="41" t="s">
        <v>15</v>
      </c>
      <c r="I32" s="38" t="s">
        <v>15</v>
      </c>
      <c r="J32" s="43" t="s">
        <v>15</v>
      </c>
      <c r="K32" s="15"/>
      <c r="L32" s="18"/>
      <c r="M32" s="15"/>
      <c r="N32" s="15"/>
      <c r="O32" s="15"/>
    </row>
    <row r="33" spans="1:15" s="11" customFormat="1">
      <c r="A33" s="19">
        <v>21</v>
      </c>
      <c r="B33" s="8">
        <v>31</v>
      </c>
      <c r="C33" s="8">
        <v>247</v>
      </c>
      <c r="D33" s="8">
        <v>12</v>
      </c>
      <c r="E33" s="40">
        <v>3.0703032811354003</v>
      </c>
      <c r="F33" s="43">
        <v>9</v>
      </c>
      <c r="G33" s="61">
        <v>16</v>
      </c>
      <c r="H33" s="41" t="s">
        <v>15</v>
      </c>
      <c r="I33" s="38" t="s">
        <v>17</v>
      </c>
      <c r="J33" s="43" t="s">
        <v>15</v>
      </c>
      <c r="K33" s="15"/>
      <c r="L33" s="18"/>
      <c r="M33" s="15"/>
      <c r="N33" s="15"/>
      <c r="O33" s="15"/>
    </row>
    <row r="34" spans="1:15" s="11" customFormat="1">
      <c r="A34" s="11">
        <v>22</v>
      </c>
      <c r="B34" s="8">
        <v>218</v>
      </c>
      <c r="C34" s="8">
        <v>244</v>
      </c>
      <c r="D34" s="8">
        <v>11</v>
      </c>
      <c r="E34" s="40">
        <v>19.123256778722887</v>
      </c>
      <c r="F34" s="43">
        <v>10</v>
      </c>
      <c r="G34" s="61">
        <v>42</v>
      </c>
      <c r="H34" s="41" t="s">
        <v>16</v>
      </c>
      <c r="I34" s="38" t="s">
        <v>17</v>
      </c>
      <c r="J34" s="43" t="s">
        <v>15</v>
      </c>
      <c r="K34" s="15"/>
      <c r="L34" s="18"/>
      <c r="M34" s="15"/>
      <c r="N34" s="15"/>
      <c r="O34" s="15"/>
    </row>
    <row r="35" spans="1:15" s="11" customFormat="1">
      <c r="A35" s="19">
        <v>23</v>
      </c>
      <c r="B35" s="8">
        <v>11</v>
      </c>
      <c r="C35" s="8">
        <v>632</v>
      </c>
      <c r="D35" s="8">
        <v>8</v>
      </c>
      <c r="E35" s="40">
        <v>1.1532654137839289</v>
      </c>
      <c r="F35" s="43">
        <v>22</v>
      </c>
      <c r="G35" s="61">
        <v>6</v>
      </c>
      <c r="H35" s="41" t="s">
        <v>15</v>
      </c>
      <c r="I35" s="38" t="s">
        <v>17</v>
      </c>
      <c r="J35" s="43" t="s">
        <v>15</v>
      </c>
      <c r="K35" s="15"/>
      <c r="L35" s="18"/>
      <c r="M35" s="15"/>
      <c r="N35" s="15"/>
      <c r="O35" s="15"/>
    </row>
    <row r="36" spans="1:15">
      <c r="A36" s="11">
        <v>24</v>
      </c>
      <c r="B36" s="8">
        <v>19</v>
      </c>
      <c r="C36" s="8">
        <v>144</v>
      </c>
      <c r="D36" s="8">
        <v>8</v>
      </c>
      <c r="E36" s="40">
        <v>2.5726787382854828</v>
      </c>
      <c r="F36" s="43">
        <v>5</v>
      </c>
      <c r="G36" s="61">
        <v>16</v>
      </c>
      <c r="H36" s="41" t="s">
        <v>15</v>
      </c>
      <c r="I36" s="38" t="s">
        <v>16</v>
      </c>
      <c r="J36" s="43" t="s">
        <v>15</v>
      </c>
      <c r="K36" s="8"/>
      <c r="L36" s="18"/>
      <c r="M36" s="8"/>
      <c r="N36" s="8"/>
      <c r="O36" s="8"/>
    </row>
    <row r="37" spans="1:15">
      <c r="A37" s="19">
        <v>25</v>
      </c>
      <c r="B37" s="8">
        <v>26</v>
      </c>
      <c r="C37" s="8">
        <v>519</v>
      </c>
      <c r="D37" s="8">
        <v>12</v>
      </c>
      <c r="E37" s="40">
        <v>2.1722767927708326</v>
      </c>
      <c r="F37" s="43">
        <v>17</v>
      </c>
      <c r="G37" s="61">
        <v>10</v>
      </c>
      <c r="H37" s="41" t="s">
        <v>15</v>
      </c>
      <c r="I37" s="38" t="s">
        <v>17</v>
      </c>
      <c r="J37" s="43" t="s">
        <v>15</v>
      </c>
      <c r="K37" s="8"/>
      <c r="L37" s="18"/>
      <c r="M37" s="8"/>
      <c r="N37" s="8"/>
      <c r="O37" s="8"/>
    </row>
    <row r="38" spans="1:15">
      <c r="A38" s="11">
        <v>26</v>
      </c>
      <c r="B38" s="8">
        <v>9</v>
      </c>
      <c r="C38" s="8">
        <v>113</v>
      </c>
      <c r="D38" s="8">
        <v>6</v>
      </c>
      <c r="E38" s="40">
        <v>1.0332430813757567</v>
      </c>
      <c r="F38" s="43">
        <v>11</v>
      </c>
      <c r="G38" s="61">
        <v>9</v>
      </c>
      <c r="H38" s="41" t="s">
        <v>15</v>
      </c>
      <c r="I38" s="38" t="s">
        <v>16</v>
      </c>
      <c r="J38" s="43" t="s">
        <v>15</v>
      </c>
      <c r="K38" s="8"/>
      <c r="L38" s="18"/>
      <c r="M38" s="8"/>
      <c r="N38" s="8"/>
      <c r="O38" s="8"/>
    </row>
    <row r="39" spans="1:15">
      <c r="A39" s="19">
        <v>27</v>
      </c>
      <c r="B39" s="8">
        <v>11</v>
      </c>
      <c r="C39" s="8">
        <v>208</v>
      </c>
      <c r="D39" s="8">
        <v>6</v>
      </c>
      <c r="E39" s="40">
        <v>1.3167044537163253</v>
      </c>
      <c r="F39" s="43">
        <v>30</v>
      </c>
      <c r="G39" s="61">
        <v>10</v>
      </c>
      <c r="H39" s="41" t="s">
        <v>15</v>
      </c>
      <c r="I39" s="38" t="s">
        <v>16</v>
      </c>
      <c r="J39" s="43" t="s">
        <v>15</v>
      </c>
      <c r="K39" s="8"/>
      <c r="L39" s="18"/>
      <c r="M39" s="8"/>
      <c r="N39" s="8"/>
      <c r="O39" s="8"/>
    </row>
    <row r="40" spans="1:15">
      <c r="A40" s="11">
        <v>28</v>
      </c>
      <c r="B40" s="8">
        <v>18</v>
      </c>
      <c r="C40" s="8">
        <v>347</v>
      </c>
      <c r="D40" s="8">
        <v>8</v>
      </c>
      <c r="E40" s="40">
        <v>2.0421033622553981</v>
      </c>
      <c r="F40" s="43">
        <v>35</v>
      </c>
      <c r="G40" s="61">
        <v>10</v>
      </c>
      <c r="H40" s="41" t="s">
        <v>15</v>
      </c>
      <c r="I40" s="38" t="s">
        <v>17</v>
      </c>
      <c r="J40" s="43" t="s">
        <v>15</v>
      </c>
      <c r="K40" s="8"/>
      <c r="L40" s="18"/>
      <c r="M40" s="8"/>
      <c r="N40" s="8"/>
      <c r="O40" s="8"/>
    </row>
    <row r="41" spans="1:15">
      <c r="A41" s="19">
        <v>29</v>
      </c>
      <c r="B41" s="8">
        <v>12</v>
      </c>
      <c r="C41" s="8">
        <v>996</v>
      </c>
      <c r="D41" s="8">
        <v>11</v>
      </c>
      <c r="E41" s="40">
        <v>1.3980894495768752</v>
      </c>
      <c r="F41" s="43">
        <v>15</v>
      </c>
      <c r="G41" s="61">
        <v>5</v>
      </c>
      <c r="H41" s="41" t="s">
        <v>15</v>
      </c>
      <c r="I41" s="38" t="s">
        <v>17</v>
      </c>
      <c r="J41" s="43" t="s">
        <v>15</v>
      </c>
      <c r="K41" s="8"/>
      <c r="L41" s="18"/>
      <c r="M41" s="8"/>
      <c r="N41" s="8"/>
      <c r="O41" s="8"/>
    </row>
    <row r="42" spans="1:15">
      <c r="A42" s="11">
        <v>30</v>
      </c>
      <c r="B42" s="8">
        <v>185</v>
      </c>
      <c r="C42" s="8">
        <v>75</v>
      </c>
      <c r="D42" s="8">
        <v>22</v>
      </c>
      <c r="E42" s="40">
        <v>14.115139058337936</v>
      </c>
      <c r="F42" s="43">
        <v>4</v>
      </c>
      <c r="G42" s="61">
        <v>70</v>
      </c>
      <c r="H42" s="41" t="s">
        <v>15</v>
      </c>
      <c r="I42" s="38" t="s">
        <v>16</v>
      </c>
      <c r="J42" s="43" t="s">
        <v>15</v>
      </c>
      <c r="K42" s="8"/>
      <c r="L42" s="18"/>
      <c r="M42" s="8"/>
      <c r="N42" s="8"/>
      <c r="O42" s="8"/>
    </row>
    <row r="43" spans="1:15">
      <c r="A43" s="19">
        <v>31</v>
      </c>
      <c r="B43" s="8">
        <v>914</v>
      </c>
      <c r="C43" s="8">
        <v>26</v>
      </c>
      <c r="D43" s="8">
        <v>21</v>
      </c>
      <c r="E43" s="40">
        <v>74.942471685578425</v>
      </c>
      <c r="F43" s="43">
        <v>7</v>
      </c>
      <c r="G43" s="61">
        <v>265</v>
      </c>
      <c r="H43" s="41" t="s">
        <v>16</v>
      </c>
      <c r="I43" s="38" t="s">
        <v>15</v>
      </c>
      <c r="J43" s="43" t="s">
        <v>15</v>
      </c>
      <c r="K43" s="8"/>
      <c r="L43" s="18"/>
      <c r="M43" s="8"/>
      <c r="N43" s="8"/>
      <c r="O43" s="8"/>
    </row>
    <row r="44" spans="1:15">
      <c r="A44" s="11">
        <v>32</v>
      </c>
      <c r="B44" s="8">
        <v>32</v>
      </c>
      <c r="C44" s="8">
        <v>83</v>
      </c>
      <c r="D44" s="8">
        <v>25</v>
      </c>
      <c r="E44" s="40">
        <v>2.4836615635912249</v>
      </c>
      <c r="F44" s="43">
        <v>14</v>
      </c>
      <c r="G44" s="61">
        <v>28</v>
      </c>
      <c r="H44" s="41" t="s">
        <v>15</v>
      </c>
      <c r="I44" s="38" t="s">
        <v>16</v>
      </c>
      <c r="J44" s="43" t="s">
        <v>15</v>
      </c>
      <c r="K44" s="8"/>
      <c r="L44" s="18"/>
      <c r="M44" s="8"/>
      <c r="N44" s="8"/>
      <c r="O44" s="8"/>
    </row>
    <row r="45" spans="1:15">
      <c r="A45" s="19">
        <v>33</v>
      </c>
      <c r="B45" s="8">
        <v>87</v>
      </c>
      <c r="C45" s="8">
        <v>98</v>
      </c>
      <c r="D45" s="8">
        <v>20</v>
      </c>
      <c r="E45" s="40">
        <v>6.9153641616350026</v>
      </c>
      <c r="F45" s="43">
        <v>15</v>
      </c>
      <c r="G45" s="61">
        <v>42</v>
      </c>
      <c r="H45" s="41" t="s">
        <v>15</v>
      </c>
      <c r="I45" s="38" t="s">
        <v>16</v>
      </c>
      <c r="J45" s="43" t="s">
        <v>15</v>
      </c>
      <c r="K45" s="8"/>
      <c r="L45" s="18"/>
      <c r="M45" s="8"/>
      <c r="N45" s="8"/>
      <c r="O45" s="8"/>
    </row>
    <row r="46" spans="1:15">
      <c r="A46" s="11">
        <v>34</v>
      </c>
      <c r="B46" s="8">
        <v>708</v>
      </c>
      <c r="C46" s="8">
        <v>30</v>
      </c>
      <c r="D46" s="8">
        <v>15</v>
      </c>
      <c r="E46" s="40">
        <v>66.615037458038884</v>
      </c>
      <c r="F46" s="43">
        <v>24</v>
      </c>
      <c r="G46" s="61">
        <v>217</v>
      </c>
      <c r="H46" s="41" t="s">
        <v>15</v>
      </c>
      <c r="I46" s="38" t="s">
        <v>15</v>
      </c>
      <c r="J46" s="43" t="s">
        <v>15</v>
      </c>
      <c r="K46" s="8"/>
      <c r="L46" s="18"/>
      <c r="M46" s="8"/>
      <c r="N46" s="8"/>
      <c r="O46" s="8"/>
    </row>
    <row r="47" spans="1:15">
      <c r="A47" s="19">
        <v>35</v>
      </c>
      <c r="B47" s="8">
        <v>208</v>
      </c>
      <c r="C47" s="8">
        <v>86</v>
      </c>
      <c r="D47" s="8">
        <v>23</v>
      </c>
      <c r="E47" s="40">
        <v>22.298548614715521</v>
      </c>
      <c r="F47" s="43">
        <v>16</v>
      </c>
      <c r="G47" s="61">
        <v>70</v>
      </c>
      <c r="H47" s="41" t="s">
        <v>15</v>
      </c>
      <c r="I47" s="38" t="s">
        <v>16</v>
      </c>
      <c r="J47" s="43" t="s">
        <v>15</v>
      </c>
      <c r="K47" s="8"/>
      <c r="L47" s="18"/>
      <c r="M47" s="8"/>
      <c r="N47" s="8"/>
      <c r="O47" s="8"/>
    </row>
    <row r="48" spans="1:15">
      <c r="A48" s="11">
        <v>36</v>
      </c>
      <c r="B48" s="8">
        <v>184</v>
      </c>
      <c r="C48" s="8">
        <v>36</v>
      </c>
      <c r="D48" s="8">
        <v>15</v>
      </c>
      <c r="E48" s="40">
        <v>18.398005583076277</v>
      </c>
      <c r="F48" s="43">
        <v>9</v>
      </c>
      <c r="G48" s="61">
        <v>101</v>
      </c>
      <c r="H48" s="41" t="s">
        <v>15</v>
      </c>
      <c r="I48" s="38" t="s">
        <v>15</v>
      </c>
      <c r="J48" s="43" t="s">
        <v>15</v>
      </c>
      <c r="K48" s="8"/>
      <c r="L48" s="18"/>
      <c r="M48" s="8"/>
      <c r="N48" s="8"/>
      <c r="O48" s="8"/>
    </row>
    <row r="49" spans="1:15">
      <c r="A49" s="19">
        <v>37</v>
      </c>
      <c r="B49" s="8">
        <v>71</v>
      </c>
      <c r="C49" s="8">
        <v>77</v>
      </c>
      <c r="D49" s="8">
        <v>21</v>
      </c>
      <c r="E49" s="40">
        <v>5.6481167641620207</v>
      </c>
      <c r="F49" s="43">
        <v>9</v>
      </c>
      <c r="G49" s="61">
        <v>43</v>
      </c>
      <c r="H49" s="41" t="s">
        <v>15</v>
      </c>
      <c r="I49" s="38" t="s">
        <v>16</v>
      </c>
      <c r="J49" s="43" t="s">
        <v>15</v>
      </c>
      <c r="K49" s="8"/>
      <c r="L49" s="18"/>
      <c r="M49" s="8"/>
      <c r="N49" s="8"/>
      <c r="O49" s="8"/>
    </row>
    <row r="50" spans="1:15">
      <c r="A50" s="11">
        <v>38</v>
      </c>
      <c r="B50" s="8">
        <v>281</v>
      </c>
      <c r="C50" s="8">
        <v>28</v>
      </c>
      <c r="D50" s="8">
        <v>27</v>
      </c>
      <c r="E50" s="40">
        <v>17.763103603864021</v>
      </c>
      <c r="F50" s="43">
        <v>16</v>
      </c>
      <c r="G50" s="61">
        <v>142</v>
      </c>
      <c r="H50" s="41" t="s">
        <v>15</v>
      </c>
      <c r="I50" s="38" t="s">
        <v>15</v>
      </c>
      <c r="J50" s="43" t="s">
        <v>15</v>
      </c>
      <c r="K50" s="8"/>
      <c r="L50" s="18"/>
      <c r="M50" s="8"/>
      <c r="N50" s="8"/>
      <c r="O50" s="8"/>
    </row>
    <row r="51" spans="1:15">
      <c r="A51" s="19">
        <v>39</v>
      </c>
      <c r="B51" s="8">
        <v>319</v>
      </c>
      <c r="C51" s="8">
        <v>15</v>
      </c>
      <c r="D51" s="8">
        <v>17</v>
      </c>
      <c r="E51" s="40">
        <v>26.657940913482715</v>
      </c>
      <c r="F51" s="43">
        <v>10</v>
      </c>
      <c r="G51" s="61">
        <v>206</v>
      </c>
      <c r="H51" s="41" t="s">
        <v>15</v>
      </c>
      <c r="I51" s="38" t="s">
        <v>15</v>
      </c>
      <c r="J51" s="43" t="s">
        <v>15</v>
      </c>
      <c r="K51" s="8"/>
      <c r="L51" s="18"/>
      <c r="M51" s="8"/>
      <c r="N51" s="8"/>
      <c r="O51" s="8"/>
    </row>
    <row r="52" spans="1:15">
      <c r="A52" s="11">
        <v>40</v>
      </c>
      <c r="B52" s="8">
        <v>43</v>
      </c>
      <c r="C52" s="8">
        <v>24</v>
      </c>
      <c r="D52" s="8">
        <v>18</v>
      </c>
      <c r="E52" s="40">
        <v>5.3128621158237053</v>
      </c>
      <c r="F52" s="43">
        <v>21</v>
      </c>
      <c r="G52" s="61">
        <v>43</v>
      </c>
      <c r="H52" s="41" t="s">
        <v>15</v>
      </c>
      <c r="I52" s="38" t="s">
        <v>15</v>
      </c>
      <c r="J52" s="43" t="s">
        <v>15</v>
      </c>
      <c r="K52" s="8"/>
      <c r="L52" s="18"/>
      <c r="M52" s="8"/>
      <c r="N52" s="8"/>
      <c r="O52" s="8"/>
    </row>
    <row r="53" spans="1:15">
      <c r="A53" s="19">
        <v>41</v>
      </c>
      <c r="B53" s="8">
        <v>21</v>
      </c>
      <c r="C53" s="8">
        <v>21</v>
      </c>
      <c r="D53" s="8">
        <v>16</v>
      </c>
      <c r="E53" s="40">
        <v>1.907218195926853</v>
      </c>
      <c r="F53" s="43">
        <v>31</v>
      </c>
      <c r="G53" s="61">
        <v>21</v>
      </c>
      <c r="H53" s="41" t="s">
        <v>15</v>
      </c>
      <c r="I53" s="38" t="s">
        <v>15</v>
      </c>
      <c r="J53" s="43" t="s">
        <v>15</v>
      </c>
      <c r="K53" s="8"/>
      <c r="L53" s="18"/>
      <c r="M53" s="8"/>
      <c r="N53" s="8"/>
      <c r="O53" s="8"/>
    </row>
    <row r="54" spans="1:15">
      <c r="A54" s="11">
        <v>42</v>
      </c>
      <c r="B54" s="8">
        <v>24</v>
      </c>
      <c r="C54" s="8">
        <v>30</v>
      </c>
      <c r="D54" s="8">
        <v>17</v>
      </c>
      <c r="E54" s="40">
        <v>1.9918117372827286</v>
      </c>
      <c r="F54" s="43">
        <v>17</v>
      </c>
      <c r="G54" s="61">
        <v>24</v>
      </c>
      <c r="H54" s="41" t="s">
        <v>15</v>
      </c>
      <c r="I54" s="38" t="s">
        <v>15</v>
      </c>
      <c r="J54" s="43" t="s">
        <v>15</v>
      </c>
      <c r="K54" s="8"/>
      <c r="L54" s="18"/>
      <c r="M54" s="8"/>
      <c r="N54" s="8"/>
      <c r="O54" s="8"/>
    </row>
    <row r="55" spans="1:15">
      <c r="A55" s="19">
        <v>43</v>
      </c>
      <c r="B55" s="8">
        <v>546</v>
      </c>
      <c r="C55" s="8">
        <v>14</v>
      </c>
      <c r="D55" s="8">
        <v>20</v>
      </c>
      <c r="E55" s="40">
        <v>36.23473598808836</v>
      </c>
      <c r="F55" s="43">
        <v>10</v>
      </c>
      <c r="G55" s="61">
        <v>279</v>
      </c>
      <c r="H55" s="41" t="s">
        <v>15</v>
      </c>
      <c r="I55" s="38" t="s">
        <v>15</v>
      </c>
      <c r="J55" s="43" t="s">
        <v>15</v>
      </c>
      <c r="K55" s="8"/>
      <c r="L55" s="18"/>
      <c r="M55" s="8"/>
      <c r="N55" s="8"/>
      <c r="O55" s="8"/>
    </row>
    <row r="56" spans="1:15">
      <c r="A56" s="11">
        <v>44</v>
      </c>
      <c r="B56" s="8">
        <v>45</v>
      </c>
      <c r="C56" s="8">
        <v>234</v>
      </c>
      <c r="D56" s="8">
        <v>27</v>
      </c>
      <c r="E56" s="40">
        <v>2.6759201080632913</v>
      </c>
      <c r="F56" s="43">
        <v>7</v>
      </c>
      <c r="G56" s="61">
        <v>20</v>
      </c>
      <c r="H56" s="41" t="s">
        <v>15</v>
      </c>
      <c r="I56" s="38" t="s">
        <v>16</v>
      </c>
      <c r="J56" s="43" t="s">
        <v>15</v>
      </c>
      <c r="K56" s="8"/>
      <c r="L56" s="18"/>
      <c r="M56" s="8"/>
      <c r="N56" s="8"/>
      <c r="O56" s="8"/>
    </row>
    <row r="57" spans="1:15">
      <c r="A57" s="19">
        <v>45</v>
      </c>
      <c r="B57" s="8">
        <v>20</v>
      </c>
      <c r="C57" s="8">
        <v>120</v>
      </c>
      <c r="D57" s="8">
        <v>17</v>
      </c>
      <c r="E57" s="40">
        <v>1.5557638567514374</v>
      </c>
      <c r="F57" s="43">
        <v>15</v>
      </c>
      <c r="G57" s="61">
        <v>18</v>
      </c>
      <c r="H57" s="41" t="s">
        <v>15</v>
      </c>
      <c r="I57" s="38" t="s">
        <v>16</v>
      </c>
      <c r="J57" s="43" t="s">
        <v>15</v>
      </c>
      <c r="K57" s="8"/>
      <c r="L57" s="18"/>
      <c r="M57" s="8"/>
      <c r="N57" s="8"/>
      <c r="O57" s="8"/>
    </row>
    <row r="58" spans="1:15">
      <c r="A58" s="11">
        <v>46</v>
      </c>
      <c r="B58" s="8">
        <v>102</v>
      </c>
      <c r="C58" s="8">
        <v>234</v>
      </c>
      <c r="D58" s="8">
        <v>22</v>
      </c>
      <c r="E58" s="40">
        <v>7.5281749679123671</v>
      </c>
      <c r="F58" s="43">
        <v>10</v>
      </c>
      <c r="G58" s="61">
        <v>29</v>
      </c>
      <c r="H58" s="41" t="s">
        <v>16</v>
      </c>
      <c r="I58" s="38" t="s">
        <v>16</v>
      </c>
      <c r="J58" s="43" t="s">
        <v>15</v>
      </c>
      <c r="K58" s="8"/>
      <c r="L58" s="18"/>
      <c r="M58" s="8"/>
      <c r="N58" s="8"/>
      <c r="O58" s="8"/>
    </row>
    <row r="59" spans="1:15">
      <c r="A59" s="19">
        <v>47</v>
      </c>
      <c r="B59" s="8">
        <v>235</v>
      </c>
      <c r="C59" s="8">
        <v>148</v>
      </c>
      <c r="D59" s="8">
        <v>29</v>
      </c>
      <c r="E59" s="40">
        <v>16.015153527948272</v>
      </c>
      <c r="F59" s="43">
        <v>14</v>
      </c>
      <c r="G59" s="61">
        <v>56</v>
      </c>
      <c r="H59" s="41" t="s">
        <v>16</v>
      </c>
      <c r="I59" s="38" t="s">
        <v>16</v>
      </c>
      <c r="J59" s="43" t="s">
        <v>15</v>
      </c>
      <c r="K59" s="8"/>
      <c r="L59" s="18"/>
      <c r="M59" s="8"/>
      <c r="N59" s="8"/>
      <c r="O59" s="8"/>
    </row>
    <row r="60" spans="1:15">
      <c r="A60" s="11">
        <v>48</v>
      </c>
      <c r="B60" s="8">
        <v>157</v>
      </c>
      <c r="C60" s="8">
        <v>234</v>
      </c>
      <c r="D60" s="8">
        <v>16</v>
      </c>
      <c r="E60" s="40">
        <v>11.377035228896164</v>
      </c>
      <c r="F60" s="43">
        <v>7</v>
      </c>
      <c r="G60" s="61">
        <v>37</v>
      </c>
      <c r="H60" s="41" t="s">
        <v>16</v>
      </c>
      <c r="I60" s="38" t="s">
        <v>16</v>
      </c>
      <c r="J60" s="43" t="s">
        <v>15</v>
      </c>
      <c r="K60" s="8"/>
      <c r="L60" s="18"/>
      <c r="M60" s="8"/>
      <c r="N60" s="8"/>
      <c r="O60" s="8"/>
    </row>
    <row r="61" spans="1:15">
      <c r="A61" s="19">
        <v>49</v>
      </c>
      <c r="B61" s="8">
        <v>146</v>
      </c>
      <c r="C61" s="8">
        <v>328</v>
      </c>
      <c r="D61" s="8">
        <v>27</v>
      </c>
      <c r="E61" s="40">
        <v>11.223533963021772</v>
      </c>
      <c r="F61" s="43">
        <v>9</v>
      </c>
      <c r="G61" s="61">
        <v>30</v>
      </c>
      <c r="H61" s="41" t="s">
        <v>16</v>
      </c>
      <c r="I61" s="38" t="s">
        <v>17</v>
      </c>
      <c r="J61" s="43" t="s">
        <v>15</v>
      </c>
      <c r="K61" s="8"/>
      <c r="L61" s="18"/>
      <c r="M61" s="8"/>
      <c r="N61" s="8"/>
      <c r="O61" s="8"/>
    </row>
    <row r="62" spans="1:15">
      <c r="A62" s="11">
        <v>50</v>
      </c>
      <c r="B62" s="8">
        <v>69</v>
      </c>
      <c r="C62" s="8">
        <v>206</v>
      </c>
      <c r="D62" s="8">
        <v>15</v>
      </c>
      <c r="E62" s="40">
        <v>5.2058997203797333</v>
      </c>
      <c r="F62" s="43">
        <v>7</v>
      </c>
      <c r="G62" s="61">
        <v>26</v>
      </c>
      <c r="H62" s="41" t="s">
        <v>15</v>
      </c>
      <c r="I62" s="38" t="s">
        <v>16</v>
      </c>
      <c r="J62" s="43" t="s">
        <v>15</v>
      </c>
      <c r="K62" s="8"/>
      <c r="L62" s="18"/>
      <c r="M62" s="8"/>
      <c r="N62" s="8"/>
      <c r="O62" s="8"/>
    </row>
    <row r="63" spans="1:15">
      <c r="A63" s="19">
        <v>51</v>
      </c>
      <c r="B63" s="8">
        <v>49</v>
      </c>
      <c r="C63" s="8">
        <v>156</v>
      </c>
      <c r="D63" s="8">
        <v>16</v>
      </c>
      <c r="E63" s="40">
        <v>4.1920193958934675</v>
      </c>
      <c r="F63" s="43">
        <v>23</v>
      </c>
      <c r="G63" s="61">
        <v>25</v>
      </c>
      <c r="H63" s="41" t="s">
        <v>15</v>
      </c>
      <c r="I63" s="38" t="s">
        <v>16</v>
      </c>
      <c r="J63" s="43" t="s">
        <v>15</v>
      </c>
      <c r="K63" s="8"/>
      <c r="L63" s="18"/>
      <c r="M63" s="8"/>
      <c r="N63" s="8"/>
      <c r="O63" s="8"/>
    </row>
    <row r="64" spans="1:15">
      <c r="A64" s="11">
        <v>52</v>
      </c>
      <c r="B64" s="8">
        <v>83</v>
      </c>
      <c r="C64" s="8">
        <v>508</v>
      </c>
      <c r="D64" s="8">
        <v>20</v>
      </c>
      <c r="E64" s="40">
        <v>5.7296232460376224</v>
      </c>
      <c r="F64" s="43">
        <v>24</v>
      </c>
      <c r="G64" s="61">
        <v>18</v>
      </c>
      <c r="H64" s="41" t="s">
        <v>16</v>
      </c>
      <c r="I64" s="38" t="s">
        <v>17</v>
      </c>
      <c r="J64" s="43" t="s">
        <v>15</v>
      </c>
      <c r="K64" s="8"/>
      <c r="L64" s="18"/>
      <c r="M64" s="8"/>
      <c r="N64" s="8"/>
      <c r="O64" s="8"/>
    </row>
    <row r="65" spans="1:15">
      <c r="A65" s="19">
        <v>53</v>
      </c>
      <c r="B65" s="8">
        <v>24</v>
      </c>
      <c r="C65" s="8">
        <v>1670</v>
      </c>
      <c r="D65" s="8">
        <v>20</v>
      </c>
      <c r="E65" s="40">
        <v>2.0081501714725416</v>
      </c>
      <c r="F65" s="43">
        <v>45</v>
      </c>
      <c r="G65" s="61">
        <v>5</v>
      </c>
      <c r="H65" s="41" t="s">
        <v>16</v>
      </c>
      <c r="I65" s="38" t="s">
        <v>17</v>
      </c>
      <c r="J65" s="43" t="s">
        <v>15</v>
      </c>
      <c r="K65" s="8"/>
      <c r="L65" s="18"/>
      <c r="M65" s="8"/>
      <c r="N65" s="8"/>
      <c r="O65" s="8"/>
    </row>
    <row r="66" spans="1:15">
      <c r="A66" s="11">
        <v>54</v>
      </c>
      <c r="B66" s="8">
        <v>42</v>
      </c>
      <c r="C66" s="8">
        <v>240</v>
      </c>
      <c r="D66" s="8">
        <v>24</v>
      </c>
      <c r="E66" s="40">
        <v>2.6911621514916071</v>
      </c>
      <c r="F66" s="43">
        <v>24</v>
      </c>
      <c r="G66" s="61">
        <v>19</v>
      </c>
      <c r="H66" s="41" t="s">
        <v>15</v>
      </c>
      <c r="I66" s="38" t="s">
        <v>17</v>
      </c>
      <c r="J66" s="43" t="s">
        <v>15</v>
      </c>
      <c r="K66" s="8"/>
      <c r="L66" s="18"/>
      <c r="M66" s="8"/>
      <c r="N66" s="8"/>
      <c r="O66" s="8"/>
    </row>
    <row r="67" spans="1:15">
      <c r="A67" s="19">
        <v>55</v>
      </c>
      <c r="B67" s="8">
        <v>99</v>
      </c>
      <c r="C67" s="8">
        <v>20</v>
      </c>
      <c r="D67" s="8">
        <v>39</v>
      </c>
      <c r="E67" s="40">
        <v>5.6016920899096316</v>
      </c>
      <c r="F67" s="43">
        <v>9</v>
      </c>
      <c r="G67" s="61">
        <v>99</v>
      </c>
      <c r="H67" s="41" t="s">
        <v>15</v>
      </c>
      <c r="I67" s="38" t="s">
        <v>15</v>
      </c>
      <c r="J67" s="43" t="s">
        <v>15</v>
      </c>
      <c r="K67" s="8"/>
      <c r="L67" s="18"/>
      <c r="M67" s="8"/>
      <c r="N67" s="8"/>
      <c r="O67" s="8"/>
    </row>
    <row r="68" spans="1:15">
      <c r="A68" s="11">
        <v>56</v>
      </c>
      <c r="B68" s="8">
        <v>88</v>
      </c>
      <c r="C68" s="8">
        <v>8</v>
      </c>
      <c r="D68" s="8">
        <v>65</v>
      </c>
      <c r="E68" s="40">
        <v>3.7128646180170732</v>
      </c>
      <c r="F68" s="43">
        <v>21</v>
      </c>
      <c r="G68" s="61">
        <v>88</v>
      </c>
      <c r="H68" s="41" t="s">
        <v>15</v>
      </c>
      <c r="I68" s="38" t="s">
        <v>15</v>
      </c>
      <c r="J68" s="43" t="s">
        <v>16</v>
      </c>
      <c r="K68" s="8"/>
      <c r="L68" s="18"/>
      <c r="M68" s="8"/>
      <c r="N68" s="8"/>
      <c r="O68" s="8"/>
    </row>
    <row r="69" spans="1:15">
      <c r="A69" s="19">
        <v>57</v>
      </c>
      <c r="B69" s="8">
        <v>221</v>
      </c>
      <c r="C69" s="8">
        <v>7</v>
      </c>
      <c r="D69" s="8">
        <v>30</v>
      </c>
      <c r="E69" s="40">
        <v>13.467247388998388</v>
      </c>
      <c r="F69" s="43">
        <v>26</v>
      </c>
      <c r="G69" s="61">
        <v>221</v>
      </c>
      <c r="H69" s="41" t="s">
        <v>15</v>
      </c>
      <c r="I69" s="38" t="s">
        <v>15</v>
      </c>
      <c r="J69" s="43" t="s">
        <v>15</v>
      </c>
      <c r="K69" s="8"/>
      <c r="L69" s="18"/>
      <c r="M69" s="8"/>
      <c r="N69" s="8"/>
      <c r="O69" s="8"/>
    </row>
    <row r="70" spans="1:15">
      <c r="A70" s="11">
        <v>58</v>
      </c>
      <c r="B70" s="8">
        <v>960</v>
      </c>
      <c r="C70" s="8">
        <v>5</v>
      </c>
      <c r="D70" s="8">
        <v>71</v>
      </c>
      <c r="E70" s="40">
        <v>59.897144150819202</v>
      </c>
      <c r="F70" s="43">
        <v>29</v>
      </c>
      <c r="G70" s="61">
        <v>620</v>
      </c>
      <c r="H70" s="41" t="s">
        <v>15</v>
      </c>
      <c r="I70" s="38" t="s">
        <v>15</v>
      </c>
      <c r="J70" s="43" t="s">
        <v>16</v>
      </c>
      <c r="K70" s="8"/>
      <c r="L70" s="18"/>
      <c r="M70" s="8"/>
      <c r="N70" s="8"/>
      <c r="O70" s="8"/>
    </row>
    <row r="71" spans="1:15">
      <c r="A71" s="19">
        <v>59</v>
      </c>
      <c r="B71" s="8">
        <v>1811</v>
      </c>
      <c r="C71" s="8">
        <v>21</v>
      </c>
      <c r="D71" s="8">
        <v>56</v>
      </c>
      <c r="E71" s="40">
        <v>90.275834166029156</v>
      </c>
      <c r="F71" s="43">
        <v>10</v>
      </c>
      <c r="G71" s="61">
        <v>415</v>
      </c>
      <c r="H71" s="41" t="s">
        <v>16</v>
      </c>
      <c r="I71" s="38" t="s">
        <v>15</v>
      </c>
      <c r="J71" s="43" t="s">
        <v>15</v>
      </c>
      <c r="K71" s="8"/>
      <c r="L71" s="18"/>
      <c r="M71" s="8"/>
      <c r="N71" s="8"/>
      <c r="O71" s="8"/>
    </row>
    <row r="72" spans="1:15">
      <c r="A72" s="11">
        <v>60</v>
      </c>
      <c r="B72" s="8">
        <v>995</v>
      </c>
      <c r="C72" s="8">
        <v>8</v>
      </c>
      <c r="D72" s="8">
        <v>75</v>
      </c>
      <c r="E72" s="40">
        <v>41.641221039486673</v>
      </c>
      <c r="F72" s="43">
        <v>8</v>
      </c>
      <c r="G72" s="61">
        <v>499</v>
      </c>
      <c r="H72" s="41" t="s">
        <v>15</v>
      </c>
      <c r="I72" s="38" t="s">
        <v>15</v>
      </c>
      <c r="J72" s="43" t="s">
        <v>16</v>
      </c>
      <c r="K72" s="8"/>
      <c r="L72" s="18"/>
      <c r="M72" s="8"/>
      <c r="N72" s="8"/>
      <c r="O72" s="8"/>
    </row>
    <row r="73" spans="1:15">
      <c r="A73" s="19">
        <v>61</v>
      </c>
      <c r="B73" s="8">
        <v>246</v>
      </c>
      <c r="C73" s="8">
        <v>6</v>
      </c>
      <c r="D73" s="8">
        <v>55</v>
      </c>
      <c r="E73" s="40">
        <v>13.559009100519281</v>
      </c>
      <c r="F73" s="43">
        <v>6</v>
      </c>
      <c r="G73" s="61">
        <v>246</v>
      </c>
      <c r="H73" s="41" t="s">
        <v>15</v>
      </c>
      <c r="I73" s="38" t="s">
        <v>15</v>
      </c>
      <c r="J73" s="43" t="s">
        <v>15</v>
      </c>
      <c r="K73" s="8"/>
      <c r="L73" s="18"/>
      <c r="M73" s="8"/>
      <c r="N73" s="8"/>
      <c r="O73" s="8"/>
    </row>
    <row r="74" spans="1:15">
      <c r="A74" s="11">
        <v>62</v>
      </c>
      <c r="B74" s="8">
        <v>141</v>
      </c>
      <c r="C74" s="8">
        <v>20</v>
      </c>
      <c r="D74" s="8">
        <v>30</v>
      </c>
      <c r="E74" s="40">
        <v>9.3133005627618299</v>
      </c>
      <c r="F74" s="43">
        <v>23</v>
      </c>
      <c r="G74" s="61">
        <v>119</v>
      </c>
      <c r="H74" s="41" t="s">
        <v>15</v>
      </c>
      <c r="I74" s="38" t="s">
        <v>15</v>
      </c>
      <c r="J74" s="43" t="s">
        <v>15</v>
      </c>
      <c r="K74" s="8"/>
      <c r="L74" s="18"/>
      <c r="M74" s="8"/>
      <c r="N74" s="8"/>
      <c r="O74" s="8"/>
    </row>
    <row r="75" spans="1:15">
      <c r="A75" s="19">
        <v>63</v>
      </c>
      <c r="B75" s="8">
        <v>1617</v>
      </c>
      <c r="C75" s="8">
        <v>14</v>
      </c>
      <c r="D75" s="8">
        <v>48</v>
      </c>
      <c r="E75" s="40">
        <v>87.28291170416486</v>
      </c>
      <c r="F75" s="43">
        <v>10</v>
      </c>
      <c r="G75" s="61">
        <v>481</v>
      </c>
      <c r="H75" s="41" t="s">
        <v>15</v>
      </c>
      <c r="I75" s="38" t="s">
        <v>15</v>
      </c>
      <c r="J75" s="43" t="s">
        <v>15</v>
      </c>
      <c r="K75" s="8"/>
      <c r="L75" s="18"/>
      <c r="M75" s="8"/>
      <c r="N75" s="8"/>
      <c r="O75" s="8"/>
    </row>
    <row r="76" spans="1:15">
      <c r="A76" s="11">
        <v>64</v>
      </c>
      <c r="B76" s="8">
        <v>76</v>
      </c>
      <c r="C76" s="8">
        <v>31</v>
      </c>
      <c r="D76" s="8">
        <v>55</v>
      </c>
      <c r="E76" s="40">
        <v>4.4867731128958974</v>
      </c>
      <c r="F76" s="43">
        <v>14</v>
      </c>
      <c r="G76" s="61">
        <v>70</v>
      </c>
      <c r="H76" s="41" t="s">
        <v>15</v>
      </c>
      <c r="I76" s="38" t="s">
        <v>15</v>
      </c>
      <c r="J76" s="43" t="s">
        <v>15</v>
      </c>
      <c r="K76" s="8"/>
      <c r="L76" s="18"/>
      <c r="M76" s="8"/>
      <c r="N76" s="8"/>
      <c r="O76" s="8"/>
    </row>
    <row r="77" spans="1:15">
      <c r="A77" s="19">
        <v>65</v>
      </c>
      <c r="B77" s="8">
        <v>75</v>
      </c>
      <c r="C77" s="8">
        <v>69</v>
      </c>
      <c r="D77" s="8">
        <v>34</v>
      </c>
      <c r="E77" s="40">
        <v>4.7446635256881322</v>
      </c>
      <c r="F77" s="43">
        <v>13</v>
      </c>
      <c r="G77" s="61">
        <v>47</v>
      </c>
      <c r="H77" s="41" t="s">
        <v>15</v>
      </c>
      <c r="I77" s="38" t="s">
        <v>16</v>
      </c>
      <c r="J77" s="43" t="s">
        <v>15</v>
      </c>
      <c r="K77" s="8"/>
      <c r="L77" s="18"/>
      <c r="M77" s="8"/>
      <c r="N77" s="8"/>
      <c r="O77" s="8"/>
    </row>
    <row r="78" spans="1:15">
      <c r="A78" s="11">
        <v>66</v>
      </c>
      <c r="B78" s="8">
        <v>195</v>
      </c>
      <c r="C78" s="8">
        <v>27</v>
      </c>
      <c r="D78" s="8">
        <v>43</v>
      </c>
      <c r="E78" s="40">
        <v>13.066364005008632</v>
      </c>
      <c r="F78" s="43">
        <v>17</v>
      </c>
      <c r="G78" s="61">
        <v>120</v>
      </c>
      <c r="H78" s="41" t="s">
        <v>15</v>
      </c>
      <c r="I78" s="38" t="s">
        <v>15</v>
      </c>
      <c r="J78" s="43" t="s">
        <v>15</v>
      </c>
      <c r="K78" s="8"/>
      <c r="L78" s="18"/>
      <c r="M78" s="8"/>
      <c r="N78" s="8"/>
      <c r="O78" s="8"/>
    </row>
    <row r="79" spans="1:15">
      <c r="A79" s="19">
        <v>67</v>
      </c>
      <c r="B79" s="8">
        <v>317</v>
      </c>
      <c r="C79" s="8">
        <v>58</v>
      </c>
      <c r="D79" s="8">
        <v>42</v>
      </c>
      <c r="E79" s="40">
        <v>20.789985183111256</v>
      </c>
      <c r="F79" s="43">
        <v>30</v>
      </c>
      <c r="G79" s="61">
        <v>104</v>
      </c>
      <c r="H79" s="41" t="s">
        <v>15</v>
      </c>
      <c r="I79" s="38" t="s">
        <v>15</v>
      </c>
      <c r="J79" s="43" t="s">
        <v>15</v>
      </c>
      <c r="K79" s="8"/>
      <c r="L79" s="18"/>
      <c r="M79" s="8"/>
      <c r="N79" s="8"/>
      <c r="O79" s="8"/>
    </row>
    <row r="80" spans="1:15">
      <c r="A80" s="11">
        <v>68</v>
      </c>
      <c r="B80" s="8">
        <v>912</v>
      </c>
      <c r="C80" s="8">
        <v>31</v>
      </c>
      <c r="D80" s="8">
        <v>96</v>
      </c>
      <c r="E80" s="40">
        <v>27.899266236039587</v>
      </c>
      <c r="F80" s="43">
        <v>31</v>
      </c>
      <c r="G80" s="61">
        <v>243</v>
      </c>
      <c r="H80" s="41" t="s">
        <v>16</v>
      </c>
      <c r="I80" s="38" t="s">
        <v>15</v>
      </c>
      <c r="J80" s="43" t="s">
        <v>16</v>
      </c>
      <c r="K80" s="8"/>
      <c r="L80" s="18"/>
      <c r="M80" s="8"/>
      <c r="N80" s="8"/>
      <c r="O80" s="8"/>
    </row>
    <row r="81" spans="1:15">
      <c r="A81" s="19">
        <v>69</v>
      </c>
      <c r="B81" s="8">
        <v>40</v>
      </c>
      <c r="C81" s="8">
        <v>34</v>
      </c>
      <c r="D81" s="8">
        <v>33</v>
      </c>
      <c r="E81" s="40">
        <v>2.4369586726846992</v>
      </c>
      <c r="F81" s="43">
        <v>12</v>
      </c>
      <c r="G81" s="61">
        <v>40</v>
      </c>
      <c r="H81" s="41" t="s">
        <v>15</v>
      </c>
      <c r="I81" s="38" t="s">
        <v>15</v>
      </c>
      <c r="J81" s="43" t="s">
        <v>15</v>
      </c>
      <c r="K81" s="8"/>
      <c r="L81" s="18"/>
      <c r="M81" s="8"/>
      <c r="N81" s="8"/>
      <c r="O81" s="8"/>
    </row>
    <row r="82" spans="1:15">
      <c r="A82" s="11">
        <v>70</v>
      </c>
      <c r="B82" s="8">
        <v>520</v>
      </c>
      <c r="C82" s="8">
        <v>42</v>
      </c>
      <c r="D82" s="8">
        <v>75</v>
      </c>
      <c r="E82" s="40">
        <v>16.471007579434243</v>
      </c>
      <c r="F82" s="43">
        <v>9</v>
      </c>
      <c r="G82" s="61">
        <v>157</v>
      </c>
      <c r="H82" s="41" t="s">
        <v>15</v>
      </c>
      <c r="I82" s="38" t="s">
        <v>15</v>
      </c>
      <c r="J82" s="43" t="s">
        <v>16</v>
      </c>
      <c r="K82" s="8"/>
      <c r="L82" s="18"/>
      <c r="M82" s="8"/>
      <c r="N82" s="8"/>
      <c r="O82" s="8"/>
    </row>
    <row r="83" spans="1:15">
      <c r="A83" s="19">
        <v>71</v>
      </c>
      <c r="B83" s="8">
        <v>50</v>
      </c>
      <c r="C83" s="8">
        <v>26</v>
      </c>
      <c r="D83" s="8">
        <v>30</v>
      </c>
      <c r="E83" s="40">
        <v>3.9229818545470212</v>
      </c>
      <c r="F83" s="43">
        <v>9</v>
      </c>
      <c r="G83" s="61">
        <v>50</v>
      </c>
      <c r="H83" s="41" t="s">
        <v>15</v>
      </c>
      <c r="I83" s="38" t="s">
        <v>15</v>
      </c>
      <c r="J83" s="43" t="s">
        <v>15</v>
      </c>
      <c r="K83" s="8"/>
      <c r="L83" s="18"/>
      <c r="M83" s="8"/>
      <c r="N83" s="8"/>
      <c r="O83" s="8"/>
    </row>
    <row r="84" spans="1:15">
      <c r="A84" s="11">
        <v>72</v>
      </c>
      <c r="B84" s="8">
        <v>335</v>
      </c>
      <c r="C84" s="8">
        <v>32</v>
      </c>
      <c r="D84" s="8">
        <v>44</v>
      </c>
      <c r="E84" s="40">
        <v>20.5919829050044</v>
      </c>
      <c r="F84" s="43">
        <v>23</v>
      </c>
      <c r="G84" s="61">
        <v>145</v>
      </c>
      <c r="H84" s="41" t="s">
        <v>15</v>
      </c>
      <c r="I84" s="38" t="s">
        <v>15</v>
      </c>
      <c r="J84" s="43" t="s">
        <v>15</v>
      </c>
      <c r="K84" s="8"/>
      <c r="L84" s="18"/>
      <c r="M84" s="8"/>
      <c r="N84" s="8"/>
      <c r="O84" s="8"/>
    </row>
    <row r="85" spans="1:15">
      <c r="A85" s="19">
        <v>73</v>
      </c>
      <c r="B85" s="8">
        <v>1097</v>
      </c>
      <c r="C85" s="8">
        <v>30</v>
      </c>
      <c r="D85" s="8">
        <v>67</v>
      </c>
      <c r="E85" s="40">
        <v>51.881877534801013</v>
      </c>
      <c r="F85" s="43">
        <v>23</v>
      </c>
      <c r="G85" s="61">
        <v>270</v>
      </c>
      <c r="H85" s="41" t="s">
        <v>16</v>
      </c>
      <c r="I85" s="38" t="s">
        <v>15</v>
      </c>
      <c r="J85" s="43" t="s">
        <v>16</v>
      </c>
      <c r="K85" s="8"/>
      <c r="L85" s="18"/>
      <c r="M85" s="8"/>
      <c r="N85" s="8"/>
      <c r="O85" s="8"/>
    </row>
    <row r="86" spans="1:15">
      <c r="A86" s="11">
        <v>74</v>
      </c>
      <c r="B86" s="8">
        <v>121</v>
      </c>
      <c r="C86" s="8">
        <v>70</v>
      </c>
      <c r="D86" s="8">
        <v>32</v>
      </c>
      <c r="E86" s="40">
        <v>7.0077165177331437</v>
      </c>
      <c r="F86" s="43">
        <v>16</v>
      </c>
      <c r="G86" s="61">
        <v>59</v>
      </c>
      <c r="H86" s="41" t="s">
        <v>15</v>
      </c>
      <c r="I86" s="38" t="s">
        <v>16</v>
      </c>
      <c r="J86" s="43" t="s">
        <v>15</v>
      </c>
      <c r="K86" s="8"/>
      <c r="L86" s="18"/>
      <c r="M86" s="8"/>
      <c r="N86" s="8"/>
      <c r="O86" s="8"/>
    </row>
    <row r="87" spans="1:15">
      <c r="A87" s="19">
        <v>75</v>
      </c>
      <c r="B87" s="8">
        <v>340</v>
      </c>
      <c r="C87" s="8">
        <v>84</v>
      </c>
      <c r="D87" s="8">
        <v>43</v>
      </c>
      <c r="E87" s="40">
        <v>21.174557421120522</v>
      </c>
      <c r="F87" s="43">
        <v>23</v>
      </c>
      <c r="G87" s="61">
        <v>90</v>
      </c>
      <c r="H87" s="41" t="s">
        <v>16</v>
      </c>
      <c r="I87" s="38" t="s">
        <v>16</v>
      </c>
      <c r="J87" s="43" t="s">
        <v>15</v>
      </c>
      <c r="K87" s="8"/>
      <c r="L87" s="18"/>
      <c r="M87" s="8"/>
      <c r="N87" s="8"/>
      <c r="O87" s="8"/>
    </row>
    <row r="88" spans="1:15">
      <c r="A88" s="11">
        <v>76</v>
      </c>
      <c r="B88" s="8">
        <v>120</v>
      </c>
      <c r="C88" s="8">
        <v>38</v>
      </c>
      <c r="D88" s="8">
        <v>37</v>
      </c>
      <c r="E88" s="40">
        <v>8.2840035749820977</v>
      </c>
      <c r="F88" s="43">
        <v>9</v>
      </c>
      <c r="G88" s="61">
        <v>80</v>
      </c>
      <c r="H88" s="41" t="s">
        <v>15</v>
      </c>
      <c r="I88" s="38" t="s">
        <v>15</v>
      </c>
      <c r="J88" s="43" t="s">
        <v>15</v>
      </c>
      <c r="K88" s="8"/>
      <c r="L88" s="18"/>
      <c r="M88" s="8"/>
      <c r="N88" s="8"/>
      <c r="O88" s="8"/>
    </row>
    <row r="89" spans="1:15">
      <c r="A89" s="19">
        <v>77</v>
      </c>
      <c r="B89" s="8">
        <v>240</v>
      </c>
      <c r="C89" s="8">
        <v>45</v>
      </c>
      <c r="D89" s="8">
        <v>41</v>
      </c>
      <c r="E89" s="40">
        <v>12.76559795673421</v>
      </c>
      <c r="F89" s="43">
        <v>23</v>
      </c>
      <c r="G89" s="61">
        <v>103</v>
      </c>
      <c r="H89" s="41" t="s">
        <v>15</v>
      </c>
      <c r="I89" s="38" t="s">
        <v>15</v>
      </c>
      <c r="J89" s="43" t="s">
        <v>15</v>
      </c>
      <c r="K89" s="8"/>
      <c r="L89" s="18"/>
      <c r="M89" s="8"/>
      <c r="N89" s="8"/>
      <c r="O89" s="8"/>
    </row>
    <row r="90" spans="1:15">
      <c r="A90" s="11">
        <v>78</v>
      </c>
      <c r="B90" s="8">
        <v>110</v>
      </c>
      <c r="C90" s="8">
        <v>30</v>
      </c>
      <c r="D90" s="8">
        <v>40</v>
      </c>
      <c r="E90" s="40">
        <v>6.1488816789799099</v>
      </c>
      <c r="F90" s="43">
        <v>9</v>
      </c>
      <c r="G90" s="61">
        <v>85</v>
      </c>
      <c r="H90" s="41" t="s">
        <v>15</v>
      </c>
      <c r="I90" s="38" t="s">
        <v>15</v>
      </c>
      <c r="J90" s="43" t="s">
        <v>15</v>
      </c>
      <c r="K90" s="8"/>
      <c r="L90" s="18"/>
      <c r="M90" s="8"/>
      <c r="N90" s="8"/>
      <c r="O90" s="8"/>
    </row>
    <row r="91" spans="1:15">
      <c r="A91" s="19">
        <v>79</v>
      </c>
      <c r="B91" s="8">
        <v>42</v>
      </c>
      <c r="C91" s="8">
        <v>73</v>
      </c>
      <c r="D91" s="8">
        <v>35</v>
      </c>
      <c r="E91" s="40">
        <v>2.6579121243163546</v>
      </c>
      <c r="F91" s="43">
        <v>29</v>
      </c>
      <c r="G91" s="61">
        <v>34</v>
      </c>
      <c r="H91" s="41" t="s">
        <v>15</v>
      </c>
      <c r="I91" s="38" t="s">
        <v>16</v>
      </c>
      <c r="J91" s="43" t="s">
        <v>15</v>
      </c>
      <c r="K91" s="8"/>
      <c r="L91" s="18"/>
      <c r="M91" s="8"/>
      <c r="N91" s="8"/>
      <c r="O91" s="8"/>
    </row>
    <row r="92" spans="1:15">
      <c r="A92" s="11">
        <v>80</v>
      </c>
      <c r="B92" s="8">
        <v>655</v>
      </c>
      <c r="C92" s="8">
        <v>14</v>
      </c>
      <c r="D92" s="8">
        <v>92</v>
      </c>
      <c r="E92" s="40">
        <v>20.890603366009891</v>
      </c>
      <c r="F92" s="43">
        <v>9</v>
      </c>
      <c r="G92" s="61">
        <v>306</v>
      </c>
      <c r="H92" s="41" t="s">
        <v>15</v>
      </c>
      <c r="I92" s="38" t="s">
        <v>15</v>
      </c>
      <c r="J92" s="43" t="s">
        <v>16</v>
      </c>
      <c r="K92" s="8"/>
      <c r="L92" s="18"/>
      <c r="M92" s="8"/>
      <c r="N92" s="8"/>
      <c r="O92" s="8"/>
    </row>
    <row r="93" spans="1:15">
      <c r="A93" s="19">
        <v>81</v>
      </c>
      <c r="B93" s="8">
        <v>117</v>
      </c>
      <c r="C93" s="8">
        <v>91</v>
      </c>
      <c r="D93" s="8">
        <v>53</v>
      </c>
      <c r="E93" s="40">
        <v>7.3079885136759311</v>
      </c>
      <c r="F93" s="43">
        <v>9</v>
      </c>
      <c r="G93" s="61">
        <v>51</v>
      </c>
      <c r="H93" s="41" t="s">
        <v>15</v>
      </c>
      <c r="I93" s="38" t="s">
        <v>16</v>
      </c>
      <c r="J93" s="43" t="s">
        <v>15</v>
      </c>
      <c r="K93" s="8"/>
      <c r="L93" s="18"/>
      <c r="M93" s="8"/>
      <c r="N93" s="8"/>
      <c r="O93" s="8"/>
    </row>
    <row r="94" spans="1:15">
      <c r="A94" s="11">
        <v>82</v>
      </c>
      <c r="B94" s="8">
        <v>425</v>
      </c>
      <c r="C94" s="8">
        <v>51</v>
      </c>
      <c r="D94" s="8">
        <v>44</v>
      </c>
      <c r="E94" s="40">
        <v>29.662877481703067</v>
      </c>
      <c r="F94" s="43">
        <v>37</v>
      </c>
      <c r="G94" s="61">
        <v>129</v>
      </c>
      <c r="H94" s="41" t="s">
        <v>15</v>
      </c>
      <c r="I94" s="38" t="s">
        <v>15</v>
      </c>
      <c r="J94" s="43" t="s">
        <v>15</v>
      </c>
      <c r="K94" s="8"/>
      <c r="L94" s="18"/>
      <c r="M94" s="8"/>
      <c r="N94" s="8"/>
      <c r="O94" s="8"/>
    </row>
    <row r="95" spans="1:15">
      <c r="A95" s="19">
        <v>83</v>
      </c>
      <c r="B95" s="8">
        <v>295</v>
      </c>
      <c r="C95" s="8">
        <v>29</v>
      </c>
      <c r="D95" s="8">
        <v>91</v>
      </c>
      <c r="E95" s="40">
        <v>10.222282945729306</v>
      </c>
      <c r="F95" s="43">
        <v>24</v>
      </c>
      <c r="G95" s="61">
        <v>143</v>
      </c>
      <c r="H95" s="41" t="s">
        <v>15</v>
      </c>
      <c r="I95" s="38" t="s">
        <v>15</v>
      </c>
      <c r="J95" s="43" t="s">
        <v>16</v>
      </c>
      <c r="K95" s="8"/>
      <c r="L95" s="18"/>
      <c r="M95" s="8"/>
      <c r="N95" s="8"/>
      <c r="O95" s="8"/>
    </row>
    <row r="96" spans="1:15">
      <c r="A96" s="11">
        <v>84</v>
      </c>
      <c r="B96" s="8">
        <v>1397</v>
      </c>
      <c r="C96" s="8">
        <v>19</v>
      </c>
      <c r="D96" s="8">
        <v>35</v>
      </c>
      <c r="E96" s="40">
        <v>68.038756197003266</v>
      </c>
      <c r="F96" s="43">
        <v>10</v>
      </c>
      <c r="G96" s="61">
        <v>383</v>
      </c>
      <c r="H96" s="41" t="s">
        <v>16</v>
      </c>
      <c r="I96" s="38" t="s">
        <v>15</v>
      </c>
      <c r="J96" s="43" t="s">
        <v>15</v>
      </c>
      <c r="K96" s="8"/>
      <c r="L96" s="18"/>
      <c r="M96" s="8"/>
      <c r="N96" s="8"/>
      <c r="O96" s="8"/>
    </row>
    <row r="97" spans="1:15">
      <c r="A97" s="19">
        <v>85</v>
      </c>
      <c r="B97" s="8">
        <v>106</v>
      </c>
      <c r="C97" s="8">
        <v>14</v>
      </c>
      <c r="D97" s="8">
        <v>38</v>
      </c>
      <c r="E97" s="40">
        <v>6.1418681904278287</v>
      </c>
      <c r="F97" s="43">
        <v>23</v>
      </c>
      <c r="G97" s="61">
        <v>106</v>
      </c>
      <c r="H97" s="41" t="s">
        <v>15</v>
      </c>
      <c r="I97" s="38" t="s">
        <v>15</v>
      </c>
      <c r="J97" s="43" t="s">
        <v>15</v>
      </c>
      <c r="K97" s="8"/>
      <c r="L97" s="18"/>
      <c r="M97" s="8"/>
      <c r="N97" s="8"/>
      <c r="O97" s="8"/>
    </row>
    <row r="98" spans="1:15">
      <c r="A98" s="11">
        <v>86</v>
      </c>
      <c r="B98" s="8">
        <v>274</v>
      </c>
      <c r="C98" s="8">
        <v>90</v>
      </c>
      <c r="D98" s="8">
        <v>30</v>
      </c>
      <c r="E98" s="40">
        <v>25.366798054117201</v>
      </c>
      <c r="F98" s="43">
        <v>37</v>
      </c>
      <c r="G98" s="61">
        <v>78</v>
      </c>
      <c r="H98" s="41" t="s">
        <v>16</v>
      </c>
      <c r="I98" s="38" t="s">
        <v>16</v>
      </c>
      <c r="J98" s="43" t="s">
        <v>15</v>
      </c>
      <c r="K98" s="8"/>
      <c r="L98" s="18"/>
      <c r="M98" s="8"/>
      <c r="N98" s="8"/>
      <c r="O98" s="8"/>
    </row>
    <row r="99" spans="1:15">
      <c r="A99" s="19">
        <v>87</v>
      </c>
      <c r="B99" s="8">
        <v>1340</v>
      </c>
      <c r="C99" s="8">
        <v>41</v>
      </c>
      <c r="D99" s="8">
        <v>76</v>
      </c>
      <c r="E99" s="40">
        <v>55.718181401892807</v>
      </c>
      <c r="F99" s="43">
        <v>28</v>
      </c>
      <c r="G99" s="61">
        <v>256</v>
      </c>
      <c r="H99" s="41" t="s">
        <v>16</v>
      </c>
      <c r="I99" s="38" t="s">
        <v>15</v>
      </c>
      <c r="J99" s="43" t="s">
        <v>16</v>
      </c>
      <c r="K99" s="8"/>
      <c r="L99" s="18"/>
      <c r="M99" s="8"/>
      <c r="N99" s="8"/>
      <c r="O99" s="8"/>
    </row>
    <row r="100" spans="1:15">
      <c r="A100" s="11">
        <v>88</v>
      </c>
      <c r="B100" s="8">
        <v>176</v>
      </c>
      <c r="C100" s="8">
        <v>20</v>
      </c>
      <c r="D100" s="8">
        <v>30</v>
      </c>
      <c r="E100" s="40">
        <v>13.516818542407178</v>
      </c>
      <c r="F100" s="43">
        <v>33</v>
      </c>
      <c r="G100" s="61">
        <v>133</v>
      </c>
      <c r="H100" s="41" t="s">
        <v>15</v>
      </c>
      <c r="I100" s="38" t="s">
        <v>15</v>
      </c>
      <c r="J100" s="43" t="s">
        <v>15</v>
      </c>
      <c r="K100" s="8"/>
      <c r="L100" s="18"/>
      <c r="M100" s="8"/>
      <c r="N100" s="8"/>
      <c r="O100" s="8"/>
    </row>
    <row r="101" spans="1:15">
      <c r="A101" s="19">
        <v>89</v>
      </c>
      <c r="B101" s="8">
        <v>252</v>
      </c>
      <c r="C101" s="8">
        <v>81</v>
      </c>
      <c r="D101" s="8">
        <v>82</v>
      </c>
      <c r="E101" s="40">
        <v>8.8837758314402375</v>
      </c>
      <c r="F101" s="43">
        <v>16</v>
      </c>
      <c r="G101" s="61">
        <v>79</v>
      </c>
      <c r="H101" s="41" t="s">
        <v>15</v>
      </c>
      <c r="I101" s="38" t="s">
        <v>16</v>
      </c>
      <c r="J101" s="43" t="s">
        <v>16</v>
      </c>
      <c r="K101" s="8"/>
      <c r="L101" s="18"/>
      <c r="M101" s="8"/>
      <c r="N101" s="8"/>
      <c r="O101" s="8"/>
    </row>
    <row r="102" spans="1:15">
      <c r="A102" s="11">
        <v>90</v>
      </c>
      <c r="B102" s="8">
        <v>89</v>
      </c>
      <c r="C102" s="8">
        <v>67</v>
      </c>
      <c r="D102" s="8">
        <v>77</v>
      </c>
      <c r="E102" s="40">
        <v>3.5931627391122936</v>
      </c>
      <c r="F102" s="43">
        <v>9</v>
      </c>
      <c r="G102" s="61">
        <v>51</v>
      </c>
      <c r="H102" s="41" t="s">
        <v>15</v>
      </c>
      <c r="I102" s="38" t="s">
        <v>15</v>
      </c>
      <c r="J102" s="43" t="s">
        <v>16</v>
      </c>
      <c r="K102" s="8"/>
      <c r="L102" s="18"/>
      <c r="M102" s="8"/>
      <c r="N102" s="8"/>
      <c r="O102" s="8"/>
    </row>
    <row r="103" spans="1:15">
      <c r="A103" s="19">
        <v>91</v>
      </c>
      <c r="B103" s="8">
        <v>94</v>
      </c>
      <c r="C103" s="8">
        <v>25</v>
      </c>
      <c r="D103" s="8">
        <v>37</v>
      </c>
      <c r="E103" s="40">
        <v>5.6605298377553375</v>
      </c>
      <c r="F103" s="43">
        <v>26</v>
      </c>
      <c r="G103" s="61">
        <v>87</v>
      </c>
      <c r="H103" s="41" t="s">
        <v>15</v>
      </c>
      <c r="I103" s="38" t="s">
        <v>15</v>
      </c>
      <c r="J103" s="43" t="s">
        <v>15</v>
      </c>
      <c r="K103" s="8"/>
      <c r="L103" s="18"/>
      <c r="M103" s="8"/>
      <c r="N103" s="8"/>
      <c r="O103" s="8"/>
    </row>
    <row r="104" spans="1:15">
      <c r="A104" s="11">
        <v>92</v>
      </c>
      <c r="B104" s="8">
        <v>345</v>
      </c>
      <c r="C104" s="8">
        <v>24</v>
      </c>
      <c r="D104" s="8">
        <v>31</v>
      </c>
      <c r="E104" s="40">
        <v>26.458437959706842</v>
      </c>
      <c r="F104" s="43">
        <v>4</v>
      </c>
      <c r="G104" s="61">
        <v>169</v>
      </c>
      <c r="H104" s="41" t="s">
        <v>15</v>
      </c>
      <c r="I104" s="38" t="s">
        <v>15</v>
      </c>
      <c r="J104" s="43" t="s">
        <v>15</v>
      </c>
      <c r="K104" s="8"/>
      <c r="L104" s="18"/>
      <c r="M104" s="8"/>
      <c r="N104" s="8"/>
      <c r="O104" s="8"/>
    </row>
    <row r="105" spans="1:15">
      <c r="A105" s="19">
        <v>93</v>
      </c>
      <c r="B105" s="8">
        <v>94</v>
      </c>
      <c r="C105" s="8">
        <v>557</v>
      </c>
      <c r="D105" s="8">
        <v>83</v>
      </c>
      <c r="E105" s="40">
        <v>3.317914218168776</v>
      </c>
      <c r="F105" s="43">
        <v>22</v>
      </c>
      <c r="G105" s="61">
        <v>18</v>
      </c>
      <c r="H105" s="41" t="s">
        <v>16</v>
      </c>
      <c r="I105" s="38" t="s">
        <v>17</v>
      </c>
      <c r="J105" s="43" t="s">
        <v>16</v>
      </c>
      <c r="K105" s="8"/>
      <c r="L105" s="18"/>
      <c r="M105" s="8"/>
      <c r="N105" s="8"/>
      <c r="O105" s="8"/>
    </row>
    <row r="106" spans="1:15">
      <c r="A106" s="11">
        <v>94</v>
      </c>
      <c r="B106" s="8">
        <v>124</v>
      </c>
      <c r="C106" s="8">
        <v>659</v>
      </c>
      <c r="D106" s="8">
        <v>59</v>
      </c>
      <c r="E106" s="40">
        <v>8.1251373101865116</v>
      </c>
      <c r="F106" s="43">
        <v>17</v>
      </c>
      <c r="G106" s="61">
        <v>20</v>
      </c>
      <c r="H106" s="41" t="s">
        <v>16</v>
      </c>
      <c r="I106" s="38" t="s">
        <v>17</v>
      </c>
      <c r="J106" s="43" t="s">
        <v>16</v>
      </c>
      <c r="K106" s="8"/>
      <c r="L106" s="18"/>
      <c r="M106" s="8"/>
      <c r="N106" s="8"/>
      <c r="O106" s="8"/>
    </row>
    <row r="107" spans="1:15">
      <c r="A107" s="19">
        <v>95</v>
      </c>
      <c r="B107" s="8">
        <v>630</v>
      </c>
      <c r="C107" s="8">
        <v>176</v>
      </c>
      <c r="D107" s="8">
        <v>42</v>
      </c>
      <c r="E107" s="40">
        <v>33.000275086788982</v>
      </c>
      <c r="F107" s="43">
        <v>9</v>
      </c>
      <c r="G107" s="61">
        <v>85</v>
      </c>
      <c r="H107" s="41" t="s">
        <v>17</v>
      </c>
      <c r="I107" s="38" t="s">
        <v>16</v>
      </c>
      <c r="J107" s="43" t="s">
        <v>15</v>
      </c>
      <c r="K107" s="8"/>
      <c r="L107" s="18"/>
      <c r="M107" s="8"/>
      <c r="N107" s="8"/>
      <c r="O107" s="8"/>
    </row>
    <row r="108" spans="1:15">
      <c r="A108" s="11">
        <v>96</v>
      </c>
      <c r="B108" s="8">
        <v>381</v>
      </c>
      <c r="C108" s="8">
        <v>267</v>
      </c>
      <c r="D108" s="8">
        <v>45</v>
      </c>
      <c r="E108" s="40">
        <v>17.563649069259629</v>
      </c>
      <c r="F108" s="43">
        <v>9</v>
      </c>
      <c r="G108" s="61">
        <v>53</v>
      </c>
      <c r="H108" s="41" t="s">
        <v>17</v>
      </c>
      <c r="I108" s="38" t="s">
        <v>17</v>
      </c>
      <c r="J108" s="43" t="s">
        <v>15</v>
      </c>
      <c r="K108" s="8"/>
      <c r="L108" s="18"/>
      <c r="M108" s="8"/>
      <c r="N108" s="8"/>
      <c r="O108" s="8"/>
    </row>
    <row r="109" spans="1:15">
      <c r="A109" s="19">
        <v>97</v>
      </c>
      <c r="B109" s="8">
        <v>135</v>
      </c>
      <c r="C109" s="8">
        <v>465</v>
      </c>
      <c r="D109" s="8">
        <v>35</v>
      </c>
      <c r="E109" s="40">
        <v>9.5649104733484904</v>
      </c>
      <c r="F109" s="43">
        <v>9</v>
      </c>
      <c r="G109" s="61">
        <v>24</v>
      </c>
      <c r="H109" s="41" t="s">
        <v>16</v>
      </c>
      <c r="I109" s="38" t="s">
        <v>17</v>
      </c>
      <c r="J109" s="43" t="s">
        <v>15</v>
      </c>
      <c r="K109" s="8"/>
      <c r="L109" s="18"/>
      <c r="M109" s="8"/>
      <c r="N109" s="8"/>
      <c r="O109" s="8"/>
    </row>
    <row r="110" spans="1:15">
      <c r="A110" s="11">
        <v>98</v>
      </c>
      <c r="B110" s="8">
        <v>540</v>
      </c>
      <c r="C110" s="8">
        <v>293</v>
      </c>
      <c r="D110" s="8">
        <v>62</v>
      </c>
      <c r="E110" s="40">
        <v>20.699428587163553</v>
      </c>
      <c r="F110" s="43">
        <v>9</v>
      </c>
      <c r="G110" s="61">
        <v>61</v>
      </c>
      <c r="H110" s="41" t="s">
        <v>17</v>
      </c>
      <c r="I110" s="38" t="s">
        <v>17</v>
      </c>
      <c r="J110" s="43" t="s">
        <v>16</v>
      </c>
      <c r="K110" s="8"/>
      <c r="L110" s="18"/>
      <c r="M110" s="8"/>
      <c r="N110" s="8"/>
      <c r="O110" s="8"/>
    </row>
    <row r="111" spans="1:15">
      <c r="A111" s="19">
        <v>99</v>
      </c>
      <c r="B111" s="8">
        <v>616</v>
      </c>
      <c r="C111" s="8">
        <v>133</v>
      </c>
      <c r="D111" s="8">
        <v>91</v>
      </c>
      <c r="E111" s="40">
        <v>25.097764933039471</v>
      </c>
      <c r="F111" s="43">
        <v>16</v>
      </c>
      <c r="G111" s="61">
        <v>96</v>
      </c>
      <c r="H111" s="41" t="s">
        <v>16</v>
      </c>
      <c r="I111" s="38" t="s">
        <v>16</v>
      </c>
      <c r="J111" s="43" t="s">
        <v>16</v>
      </c>
      <c r="K111" s="8"/>
      <c r="L111" s="18"/>
      <c r="M111" s="8"/>
      <c r="N111" s="8"/>
      <c r="O111" s="8"/>
    </row>
    <row r="112" spans="1:15">
      <c r="A112" s="11">
        <v>100</v>
      </c>
      <c r="B112" s="8">
        <v>260</v>
      </c>
      <c r="C112" s="8">
        <v>644</v>
      </c>
      <c r="D112" s="8">
        <v>61</v>
      </c>
      <c r="E112" s="40">
        <v>11.222292248342935</v>
      </c>
      <c r="F112" s="43">
        <v>17</v>
      </c>
      <c r="G112" s="61">
        <v>28</v>
      </c>
      <c r="H112" s="41" t="s">
        <v>17</v>
      </c>
      <c r="I112" s="38" t="s">
        <v>17</v>
      </c>
      <c r="J112" s="43" t="s">
        <v>16</v>
      </c>
      <c r="K112" s="8"/>
      <c r="L112" s="18"/>
      <c r="M112" s="8"/>
      <c r="N112" s="8"/>
      <c r="O112" s="8"/>
    </row>
    <row r="113" spans="1:15">
      <c r="A113" s="19">
        <v>101</v>
      </c>
      <c r="B113" s="8">
        <v>134</v>
      </c>
      <c r="C113" s="8">
        <v>440</v>
      </c>
      <c r="D113" s="8">
        <v>42</v>
      </c>
      <c r="E113" s="40">
        <v>7.9251192158707813</v>
      </c>
      <c r="F113" s="43">
        <v>24</v>
      </c>
      <c r="G113" s="61">
        <v>25</v>
      </c>
      <c r="H113" s="41" t="s">
        <v>16</v>
      </c>
      <c r="I113" s="38" t="s">
        <v>17</v>
      </c>
      <c r="J113" s="43" t="s">
        <v>15</v>
      </c>
      <c r="K113" s="8"/>
      <c r="L113" s="18"/>
      <c r="M113" s="8"/>
      <c r="N113" s="8"/>
      <c r="O113" s="8"/>
    </row>
    <row r="114" spans="1:15">
      <c r="A114" s="11">
        <v>102</v>
      </c>
      <c r="B114" s="8">
        <v>233</v>
      </c>
      <c r="C114" s="8">
        <v>271</v>
      </c>
      <c r="D114" s="8">
        <v>76</v>
      </c>
      <c r="E114" s="40">
        <v>9.7818464615741529</v>
      </c>
      <c r="F114" s="43">
        <v>8</v>
      </c>
      <c r="G114" s="61">
        <v>42</v>
      </c>
      <c r="H114" s="41" t="s">
        <v>16</v>
      </c>
      <c r="I114" s="38" t="s">
        <v>17</v>
      </c>
      <c r="J114" s="43" t="s">
        <v>16</v>
      </c>
      <c r="K114" s="8"/>
      <c r="L114" s="18"/>
      <c r="M114" s="8"/>
      <c r="N114" s="8"/>
      <c r="O114" s="8"/>
    </row>
    <row r="115" spans="1:15">
      <c r="A115" s="19">
        <v>103</v>
      </c>
      <c r="B115" s="8">
        <v>346</v>
      </c>
      <c r="C115" s="8">
        <v>207</v>
      </c>
      <c r="D115" s="8">
        <v>32</v>
      </c>
      <c r="E115" s="40">
        <v>22.044258773903355</v>
      </c>
      <c r="F115" s="43">
        <v>15</v>
      </c>
      <c r="G115" s="61">
        <v>58</v>
      </c>
      <c r="H115" s="41" t="s">
        <v>16</v>
      </c>
      <c r="I115" s="38" t="s">
        <v>16</v>
      </c>
      <c r="J115" s="43" t="s">
        <v>15</v>
      </c>
      <c r="K115" s="8"/>
      <c r="L115" s="18"/>
      <c r="M115" s="8"/>
      <c r="N115" s="8"/>
      <c r="O115" s="8"/>
    </row>
    <row r="116" spans="1:15">
      <c r="A116" s="11">
        <v>104</v>
      </c>
      <c r="B116" s="8">
        <v>556</v>
      </c>
      <c r="C116" s="8">
        <v>408</v>
      </c>
      <c r="D116" s="8">
        <v>82</v>
      </c>
      <c r="E116" s="40">
        <v>24.628184173565437</v>
      </c>
      <c r="F116" s="43">
        <v>4</v>
      </c>
      <c r="G116" s="61">
        <v>52</v>
      </c>
      <c r="H116" s="41" t="s">
        <v>17</v>
      </c>
      <c r="I116" s="38" t="s">
        <v>17</v>
      </c>
      <c r="J116" s="43" t="s">
        <v>16</v>
      </c>
      <c r="K116" s="8"/>
      <c r="L116" s="18"/>
      <c r="M116" s="8"/>
      <c r="N116" s="8"/>
      <c r="O116" s="8"/>
    </row>
    <row r="117" spans="1:15">
      <c r="A117" s="19">
        <v>105</v>
      </c>
      <c r="B117" s="8">
        <v>103</v>
      </c>
      <c r="C117" s="8">
        <v>1240</v>
      </c>
      <c r="D117" s="8">
        <v>35</v>
      </c>
      <c r="E117" s="40">
        <v>7.5118962162777088</v>
      </c>
      <c r="F117" s="43">
        <v>17</v>
      </c>
      <c r="G117" s="61">
        <v>21</v>
      </c>
      <c r="H117" s="41" t="s">
        <v>17</v>
      </c>
      <c r="I117" s="38" t="s">
        <v>17</v>
      </c>
      <c r="J117" s="43" t="s">
        <v>15</v>
      </c>
      <c r="K117" s="8"/>
      <c r="L117" s="18"/>
      <c r="M117" s="8"/>
      <c r="N117" s="8"/>
      <c r="O117" s="8"/>
    </row>
    <row r="118" spans="1:15">
      <c r="A118" s="11">
        <v>106</v>
      </c>
      <c r="B118" s="8">
        <v>203</v>
      </c>
      <c r="C118" s="8">
        <v>2147</v>
      </c>
      <c r="D118" s="8">
        <v>83</v>
      </c>
      <c r="E118" s="40">
        <v>10.760817362519264</v>
      </c>
      <c r="F118" s="43">
        <v>17</v>
      </c>
      <c r="G118" s="61">
        <v>21</v>
      </c>
      <c r="H118" s="41" t="s">
        <v>17</v>
      </c>
      <c r="I118" s="38" t="s">
        <v>17</v>
      </c>
      <c r="J118" s="43" t="s">
        <v>16</v>
      </c>
      <c r="K118" s="8"/>
      <c r="L118" s="18"/>
      <c r="M118" s="8"/>
      <c r="N118" s="8"/>
      <c r="O118" s="8"/>
    </row>
    <row r="119" spans="1:15">
      <c r="A119" s="19">
        <v>107</v>
      </c>
      <c r="B119" s="8">
        <v>64</v>
      </c>
      <c r="C119" s="8">
        <v>1052</v>
      </c>
      <c r="D119" s="8">
        <v>34</v>
      </c>
      <c r="E119" s="40">
        <v>4.7442325408343304</v>
      </c>
      <c r="F119" s="43">
        <v>28</v>
      </c>
      <c r="G119" s="61">
        <v>12</v>
      </c>
      <c r="H119" s="41" t="s">
        <v>16</v>
      </c>
      <c r="I119" s="38" t="s">
        <v>17</v>
      </c>
      <c r="J119" s="43" t="s">
        <v>15</v>
      </c>
      <c r="K119" s="8"/>
      <c r="L119" s="18"/>
      <c r="M119" s="8"/>
      <c r="N119" s="8"/>
      <c r="O119" s="8"/>
    </row>
    <row r="120" spans="1:15">
      <c r="A120" s="11">
        <v>108</v>
      </c>
      <c r="B120" s="8">
        <v>3089</v>
      </c>
      <c r="C120" s="8">
        <v>29</v>
      </c>
      <c r="D120" s="8">
        <v>123</v>
      </c>
      <c r="E120" s="40">
        <v>119.43126535362691</v>
      </c>
      <c r="F120" s="43">
        <v>9</v>
      </c>
      <c r="G120" s="61">
        <v>462</v>
      </c>
      <c r="H120" s="41" t="s">
        <v>16</v>
      </c>
      <c r="I120" s="38" t="s">
        <v>15</v>
      </c>
      <c r="J120" s="43" t="s">
        <v>16</v>
      </c>
      <c r="K120" s="8"/>
      <c r="L120" s="18"/>
      <c r="M120" s="8"/>
      <c r="N120" s="8"/>
      <c r="O120" s="8"/>
    </row>
    <row r="121" spans="1:15">
      <c r="A121" s="19">
        <v>109</v>
      </c>
      <c r="B121" s="8">
        <v>1180</v>
      </c>
      <c r="C121" s="8">
        <v>36</v>
      </c>
      <c r="D121" s="8">
        <v>167</v>
      </c>
      <c r="E121" s="40">
        <v>35.57594828461206</v>
      </c>
      <c r="F121" s="43">
        <v>16</v>
      </c>
      <c r="G121" s="61">
        <v>256</v>
      </c>
      <c r="H121" s="41" t="s">
        <v>16</v>
      </c>
      <c r="I121" s="38" t="s">
        <v>15</v>
      </c>
      <c r="J121" s="43" t="s">
        <v>17</v>
      </c>
      <c r="K121" s="8"/>
      <c r="L121" s="18"/>
      <c r="M121" s="8"/>
      <c r="N121" s="8"/>
      <c r="O121" s="8"/>
    </row>
    <row r="122" spans="1:15">
      <c r="A122" s="11">
        <v>110</v>
      </c>
      <c r="B122" s="8">
        <v>583</v>
      </c>
      <c r="C122" s="8">
        <v>37</v>
      </c>
      <c r="D122" s="8">
        <v>136</v>
      </c>
      <c r="E122" s="40">
        <v>20.296275255392345</v>
      </c>
      <c r="F122" s="43">
        <v>5</v>
      </c>
      <c r="G122" s="61">
        <v>177</v>
      </c>
      <c r="H122" s="41" t="s">
        <v>15</v>
      </c>
      <c r="I122" s="38" t="s">
        <v>15</v>
      </c>
      <c r="J122" s="43" t="s">
        <v>16</v>
      </c>
      <c r="K122" s="8"/>
      <c r="L122" s="18"/>
      <c r="M122" s="8"/>
      <c r="N122" s="8"/>
      <c r="O122" s="8"/>
    </row>
    <row r="123" spans="1:15">
      <c r="A123" s="19">
        <v>111</v>
      </c>
      <c r="B123" s="8">
        <v>2663</v>
      </c>
      <c r="C123" s="8">
        <v>19</v>
      </c>
      <c r="D123" s="8">
        <v>108</v>
      </c>
      <c r="E123" s="40">
        <v>99.106294363046601</v>
      </c>
      <c r="F123" s="43">
        <v>9</v>
      </c>
      <c r="G123" s="61">
        <v>529</v>
      </c>
      <c r="H123" s="41" t="s">
        <v>16</v>
      </c>
      <c r="I123" s="38" t="s">
        <v>15</v>
      </c>
      <c r="J123" s="43" t="s">
        <v>16</v>
      </c>
      <c r="K123" s="8"/>
      <c r="L123" s="18"/>
      <c r="M123" s="8"/>
      <c r="N123" s="8"/>
      <c r="O123" s="8"/>
    </row>
    <row r="124" spans="1:15">
      <c r="A124" s="11">
        <v>112</v>
      </c>
      <c r="B124" s="8">
        <v>3065</v>
      </c>
      <c r="C124" s="8">
        <v>47</v>
      </c>
      <c r="D124" s="8">
        <v>103</v>
      </c>
      <c r="E124" s="40">
        <v>102.56229403052524</v>
      </c>
      <c r="F124" s="43">
        <v>7</v>
      </c>
      <c r="G124" s="61">
        <v>361</v>
      </c>
      <c r="H124" s="41" t="s">
        <v>17</v>
      </c>
      <c r="I124" s="38" t="s">
        <v>15</v>
      </c>
      <c r="J124" s="43" t="s">
        <v>16</v>
      </c>
      <c r="K124" s="8"/>
      <c r="L124" s="18"/>
      <c r="M124" s="8"/>
      <c r="N124" s="8"/>
      <c r="O124" s="8"/>
    </row>
    <row r="125" spans="1:15">
      <c r="A125" s="19">
        <v>113</v>
      </c>
      <c r="B125" s="8">
        <v>6033</v>
      </c>
      <c r="C125" s="8">
        <v>18</v>
      </c>
      <c r="D125" s="8">
        <v>229</v>
      </c>
      <c r="E125" s="40">
        <v>128.9331189668805</v>
      </c>
      <c r="F125" s="43">
        <v>23</v>
      </c>
      <c r="G125" s="61">
        <v>819</v>
      </c>
      <c r="H125" s="41" t="s">
        <v>17</v>
      </c>
      <c r="I125" s="38" t="s">
        <v>15</v>
      </c>
      <c r="J125" s="43" t="s">
        <v>17</v>
      </c>
      <c r="K125" s="8"/>
      <c r="L125" s="18"/>
      <c r="M125" s="8"/>
      <c r="N125" s="8"/>
      <c r="O125" s="8"/>
    </row>
    <row r="126" spans="1:15">
      <c r="A126" s="11">
        <v>114</v>
      </c>
      <c r="B126" s="8">
        <v>908</v>
      </c>
      <c r="C126" s="8">
        <v>46</v>
      </c>
      <c r="D126" s="8">
        <v>250</v>
      </c>
      <c r="E126" s="40">
        <v>19.762605937280611</v>
      </c>
      <c r="F126" s="43">
        <v>9</v>
      </c>
      <c r="G126" s="61">
        <v>199</v>
      </c>
      <c r="H126" s="41" t="s">
        <v>16</v>
      </c>
      <c r="I126" s="38" t="s">
        <v>15</v>
      </c>
      <c r="J126" s="43" t="s">
        <v>17</v>
      </c>
      <c r="K126" s="8"/>
      <c r="L126" s="18"/>
      <c r="M126" s="8"/>
      <c r="N126" s="8"/>
      <c r="O126" s="8"/>
    </row>
    <row r="127" spans="1:15">
      <c r="A127" s="19">
        <v>115</v>
      </c>
      <c r="B127" s="8">
        <v>3112</v>
      </c>
      <c r="C127" s="8">
        <v>28</v>
      </c>
      <c r="D127" s="8">
        <v>124</v>
      </c>
      <c r="E127" s="40">
        <v>120.48642286910896</v>
      </c>
      <c r="F127" s="43">
        <v>9</v>
      </c>
      <c r="G127" s="61">
        <v>471</v>
      </c>
      <c r="H127" s="41" t="s">
        <v>16</v>
      </c>
      <c r="I127" s="38" t="s">
        <v>15</v>
      </c>
      <c r="J127" s="43" t="s">
        <v>16</v>
      </c>
      <c r="K127" s="8"/>
      <c r="L127" s="18"/>
      <c r="M127" s="8"/>
      <c r="N127" s="8"/>
      <c r="O127" s="8"/>
    </row>
    <row r="128" spans="1:15">
      <c r="A128" s="11">
        <v>116</v>
      </c>
      <c r="B128" s="8">
        <v>1410</v>
      </c>
      <c r="C128" s="8">
        <v>34</v>
      </c>
      <c r="D128" s="8">
        <v>111</v>
      </c>
      <c r="E128" s="40">
        <v>45.621442879997268</v>
      </c>
      <c r="F128" s="43">
        <v>15</v>
      </c>
      <c r="G128" s="61">
        <v>288</v>
      </c>
      <c r="H128" s="41" t="s">
        <v>16</v>
      </c>
      <c r="I128" s="38" t="s">
        <v>15</v>
      </c>
      <c r="J128" s="43" t="s">
        <v>16</v>
      </c>
      <c r="K128" s="8"/>
      <c r="L128" s="18"/>
      <c r="M128" s="8"/>
      <c r="N128" s="8"/>
      <c r="O128" s="8"/>
    </row>
    <row r="129" spans="1:15">
      <c r="A129" s="19">
        <v>117</v>
      </c>
      <c r="B129" s="8">
        <v>1566</v>
      </c>
      <c r="C129" s="8">
        <v>28</v>
      </c>
      <c r="D129" s="8">
        <v>228</v>
      </c>
      <c r="E129" s="40">
        <v>31.637524449140919</v>
      </c>
      <c r="F129" s="43">
        <v>24</v>
      </c>
      <c r="G129" s="61">
        <v>334</v>
      </c>
      <c r="H129" s="41" t="s">
        <v>16</v>
      </c>
      <c r="I129" s="38" t="s">
        <v>15</v>
      </c>
      <c r="J129" s="43" t="s">
        <v>17</v>
      </c>
      <c r="K129" s="8"/>
      <c r="L129" s="18"/>
      <c r="M129" s="8"/>
      <c r="N129" s="8"/>
      <c r="O129" s="8"/>
    </row>
    <row r="130" spans="1:15">
      <c r="A130" s="11">
        <v>118</v>
      </c>
      <c r="B130" s="8">
        <v>585</v>
      </c>
      <c r="C130" s="8">
        <v>54</v>
      </c>
      <c r="D130" s="8">
        <v>144</v>
      </c>
      <c r="E130" s="40">
        <v>20.597117872537904</v>
      </c>
      <c r="F130" s="43">
        <v>17</v>
      </c>
      <c r="G130" s="61">
        <v>147</v>
      </c>
      <c r="H130" s="41" t="s">
        <v>16</v>
      </c>
      <c r="I130" s="38" t="s">
        <v>15</v>
      </c>
      <c r="J130" s="43" t="s">
        <v>16</v>
      </c>
      <c r="K130" s="8"/>
      <c r="L130" s="18"/>
      <c r="M130" s="8"/>
      <c r="N130" s="8"/>
      <c r="O130" s="8"/>
    </row>
    <row r="131" spans="1:15">
      <c r="A131" s="19">
        <v>119</v>
      </c>
      <c r="B131" s="8">
        <v>336</v>
      </c>
      <c r="C131" s="8">
        <v>11</v>
      </c>
      <c r="D131" s="8">
        <v>109</v>
      </c>
      <c r="E131" s="40">
        <v>11.082650067654711</v>
      </c>
      <c r="F131" s="43">
        <v>10</v>
      </c>
      <c r="G131" s="61">
        <v>247</v>
      </c>
      <c r="H131" s="41" t="s">
        <v>15</v>
      </c>
      <c r="I131" s="38" t="s">
        <v>15</v>
      </c>
      <c r="J131" s="43" t="s">
        <v>16</v>
      </c>
      <c r="K131" s="8"/>
      <c r="L131" s="18"/>
      <c r="M131" s="8"/>
      <c r="N131" s="8"/>
      <c r="O131" s="8"/>
    </row>
    <row r="132" spans="1:15">
      <c r="A132" s="11">
        <v>120</v>
      </c>
      <c r="B132" s="8">
        <v>574</v>
      </c>
      <c r="C132" s="8">
        <v>39</v>
      </c>
      <c r="D132" s="8">
        <v>142</v>
      </c>
      <c r="E132" s="40">
        <v>16.469076563616255</v>
      </c>
      <c r="F132" s="43">
        <v>7</v>
      </c>
      <c r="G132" s="61">
        <v>172</v>
      </c>
      <c r="H132" s="41" t="s">
        <v>15</v>
      </c>
      <c r="I132" s="38" t="s">
        <v>15</v>
      </c>
      <c r="J132" s="43" t="s">
        <v>16</v>
      </c>
      <c r="K132" s="8"/>
      <c r="L132" s="18"/>
      <c r="M132" s="8"/>
      <c r="N132" s="8"/>
      <c r="O132" s="8"/>
    </row>
    <row r="133" spans="1:15">
      <c r="A133" s="19">
        <v>121</v>
      </c>
      <c r="B133" s="8">
        <v>354</v>
      </c>
      <c r="C133" s="8">
        <v>20</v>
      </c>
      <c r="D133" s="8">
        <v>114</v>
      </c>
      <c r="E133" s="40">
        <v>11.735300833754579</v>
      </c>
      <c r="F133" s="43">
        <v>9</v>
      </c>
      <c r="G133" s="61">
        <v>188</v>
      </c>
      <c r="H133" s="41" t="s">
        <v>15</v>
      </c>
      <c r="I133" s="38" t="s">
        <v>15</v>
      </c>
      <c r="J133" s="43" t="s">
        <v>16</v>
      </c>
      <c r="K133" s="8"/>
      <c r="L133" s="18"/>
      <c r="M133" s="8"/>
      <c r="N133" s="8"/>
      <c r="O133" s="8"/>
    </row>
    <row r="134" spans="1:15">
      <c r="A134" s="11">
        <v>122</v>
      </c>
      <c r="B134" s="8">
        <v>1393</v>
      </c>
      <c r="C134" s="8">
        <v>11</v>
      </c>
      <c r="D134" s="8">
        <v>259</v>
      </c>
      <c r="E134" s="40">
        <v>38.602759658950013</v>
      </c>
      <c r="F134" s="43">
        <v>7</v>
      </c>
      <c r="G134" s="61">
        <v>503</v>
      </c>
      <c r="H134" s="41" t="s">
        <v>15</v>
      </c>
      <c r="I134" s="38" t="s">
        <v>15</v>
      </c>
      <c r="J134" s="43" t="s">
        <v>17</v>
      </c>
      <c r="K134" s="8"/>
      <c r="L134" s="18"/>
      <c r="M134" s="8"/>
      <c r="N134" s="8"/>
      <c r="O134" s="8"/>
    </row>
    <row r="135" spans="1:15">
      <c r="A135" s="19">
        <v>123</v>
      </c>
      <c r="B135" s="8">
        <v>1061</v>
      </c>
      <c r="C135" s="8">
        <v>17</v>
      </c>
      <c r="D135" s="8">
        <v>100</v>
      </c>
      <c r="E135" s="40">
        <v>36.489688446105092</v>
      </c>
      <c r="F135" s="43">
        <v>14</v>
      </c>
      <c r="G135" s="61">
        <v>353</v>
      </c>
      <c r="H135" s="41" t="s">
        <v>15</v>
      </c>
      <c r="I135" s="38" t="s">
        <v>15</v>
      </c>
      <c r="J135" s="43" t="s">
        <v>16</v>
      </c>
      <c r="K135" s="8"/>
      <c r="L135" s="18"/>
      <c r="M135" s="8"/>
      <c r="N135" s="8"/>
      <c r="O135" s="8"/>
    </row>
    <row r="136" spans="1:15">
      <c r="A136" s="11">
        <v>124</v>
      </c>
      <c r="B136" s="8">
        <v>4705</v>
      </c>
      <c r="C136" s="8">
        <v>23</v>
      </c>
      <c r="D136" s="8">
        <v>165</v>
      </c>
      <c r="E136" s="40">
        <v>134.74319709430182</v>
      </c>
      <c r="F136" s="43">
        <v>15</v>
      </c>
      <c r="G136" s="61">
        <v>640</v>
      </c>
      <c r="H136" s="41" t="s">
        <v>17</v>
      </c>
      <c r="I136" s="38" t="s">
        <v>15</v>
      </c>
      <c r="J136" s="43" t="s">
        <v>17</v>
      </c>
      <c r="K136" s="8"/>
      <c r="L136" s="18"/>
      <c r="M136" s="8"/>
      <c r="N136" s="8"/>
      <c r="O136" s="8"/>
    </row>
    <row r="137" spans="1:15">
      <c r="A137" s="19">
        <v>125</v>
      </c>
      <c r="B137" s="8">
        <v>247</v>
      </c>
      <c r="C137" s="8">
        <v>11</v>
      </c>
      <c r="D137" s="8">
        <v>116</v>
      </c>
      <c r="E137" s="40">
        <v>7.4451614835428828</v>
      </c>
      <c r="F137" s="43">
        <v>8</v>
      </c>
      <c r="G137" s="61">
        <v>212</v>
      </c>
      <c r="H137" s="41" t="s">
        <v>15</v>
      </c>
      <c r="I137" s="38" t="s">
        <v>15</v>
      </c>
      <c r="J137" s="43" t="s">
        <v>16</v>
      </c>
      <c r="K137" s="8"/>
      <c r="L137" s="18"/>
      <c r="M137" s="8"/>
      <c r="N137" s="8"/>
      <c r="O137" s="8"/>
    </row>
    <row r="138" spans="1:15">
      <c r="A138" s="11">
        <v>126</v>
      </c>
      <c r="B138" s="8">
        <v>4595</v>
      </c>
      <c r="C138" s="8">
        <v>74</v>
      </c>
      <c r="D138" s="8">
        <v>164</v>
      </c>
      <c r="E138" s="40">
        <v>132.88819655977201</v>
      </c>
      <c r="F138" s="43">
        <v>16</v>
      </c>
      <c r="G138" s="61">
        <v>352</v>
      </c>
      <c r="H138" s="41" t="s">
        <v>17</v>
      </c>
      <c r="I138" s="38" t="s">
        <v>16</v>
      </c>
      <c r="J138" s="43" t="s">
        <v>17</v>
      </c>
      <c r="K138" s="8"/>
      <c r="L138" s="18"/>
      <c r="M138" s="8"/>
      <c r="N138" s="8"/>
      <c r="O138" s="8"/>
    </row>
    <row r="139" spans="1:15">
      <c r="A139" s="19">
        <v>127</v>
      </c>
      <c r="B139" s="8">
        <v>11507</v>
      </c>
      <c r="C139" s="8">
        <v>35</v>
      </c>
      <c r="D139" s="8">
        <v>249</v>
      </c>
      <c r="E139" s="40">
        <v>270.53715848930074</v>
      </c>
      <c r="F139" s="43">
        <v>26</v>
      </c>
      <c r="G139" s="61">
        <v>811</v>
      </c>
      <c r="H139" s="41" t="s">
        <v>17</v>
      </c>
      <c r="I139" s="38" t="s">
        <v>15</v>
      </c>
      <c r="J139" s="43" t="s">
        <v>17</v>
      </c>
      <c r="K139" s="8"/>
      <c r="L139" s="18"/>
      <c r="M139" s="8"/>
      <c r="N139" s="8"/>
      <c r="O139" s="8"/>
    </row>
    <row r="140" spans="1:15">
      <c r="A140" s="11">
        <v>128</v>
      </c>
      <c r="B140" s="8">
        <v>3316</v>
      </c>
      <c r="C140" s="8">
        <v>146</v>
      </c>
      <c r="D140" s="8">
        <v>164</v>
      </c>
      <c r="E140" s="40">
        <v>74.201462029210205</v>
      </c>
      <c r="F140" s="43">
        <v>9</v>
      </c>
      <c r="G140" s="61">
        <v>213</v>
      </c>
      <c r="H140" s="41" t="s">
        <v>17</v>
      </c>
      <c r="I140" s="38" t="s">
        <v>16</v>
      </c>
      <c r="J140" s="43" t="s">
        <v>17</v>
      </c>
      <c r="K140" s="8"/>
      <c r="L140" s="18"/>
      <c r="M140" s="8"/>
      <c r="N140" s="8"/>
      <c r="O140" s="8"/>
    </row>
    <row r="141" spans="1:15">
      <c r="A141" s="19">
        <v>129</v>
      </c>
      <c r="B141" s="8">
        <v>3016</v>
      </c>
      <c r="C141" s="8">
        <v>106</v>
      </c>
      <c r="D141" s="8">
        <v>101</v>
      </c>
      <c r="E141" s="40">
        <v>121.19085155872135</v>
      </c>
      <c r="F141" s="43">
        <v>23</v>
      </c>
      <c r="G141" s="61">
        <v>239</v>
      </c>
      <c r="H141" s="41" t="s">
        <v>17</v>
      </c>
      <c r="I141" s="38" t="s">
        <v>16</v>
      </c>
      <c r="J141" s="43" t="s">
        <v>16</v>
      </c>
      <c r="K141" s="8"/>
      <c r="L141" s="18"/>
      <c r="M141" s="8"/>
      <c r="N141" s="8"/>
      <c r="O141" s="8"/>
    </row>
    <row r="142" spans="1:15">
      <c r="A142" s="11">
        <v>130</v>
      </c>
      <c r="B142" s="8">
        <v>881</v>
      </c>
      <c r="C142" s="8">
        <v>265</v>
      </c>
      <c r="D142" s="8">
        <v>110</v>
      </c>
      <c r="E142" s="40">
        <v>27.106469125371916</v>
      </c>
      <c r="F142" s="43">
        <v>9</v>
      </c>
      <c r="G142" s="61">
        <v>82</v>
      </c>
      <c r="H142" s="41" t="s">
        <v>17</v>
      </c>
      <c r="I142" s="38" t="s">
        <v>17</v>
      </c>
      <c r="J142" s="43" t="s">
        <v>16</v>
      </c>
      <c r="K142" s="8"/>
      <c r="L142" s="18"/>
      <c r="M142" s="8"/>
      <c r="N142" s="8"/>
      <c r="O142" s="8"/>
    </row>
    <row r="143" spans="1:15">
      <c r="A143" s="19">
        <v>131</v>
      </c>
      <c r="B143" s="8">
        <v>527</v>
      </c>
      <c r="C143" s="8">
        <v>241</v>
      </c>
      <c r="D143" s="8">
        <v>100</v>
      </c>
      <c r="E143" s="40">
        <v>18.280307481192285</v>
      </c>
      <c r="F143" s="43">
        <v>9</v>
      </c>
      <c r="G143" s="61">
        <v>66</v>
      </c>
      <c r="H143" s="41" t="s">
        <v>17</v>
      </c>
      <c r="I143" s="38" t="s">
        <v>17</v>
      </c>
      <c r="J143" s="43" t="s">
        <v>16</v>
      </c>
      <c r="K143" s="8"/>
      <c r="L143" s="18"/>
      <c r="M143" s="8"/>
      <c r="N143" s="8"/>
      <c r="O143" s="8"/>
    </row>
    <row r="144" spans="1:15">
      <c r="A144" s="11">
        <v>132</v>
      </c>
      <c r="B144" s="8">
        <v>249</v>
      </c>
      <c r="C144" s="8">
        <v>831</v>
      </c>
      <c r="D144" s="8">
        <v>190</v>
      </c>
      <c r="E144" s="40">
        <v>6.1168430369950082</v>
      </c>
      <c r="F144" s="43">
        <v>10</v>
      </c>
      <c r="G144" s="61">
        <v>24</v>
      </c>
      <c r="H144" s="41" t="s">
        <v>17</v>
      </c>
      <c r="I144" s="38" t="s">
        <v>17</v>
      </c>
      <c r="J144" s="43" t="s">
        <v>17</v>
      </c>
      <c r="K144" s="8"/>
      <c r="L144" s="18"/>
      <c r="M144" s="8"/>
      <c r="N144" s="8"/>
      <c r="O144" s="8"/>
    </row>
    <row r="145" spans="1:15">
      <c r="A145" s="19">
        <v>133</v>
      </c>
      <c r="B145" s="8">
        <v>3833</v>
      </c>
      <c r="C145" s="8">
        <v>8</v>
      </c>
      <c r="D145" s="8">
        <v>418</v>
      </c>
      <c r="E145" s="40">
        <v>64.695306152900159</v>
      </c>
      <c r="F145" s="43">
        <v>9</v>
      </c>
      <c r="G145" s="61">
        <v>979</v>
      </c>
      <c r="H145" s="41" t="s">
        <v>16</v>
      </c>
      <c r="I145" s="38" t="s">
        <v>15</v>
      </c>
      <c r="J145" s="43" t="s">
        <v>17</v>
      </c>
      <c r="K145" s="8"/>
      <c r="L145" s="18"/>
      <c r="M145" s="8"/>
      <c r="N145" s="8"/>
      <c r="O145" s="8"/>
    </row>
    <row r="146" spans="1:15">
      <c r="A146" s="11">
        <v>134</v>
      </c>
      <c r="B146" s="8">
        <v>3923</v>
      </c>
      <c r="C146" s="8">
        <v>20</v>
      </c>
      <c r="D146" s="8">
        <v>413</v>
      </c>
      <c r="E146" s="40">
        <v>84.78026484189715</v>
      </c>
      <c r="F146" s="43">
        <v>9</v>
      </c>
      <c r="G146" s="61">
        <v>626</v>
      </c>
      <c r="H146" s="41" t="s">
        <v>16</v>
      </c>
      <c r="I146" s="38" t="s">
        <v>15</v>
      </c>
      <c r="J146" s="43" t="s">
        <v>17</v>
      </c>
      <c r="K146" s="8"/>
      <c r="L146" s="18"/>
      <c r="M146" s="8"/>
      <c r="N146" s="8"/>
      <c r="O146" s="8"/>
    </row>
    <row r="147" spans="1:15">
      <c r="A147" s="19">
        <v>135</v>
      </c>
      <c r="B147" s="8">
        <v>699</v>
      </c>
      <c r="C147" s="8">
        <v>19</v>
      </c>
      <c r="D147" s="8">
        <v>491</v>
      </c>
      <c r="E147" s="40">
        <v>24.639351546001254</v>
      </c>
      <c r="F147" s="43">
        <v>28</v>
      </c>
      <c r="G147" s="61">
        <v>271</v>
      </c>
      <c r="H147" s="41" t="s">
        <v>15</v>
      </c>
      <c r="I147" s="38" t="s">
        <v>15</v>
      </c>
      <c r="J147" s="43" t="s">
        <v>17</v>
      </c>
      <c r="K147" s="8"/>
      <c r="L147" s="18"/>
      <c r="M147" s="8"/>
      <c r="N147" s="8"/>
      <c r="O147" s="8"/>
    </row>
    <row r="148" spans="1:15">
      <c r="A148" s="11">
        <v>136</v>
      </c>
      <c r="B148" s="8">
        <v>6130</v>
      </c>
      <c r="C148" s="8">
        <v>29</v>
      </c>
      <c r="D148" s="8">
        <v>494</v>
      </c>
      <c r="E148" s="40">
        <v>89.895249988191907</v>
      </c>
      <c r="F148" s="43">
        <v>9</v>
      </c>
      <c r="G148" s="61">
        <v>650</v>
      </c>
      <c r="H148" s="41" t="s">
        <v>17</v>
      </c>
      <c r="I148" s="38" t="s">
        <v>15</v>
      </c>
      <c r="J148" s="43" t="s">
        <v>17</v>
      </c>
      <c r="K148" s="8"/>
      <c r="L148" s="18"/>
      <c r="M148" s="8"/>
      <c r="N148" s="8"/>
      <c r="O148" s="8"/>
    </row>
    <row r="149" spans="1:15">
      <c r="A149" s="19">
        <v>137</v>
      </c>
      <c r="B149" s="8">
        <v>13565</v>
      </c>
      <c r="C149" s="8">
        <v>37</v>
      </c>
      <c r="D149" s="8">
        <v>726</v>
      </c>
      <c r="E149" s="40">
        <v>340.25115380512977</v>
      </c>
      <c r="F149" s="43">
        <v>30</v>
      </c>
      <c r="G149" s="61">
        <v>856</v>
      </c>
      <c r="H149" s="41" t="s">
        <v>17</v>
      </c>
      <c r="I149" s="38" t="s">
        <v>15</v>
      </c>
      <c r="J149" s="43" t="s">
        <v>17</v>
      </c>
      <c r="K149" s="8"/>
      <c r="L149" s="18"/>
      <c r="M149" s="8"/>
      <c r="N149" s="8"/>
      <c r="O149" s="8"/>
    </row>
    <row r="150" spans="1:15">
      <c r="A150" s="11">
        <v>138</v>
      </c>
      <c r="B150" s="8">
        <v>8799</v>
      </c>
      <c r="C150" s="8">
        <v>52</v>
      </c>
      <c r="D150" s="8">
        <v>309</v>
      </c>
      <c r="E150" s="40">
        <v>173.34835603451151</v>
      </c>
      <c r="F150" s="43">
        <v>9</v>
      </c>
      <c r="G150" s="61">
        <v>582</v>
      </c>
      <c r="H150" s="41" t="s">
        <v>17</v>
      </c>
      <c r="I150" s="38" t="s">
        <v>15</v>
      </c>
      <c r="J150" s="43" t="s">
        <v>17</v>
      </c>
      <c r="K150" s="8"/>
      <c r="L150" s="18"/>
      <c r="M150" s="8"/>
      <c r="N150" s="8"/>
      <c r="O150" s="8"/>
    </row>
    <row r="151" spans="1:15">
      <c r="A151" s="19">
        <v>139</v>
      </c>
      <c r="B151" s="8">
        <v>3575</v>
      </c>
      <c r="C151" s="8">
        <v>34</v>
      </c>
      <c r="D151" s="8">
        <v>370</v>
      </c>
      <c r="E151" s="40">
        <v>70.078875952808602</v>
      </c>
      <c r="F151" s="43">
        <v>9</v>
      </c>
      <c r="G151" s="61">
        <v>459</v>
      </c>
      <c r="H151" s="41" t="s">
        <v>17</v>
      </c>
      <c r="I151" s="38" t="s">
        <v>15</v>
      </c>
      <c r="J151" s="43" t="s">
        <v>17</v>
      </c>
      <c r="K151" s="8"/>
      <c r="L151" s="18"/>
      <c r="M151" s="8"/>
      <c r="N151" s="8"/>
      <c r="O151" s="8"/>
    </row>
    <row r="152" spans="1:15">
      <c r="A152" s="11">
        <v>140</v>
      </c>
      <c r="B152" s="8">
        <v>3475</v>
      </c>
      <c r="C152" s="8">
        <v>14</v>
      </c>
      <c r="D152" s="8">
        <v>379</v>
      </c>
      <c r="E152" s="40">
        <v>67.647266881699466</v>
      </c>
      <c r="F152" s="43">
        <v>9</v>
      </c>
      <c r="G152" s="61">
        <v>705</v>
      </c>
      <c r="H152" s="41" t="s">
        <v>16</v>
      </c>
      <c r="I152" s="38" t="s">
        <v>15</v>
      </c>
      <c r="J152" s="43" t="s">
        <v>17</v>
      </c>
      <c r="K152" s="8"/>
      <c r="L152" s="18"/>
      <c r="M152" s="8"/>
      <c r="N152" s="8"/>
      <c r="O152" s="8"/>
    </row>
    <row r="153" spans="1:15">
      <c r="A153" s="19">
        <v>141</v>
      </c>
      <c r="B153" s="8">
        <v>7865</v>
      </c>
      <c r="C153" s="8">
        <v>15</v>
      </c>
      <c r="D153" s="8">
        <v>409</v>
      </c>
      <c r="E153" s="40">
        <v>105.55152494641753</v>
      </c>
      <c r="F153" s="43">
        <v>9</v>
      </c>
      <c r="G153" s="61">
        <v>1024</v>
      </c>
      <c r="H153" s="41" t="s">
        <v>17</v>
      </c>
      <c r="I153" s="38" t="s">
        <v>15</v>
      </c>
      <c r="J153" s="43" t="s">
        <v>17</v>
      </c>
      <c r="K153" s="8"/>
      <c r="L153" s="18"/>
      <c r="M153" s="8"/>
      <c r="N153" s="8"/>
      <c r="O153" s="8"/>
    </row>
    <row r="154" spans="1:15">
      <c r="A154" s="11">
        <v>142</v>
      </c>
      <c r="B154" s="8">
        <v>9111</v>
      </c>
      <c r="C154" s="8">
        <v>45</v>
      </c>
      <c r="D154" s="8">
        <v>549</v>
      </c>
      <c r="E154" s="40">
        <v>111.96247483899741</v>
      </c>
      <c r="F154" s="43">
        <v>9</v>
      </c>
      <c r="G154" s="61">
        <v>636</v>
      </c>
      <c r="H154" s="41" t="s">
        <v>17</v>
      </c>
      <c r="I154" s="38" t="s">
        <v>15</v>
      </c>
      <c r="J154" s="43" t="s">
        <v>17</v>
      </c>
      <c r="K154" s="8"/>
      <c r="L154" s="18"/>
      <c r="M154" s="8"/>
      <c r="N154" s="8"/>
      <c r="O154" s="8"/>
    </row>
    <row r="155" spans="1:15">
      <c r="A155" s="19">
        <v>143</v>
      </c>
      <c r="B155" s="8">
        <v>2017</v>
      </c>
      <c r="C155" s="8">
        <v>85</v>
      </c>
      <c r="D155" s="8">
        <v>432</v>
      </c>
      <c r="E155" s="40">
        <v>33.695575224986662</v>
      </c>
      <c r="F155" s="43">
        <v>15</v>
      </c>
      <c r="G155" s="61">
        <v>218</v>
      </c>
      <c r="H155" s="41" t="s">
        <v>17</v>
      </c>
      <c r="I155" s="38" t="s">
        <v>16</v>
      </c>
      <c r="J155" s="43" t="s">
        <v>17</v>
      </c>
      <c r="K155" s="8"/>
      <c r="L155" s="18"/>
      <c r="M155" s="8"/>
      <c r="N155" s="8"/>
      <c r="O155" s="8"/>
    </row>
    <row r="156" spans="1:15">
      <c r="A156" s="11">
        <v>144</v>
      </c>
      <c r="B156" s="8">
        <v>1295</v>
      </c>
      <c r="C156" s="8">
        <v>16</v>
      </c>
      <c r="D156" s="8">
        <v>316</v>
      </c>
      <c r="E156" s="40">
        <v>21.961550591776916</v>
      </c>
      <c r="F156" s="43">
        <v>4</v>
      </c>
      <c r="G156" s="61">
        <v>402</v>
      </c>
      <c r="H156" s="41" t="s">
        <v>15</v>
      </c>
      <c r="I156" s="38" t="s">
        <v>15</v>
      </c>
      <c r="J156" s="43" t="s">
        <v>17</v>
      </c>
      <c r="K156" s="8"/>
      <c r="L156" s="18"/>
      <c r="M156" s="8"/>
      <c r="N156" s="8"/>
      <c r="O156" s="8"/>
    </row>
    <row r="157" spans="1:15">
      <c r="A157" s="19">
        <v>145</v>
      </c>
      <c r="B157" s="8">
        <v>1335</v>
      </c>
      <c r="C157" s="8">
        <v>17</v>
      </c>
      <c r="D157" s="8">
        <v>506</v>
      </c>
      <c r="E157" s="40">
        <v>43.780371301109227</v>
      </c>
      <c r="F157" s="43">
        <v>17</v>
      </c>
      <c r="G157" s="61">
        <v>396</v>
      </c>
      <c r="H157" s="41" t="s">
        <v>15</v>
      </c>
      <c r="I157" s="38" t="s">
        <v>15</v>
      </c>
      <c r="J157" s="43" t="s">
        <v>17</v>
      </c>
      <c r="K157" s="8"/>
      <c r="L157" s="18"/>
      <c r="M157" s="8"/>
      <c r="N157" s="8"/>
      <c r="O157" s="8"/>
    </row>
    <row r="158" spans="1:15">
      <c r="A158" s="11">
        <v>146</v>
      </c>
      <c r="B158" s="8">
        <v>1352</v>
      </c>
      <c r="C158" s="8">
        <v>19</v>
      </c>
      <c r="D158" s="8">
        <v>494</v>
      </c>
      <c r="E158" s="44">
        <v>46.640829812644277</v>
      </c>
      <c r="F158">
        <v>32</v>
      </c>
      <c r="G158" s="61">
        <v>377</v>
      </c>
      <c r="H158" s="43" t="s">
        <v>16</v>
      </c>
      <c r="I158" s="38" t="s">
        <v>15</v>
      </c>
      <c r="J158" s="38" t="s">
        <v>17</v>
      </c>
      <c r="K158" s="8"/>
      <c r="L158" s="18"/>
      <c r="M158" s="8"/>
      <c r="N158" s="8"/>
      <c r="O158" s="8"/>
    </row>
    <row r="159" spans="1:15">
      <c r="A159" s="19">
        <v>147</v>
      </c>
      <c r="B159" s="8">
        <v>617</v>
      </c>
      <c r="C159" s="8">
        <v>32</v>
      </c>
      <c r="D159" s="8">
        <v>603</v>
      </c>
      <c r="E159" s="44">
        <v>17.459190050501675</v>
      </c>
      <c r="F159">
        <v>8</v>
      </c>
      <c r="G159" s="61">
        <v>196</v>
      </c>
      <c r="H159" s="43" t="s">
        <v>15</v>
      </c>
      <c r="I159" s="38" t="s">
        <v>15</v>
      </c>
      <c r="J159" s="38" t="s">
        <v>17</v>
      </c>
      <c r="K159" s="8"/>
      <c r="L159" s="18"/>
      <c r="M159" s="8"/>
      <c r="N159" s="8"/>
      <c r="O159" s="8"/>
    </row>
    <row r="160" spans="1:15">
      <c r="A160" s="11">
        <v>148</v>
      </c>
      <c r="B160" s="8">
        <v>3719</v>
      </c>
      <c r="C160" s="8">
        <v>36</v>
      </c>
      <c r="D160" s="8">
        <v>473</v>
      </c>
      <c r="E160" s="44">
        <v>47.014476986195355</v>
      </c>
      <c r="F160">
        <v>6</v>
      </c>
      <c r="G160" s="61">
        <v>455</v>
      </c>
      <c r="H160" s="43" t="s">
        <v>17</v>
      </c>
      <c r="I160" s="38" t="s">
        <v>15</v>
      </c>
      <c r="J160" s="38" t="s">
        <v>17</v>
      </c>
      <c r="K160" s="8"/>
      <c r="L160" s="18"/>
      <c r="M160" s="8"/>
      <c r="N160" s="8"/>
      <c r="O160" s="8"/>
    </row>
    <row r="161" spans="1:16">
      <c r="A161" s="19">
        <v>149</v>
      </c>
      <c r="B161" s="8">
        <v>3748</v>
      </c>
      <c r="C161" s="8">
        <v>160</v>
      </c>
      <c r="D161" s="8">
        <v>475</v>
      </c>
      <c r="E161" s="44">
        <v>46.499384833666667</v>
      </c>
      <c r="F161" s="38">
        <v>16</v>
      </c>
      <c r="G161" s="61">
        <v>216</v>
      </c>
      <c r="H161" s="38" t="s">
        <v>17</v>
      </c>
      <c r="I161" s="38" t="s">
        <v>16</v>
      </c>
      <c r="J161" s="38" t="s">
        <v>17</v>
      </c>
      <c r="K161" s="8"/>
      <c r="L161" s="18"/>
      <c r="M161" s="8"/>
      <c r="N161" s="8"/>
      <c r="O161" s="8"/>
    </row>
    <row r="162" spans="1:16">
      <c r="A162" s="11">
        <v>150</v>
      </c>
      <c r="B162" s="8">
        <v>1013</v>
      </c>
      <c r="C162" s="8">
        <v>287</v>
      </c>
      <c r="D162" s="8">
        <v>323</v>
      </c>
      <c r="E162" s="44">
        <v>18.952067173310947</v>
      </c>
      <c r="F162">
        <v>38</v>
      </c>
      <c r="G162" s="61">
        <v>84</v>
      </c>
      <c r="H162" s="43" t="s">
        <v>17</v>
      </c>
      <c r="I162" s="38" t="s">
        <v>17</v>
      </c>
      <c r="J162" s="38" t="s">
        <v>17</v>
      </c>
      <c r="K162" s="8"/>
      <c r="L162" s="18"/>
      <c r="M162" s="8"/>
      <c r="N162" s="8"/>
      <c r="O162" s="8"/>
    </row>
    <row r="163" spans="1:16">
      <c r="A163" s="5"/>
      <c r="B163" s="8"/>
      <c r="C163" s="8"/>
      <c r="D163" s="8"/>
      <c r="E163" s="8"/>
      <c r="F163" s="8"/>
      <c r="G163" s="29"/>
      <c r="H163" s="29"/>
      <c r="I163" s="8"/>
      <c r="J163" s="8"/>
      <c r="K163" s="8"/>
      <c r="L163" s="8"/>
      <c r="M163" s="8"/>
      <c r="N163" s="8"/>
      <c r="O163" s="8"/>
      <c r="P163" s="8"/>
    </row>
    <row r="164" spans="1:16">
      <c r="B164" s="8"/>
      <c r="C164" s="8"/>
      <c r="D164" s="8"/>
      <c r="E164" s="8"/>
      <c r="F164" s="8"/>
      <c r="G164" s="29"/>
      <c r="H164" s="29"/>
      <c r="I164" s="8"/>
      <c r="J164" s="8"/>
      <c r="K164" s="8"/>
      <c r="L164" s="8"/>
      <c r="M164" s="8"/>
      <c r="N164" s="8"/>
      <c r="O164" s="8"/>
      <c r="P164" s="8"/>
    </row>
    <row r="165" spans="1:16">
      <c r="A165" s="5"/>
      <c r="B165" s="8"/>
      <c r="C165" s="8"/>
      <c r="D165" s="8"/>
      <c r="E165" s="8"/>
      <c r="F165" s="8"/>
      <c r="G165" s="29"/>
      <c r="H165" s="29"/>
      <c r="I165" s="8"/>
      <c r="J165" s="8"/>
      <c r="K165" s="8"/>
      <c r="L165" s="8"/>
      <c r="M165" s="8"/>
      <c r="N165" s="8"/>
      <c r="O165" s="8"/>
      <c r="P165" s="8"/>
    </row>
    <row r="166" spans="1:16">
      <c r="B166" s="8"/>
      <c r="C166" s="8"/>
      <c r="D166" s="8"/>
      <c r="E166" s="8"/>
      <c r="F166" s="8"/>
      <c r="G166" s="29"/>
      <c r="H166" s="29"/>
      <c r="I166" s="8"/>
      <c r="J166" s="8"/>
      <c r="K166" s="8"/>
      <c r="L166" s="8"/>
      <c r="M166" s="8"/>
      <c r="N166" s="8"/>
      <c r="O166" s="8"/>
      <c r="P166" s="8"/>
    </row>
    <row r="167" spans="1:16">
      <c r="A167" s="5"/>
      <c r="B167" s="8"/>
      <c r="C167" s="8"/>
      <c r="D167" s="8"/>
      <c r="E167" s="8"/>
      <c r="F167" s="8"/>
      <c r="G167" s="29"/>
      <c r="H167" s="29"/>
      <c r="I167" s="8"/>
      <c r="J167" s="8"/>
      <c r="K167" s="8"/>
      <c r="L167" s="8"/>
      <c r="M167" s="8"/>
      <c r="N167" s="8"/>
      <c r="O167" s="8"/>
      <c r="P167" s="8"/>
    </row>
    <row r="168" spans="1:16">
      <c r="B168" s="8"/>
      <c r="C168" s="8"/>
      <c r="D168" s="8"/>
      <c r="E168" s="8"/>
      <c r="F168" s="8"/>
      <c r="G168" s="29"/>
      <c r="H168" s="29"/>
      <c r="I168" s="8"/>
      <c r="J168" s="8"/>
      <c r="K168" s="8"/>
      <c r="L168" s="8"/>
      <c r="M168" s="8"/>
      <c r="N168" s="8"/>
      <c r="O168" s="8"/>
      <c r="P168" s="8"/>
    </row>
    <row r="169" spans="1:16">
      <c r="A169" s="5"/>
      <c r="B169" s="8"/>
      <c r="C169" s="8"/>
      <c r="D169" s="8"/>
      <c r="E169" s="8"/>
      <c r="F169" s="8"/>
      <c r="G169" s="29"/>
      <c r="H169" s="29"/>
      <c r="I169" s="8"/>
      <c r="J169" s="8"/>
      <c r="K169" s="8"/>
      <c r="L169" s="8"/>
      <c r="M169" s="8"/>
      <c r="N169" s="8"/>
      <c r="O169" s="8"/>
      <c r="P169" s="8"/>
    </row>
    <row r="170" spans="1:16">
      <c r="B170" s="8"/>
      <c r="C170" s="8"/>
      <c r="D170" s="8"/>
      <c r="E170" s="8"/>
      <c r="F170" s="8"/>
      <c r="G170" s="29"/>
      <c r="H170" s="29"/>
      <c r="I170" s="8"/>
      <c r="J170" s="8"/>
      <c r="K170" s="8"/>
      <c r="L170" s="8"/>
      <c r="M170" s="8"/>
      <c r="N170" s="8"/>
      <c r="O170" s="8"/>
      <c r="P170" s="8"/>
    </row>
    <row r="171" spans="1:16">
      <c r="A171" s="5"/>
      <c r="B171" s="8"/>
      <c r="C171" s="8"/>
      <c r="D171" s="8"/>
      <c r="E171" s="8"/>
      <c r="F171" s="8"/>
      <c r="G171" s="29"/>
      <c r="H171" s="29"/>
      <c r="I171" s="8"/>
      <c r="J171" s="8"/>
      <c r="K171" s="8"/>
      <c r="L171" s="8"/>
      <c r="M171" s="8"/>
      <c r="N171" s="8"/>
      <c r="O171" s="8"/>
      <c r="P171" s="8"/>
    </row>
    <row r="172" spans="1:16">
      <c r="B172" s="8"/>
      <c r="C172" s="8"/>
      <c r="D172" s="8"/>
      <c r="E172" s="8"/>
      <c r="F172" s="8"/>
      <c r="G172" s="29"/>
      <c r="H172" s="29"/>
      <c r="I172" s="8"/>
      <c r="J172" s="8"/>
      <c r="K172" s="8"/>
      <c r="L172" s="8"/>
      <c r="M172" s="8"/>
      <c r="N172" s="8"/>
      <c r="O172" s="8"/>
      <c r="P172" s="8"/>
    </row>
    <row r="173" spans="1:16">
      <c r="A173" s="5"/>
      <c r="B173" s="8"/>
      <c r="C173" s="8"/>
      <c r="D173" s="8"/>
      <c r="E173" s="8"/>
      <c r="F173" s="8"/>
      <c r="G173" s="29"/>
      <c r="H173" s="29"/>
      <c r="I173" s="8"/>
      <c r="J173" s="8"/>
      <c r="K173" s="8"/>
      <c r="L173" s="8"/>
      <c r="M173" s="8"/>
      <c r="N173" s="8"/>
      <c r="O173" s="8"/>
      <c r="P173" s="8"/>
    </row>
    <row r="174" spans="1:16">
      <c r="B174" s="8"/>
      <c r="C174" s="8"/>
      <c r="D174" s="8"/>
      <c r="E174" s="8"/>
      <c r="F174" s="8"/>
      <c r="G174" s="29"/>
      <c r="H174" s="29"/>
      <c r="I174" s="8"/>
      <c r="J174" s="8"/>
      <c r="K174" s="8"/>
      <c r="L174" s="8"/>
      <c r="M174" s="8"/>
      <c r="N174" s="8"/>
      <c r="O174" s="8"/>
      <c r="P174" s="8"/>
    </row>
    <row r="175" spans="1:16">
      <c r="A175" s="5"/>
      <c r="B175" s="8"/>
      <c r="C175" s="8"/>
      <c r="D175" s="8"/>
      <c r="E175" s="8"/>
      <c r="F175" s="8"/>
      <c r="G175" s="29"/>
      <c r="H175" s="29"/>
      <c r="I175" s="8"/>
      <c r="J175" s="8"/>
      <c r="K175" s="8"/>
      <c r="L175" s="8"/>
      <c r="M175" s="8"/>
      <c r="N175" s="8"/>
      <c r="O175" s="8"/>
      <c r="P175" s="8"/>
    </row>
    <row r="176" spans="1:16">
      <c r="B176" s="8"/>
      <c r="C176" s="8"/>
      <c r="D176" s="8"/>
      <c r="E176" s="8"/>
      <c r="F176" s="8"/>
      <c r="G176" s="29"/>
      <c r="H176" s="29"/>
      <c r="I176" s="8"/>
      <c r="J176" s="8"/>
      <c r="K176" s="8"/>
      <c r="L176" s="8"/>
      <c r="M176" s="8"/>
      <c r="N176" s="8"/>
      <c r="O176" s="8"/>
      <c r="P176" s="8"/>
    </row>
    <row r="177" spans="1:16">
      <c r="A177" s="5"/>
      <c r="B177" s="8"/>
      <c r="C177" s="8"/>
      <c r="D177" s="8"/>
      <c r="E177" s="8"/>
      <c r="F177" s="8"/>
      <c r="G177" s="29"/>
      <c r="H177" s="29"/>
      <c r="I177" s="8"/>
      <c r="J177" s="8"/>
      <c r="K177" s="8"/>
      <c r="L177" s="8"/>
      <c r="M177" s="8"/>
      <c r="N177" s="8"/>
      <c r="O177" s="8"/>
      <c r="P177" s="8"/>
    </row>
    <row r="178" spans="1:16">
      <c r="B178" s="8"/>
      <c r="C178" s="8"/>
      <c r="D178" s="8"/>
      <c r="E178" s="8"/>
      <c r="F178" s="8"/>
      <c r="G178" s="29"/>
      <c r="H178" s="29"/>
      <c r="I178" s="8"/>
      <c r="J178" s="8"/>
      <c r="K178" s="8"/>
      <c r="L178" s="8"/>
      <c r="M178" s="8"/>
      <c r="N178" s="8"/>
      <c r="O178" s="8"/>
      <c r="P178" s="8"/>
    </row>
    <row r="179" spans="1:16">
      <c r="A179" s="5"/>
      <c r="B179" s="8"/>
      <c r="C179" s="8"/>
      <c r="D179" s="8"/>
      <c r="E179" s="8"/>
      <c r="F179" s="8"/>
      <c r="G179" s="29"/>
      <c r="H179" s="29"/>
      <c r="I179" s="8"/>
      <c r="J179" s="8"/>
      <c r="K179" s="8"/>
      <c r="L179" s="8"/>
      <c r="M179" s="8"/>
      <c r="N179" s="8"/>
      <c r="O179" s="8"/>
      <c r="P179" s="8"/>
    </row>
    <row r="180" spans="1:16">
      <c r="B180" s="8"/>
      <c r="C180" s="8"/>
      <c r="D180" s="8"/>
      <c r="E180" s="8"/>
      <c r="F180" s="8"/>
      <c r="G180" s="29"/>
      <c r="H180" s="29"/>
      <c r="I180" s="8"/>
      <c r="J180" s="8"/>
      <c r="K180" s="8"/>
      <c r="L180" s="8"/>
      <c r="M180" s="8"/>
      <c r="N180" s="8"/>
      <c r="O180" s="8"/>
      <c r="P180" s="8"/>
    </row>
    <row r="181" spans="1:16">
      <c r="A181" s="5"/>
      <c r="B181" s="8"/>
      <c r="C181" s="8"/>
      <c r="D181" s="8"/>
      <c r="E181" s="8"/>
      <c r="F181" s="8"/>
      <c r="G181" s="29"/>
      <c r="H181" s="29"/>
      <c r="I181" s="8"/>
      <c r="J181" s="8"/>
      <c r="K181" s="8"/>
      <c r="L181" s="8"/>
      <c r="M181" s="8"/>
      <c r="N181" s="8"/>
      <c r="O181" s="8"/>
      <c r="P181" s="8"/>
    </row>
    <row r="182" spans="1:16">
      <c r="B182" s="8"/>
      <c r="C182" s="8"/>
      <c r="D182" s="8"/>
      <c r="E182" s="8"/>
      <c r="F182" s="8"/>
      <c r="G182" s="29"/>
      <c r="H182" s="29"/>
      <c r="I182" s="8"/>
      <c r="J182" s="8"/>
      <c r="K182" s="8"/>
      <c r="L182" s="8"/>
      <c r="M182" s="8"/>
      <c r="N182" s="8"/>
      <c r="O182" s="8"/>
      <c r="P182" s="8"/>
    </row>
    <row r="183" spans="1:16">
      <c r="A183" s="5"/>
      <c r="B183" s="8"/>
      <c r="C183" s="8"/>
      <c r="D183" s="8"/>
      <c r="E183" s="8"/>
      <c r="F183" s="8"/>
      <c r="G183" s="29"/>
      <c r="H183" s="29"/>
      <c r="I183" s="8"/>
      <c r="J183" s="8"/>
      <c r="K183" s="8"/>
      <c r="L183" s="8"/>
      <c r="M183" s="8"/>
      <c r="N183" s="8"/>
      <c r="O183" s="8"/>
      <c r="P183" s="8"/>
    </row>
    <row r="184" spans="1:16">
      <c r="B184" s="8"/>
      <c r="C184" s="8"/>
      <c r="D184" s="8"/>
      <c r="E184" s="8"/>
      <c r="F184" s="8"/>
      <c r="G184" s="29"/>
      <c r="H184" s="29"/>
      <c r="I184" s="8"/>
      <c r="J184" s="8"/>
      <c r="K184" s="8"/>
      <c r="L184" s="8"/>
      <c r="M184" s="8"/>
      <c r="N184" s="8"/>
      <c r="O184" s="8"/>
      <c r="P184" s="8"/>
    </row>
    <row r="185" spans="1:16">
      <c r="A185" s="5"/>
      <c r="B185" s="8"/>
      <c r="C185" s="8"/>
      <c r="D185" s="8"/>
      <c r="E185" s="8"/>
      <c r="F185" s="8"/>
      <c r="G185" s="29"/>
      <c r="H185" s="29"/>
      <c r="I185" s="8"/>
      <c r="J185" s="8"/>
      <c r="K185" s="8"/>
      <c r="L185" s="8"/>
      <c r="M185" s="8"/>
      <c r="N185" s="8"/>
      <c r="O185" s="8"/>
      <c r="P185" s="8"/>
    </row>
    <row r="186" spans="1:16">
      <c r="B186" s="8"/>
      <c r="C186" s="8"/>
      <c r="D186" s="8"/>
      <c r="E186" s="8"/>
      <c r="F186" s="8"/>
      <c r="G186" s="29"/>
      <c r="H186" s="29"/>
      <c r="I186" s="8"/>
      <c r="J186" s="8"/>
      <c r="K186" s="8"/>
      <c r="L186" s="8"/>
      <c r="M186" s="8"/>
      <c r="N186" s="8"/>
      <c r="O186" s="8"/>
      <c r="P186" s="8"/>
    </row>
    <row r="187" spans="1:16">
      <c r="A187" s="5"/>
      <c r="B187" s="8"/>
      <c r="C187" s="8"/>
      <c r="D187" s="8"/>
      <c r="E187" s="8"/>
      <c r="F187" s="8"/>
      <c r="G187" s="29"/>
      <c r="H187" s="29"/>
      <c r="I187" s="8"/>
      <c r="J187" s="8"/>
      <c r="K187" s="8"/>
      <c r="L187" s="8"/>
      <c r="M187" s="8"/>
      <c r="N187" s="8"/>
      <c r="O187" s="8"/>
      <c r="P187" s="8"/>
    </row>
    <row r="188" spans="1:16">
      <c r="B188" s="8"/>
      <c r="C188" s="8"/>
      <c r="D188" s="8"/>
      <c r="E188" s="8"/>
      <c r="F188" s="8"/>
      <c r="G188" s="29"/>
      <c r="H188" s="29"/>
      <c r="I188" s="8"/>
      <c r="J188" s="8"/>
      <c r="K188" s="8"/>
      <c r="L188" s="8"/>
      <c r="M188" s="8"/>
      <c r="N188" s="8"/>
      <c r="O188" s="8"/>
      <c r="P188" s="8"/>
    </row>
    <row r="189" spans="1:16">
      <c r="A189" s="5"/>
      <c r="B189" s="8"/>
      <c r="C189" s="8"/>
      <c r="D189" s="8"/>
      <c r="E189" s="8"/>
      <c r="F189" s="8"/>
      <c r="G189" s="29"/>
      <c r="H189" s="29"/>
      <c r="I189" s="8"/>
      <c r="J189" s="8"/>
      <c r="K189" s="8"/>
      <c r="L189" s="8"/>
      <c r="M189" s="8"/>
      <c r="N189" s="8"/>
      <c r="O189" s="8"/>
      <c r="P189" s="8"/>
    </row>
    <row r="190" spans="1:16">
      <c r="B190" s="8"/>
      <c r="C190" s="8"/>
      <c r="D190" s="8"/>
      <c r="E190" s="8"/>
      <c r="F190" s="8"/>
      <c r="G190" s="29"/>
      <c r="H190" s="29"/>
      <c r="I190" s="8"/>
      <c r="J190" s="8"/>
      <c r="K190" s="8"/>
      <c r="L190" s="8"/>
      <c r="M190" s="8"/>
      <c r="N190" s="8"/>
      <c r="O190" s="8"/>
      <c r="P190" s="8"/>
    </row>
    <row r="191" spans="1:16">
      <c r="A191" s="5"/>
      <c r="B191" s="8"/>
      <c r="C191" s="8"/>
      <c r="D191" s="8"/>
      <c r="E191" s="8"/>
      <c r="F191" s="8"/>
      <c r="G191" s="29"/>
      <c r="H191" s="29"/>
      <c r="I191" s="8"/>
      <c r="J191" s="8"/>
      <c r="K191" s="8"/>
      <c r="L191" s="8"/>
      <c r="M191" s="8"/>
      <c r="N191" s="8"/>
      <c r="O191" s="8"/>
      <c r="P191" s="8"/>
    </row>
    <row r="192" spans="1:16">
      <c r="B192" s="8"/>
      <c r="C192" s="8"/>
      <c r="D192" s="8"/>
      <c r="E192" s="8"/>
      <c r="F192" s="8"/>
      <c r="G192" s="29"/>
      <c r="H192" s="29"/>
      <c r="I192" s="8"/>
      <c r="J192" s="8"/>
      <c r="K192" s="8"/>
      <c r="L192" s="8"/>
      <c r="M192" s="8"/>
      <c r="N192" s="8"/>
      <c r="O192" s="8"/>
      <c r="P192" s="8"/>
    </row>
    <row r="193" spans="1:16">
      <c r="A193" s="5"/>
      <c r="B193" s="8"/>
      <c r="C193" s="8"/>
      <c r="D193" s="8"/>
      <c r="E193" s="8"/>
      <c r="F193" s="8"/>
      <c r="G193" s="29"/>
      <c r="H193" s="29"/>
      <c r="I193" s="8"/>
      <c r="J193" s="8"/>
      <c r="K193" s="8"/>
      <c r="L193" s="8"/>
      <c r="M193" s="8"/>
      <c r="N193" s="8"/>
      <c r="O193" s="8"/>
      <c r="P193" s="8"/>
    </row>
    <row r="194" spans="1:16">
      <c r="B194" s="8"/>
      <c r="C194" s="8"/>
      <c r="D194" s="8"/>
      <c r="E194" s="8"/>
      <c r="F194" s="8"/>
      <c r="G194" s="29"/>
      <c r="H194" s="29"/>
      <c r="I194" s="8"/>
      <c r="J194" s="8"/>
      <c r="K194" s="8"/>
      <c r="L194" s="8"/>
      <c r="M194" s="8"/>
      <c r="N194" s="8"/>
      <c r="O194" s="8"/>
      <c r="P194" s="8"/>
    </row>
    <row r="195" spans="1:16">
      <c r="A195" s="5"/>
      <c r="B195" s="8"/>
      <c r="C195" s="8"/>
      <c r="D195" s="8"/>
      <c r="E195" s="8"/>
      <c r="F195" s="8"/>
      <c r="G195" s="29"/>
      <c r="H195" s="29"/>
      <c r="I195" s="8"/>
      <c r="J195" s="8"/>
      <c r="K195" s="8"/>
      <c r="L195" s="8"/>
      <c r="M195" s="8"/>
      <c r="N195" s="8"/>
      <c r="O195" s="8"/>
      <c r="P195" s="8"/>
    </row>
    <row r="196" spans="1:16">
      <c r="B196" s="8"/>
      <c r="C196" s="8"/>
      <c r="D196" s="8"/>
      <c r="E196" s="8"/>
      <c r="F196" s="8"/>
      <c r="G196" s="29"/>
      <c r="H196" s="29"/>
      <c r="I196" s="8"/>
      <c r="J196" s="8"/>
      <c r="K196" s="8"/>
      <c r="L196" s="8"/>
      <c r="M196" s="8"/>
      <c r="N196" s="8"/>
      <c r="O196" s="8"/>
      <c r="P196" s="8"/>
    </row>
    <row r="197" spans="1:16">
      <c r="A197" s="5"/>
      <c r="B197" s="8"/>
      <c r="C197" s="8"/>
      <c r="D197" s="8"/>
      <c r="E197" s="8"/>
      <c r="F197" s="8"/>
      <c r="G197" s="29"/>
      <c r="H197" s="29"/>
      <c r="I197" s="8"/>
      <c r="J197" s="8"/>
      <c r="K197" s="8"/>
      <c r="L197" s="8"/>
      <c r="M197" s="8"/>
      <c r="N197" s="8"/>
      <c r="O197" s="8"/>
      <c r="P197" s="8"/>
    </row>
    <row r="198" spans="1:16">
      <c r="B198" s="8"/>
      <c r="C198" s="8"/>
      <c r="D198" s="8"/>
      <c r="E198" s="8"/>
      <c r="F198" s="8"/>
      <c r="G198" s="29"/>
      <c r="H198" s="29"/>
      <c r="I198" s="8"/>
      <c r="J198" s="8"/>
      <c r="K198" s="8"/>
      <c r="L198" s="8"/>
      <c r="M198" s="8"/>
      <c r="N198" s="8"/>
      <c r="O198" s="8"/>
      <c r="P198" s="8"/>
    </row>
    <row r="199" spans="1:16">
      <c r="A199" s="5"/>
      <c r="B199" s="8"/>
      <c r="C199" s="8"/>
      <c r="D199" s="8"/>
      <c r="E199" s="8"/>
      <c r="F199" s="8"/>
      <c r="G199" s="29"/>
      <c r="H199" s="29"/>
      <c r="I199" s="8"/>
      <c r="J199" s="8"/>
      <c r="K199" s="8"/>
      <c r="L199" s="8"/>
      <c r="M199" s="8"/>
      <c r="N199" s="8"/>
      <c r="O199" s="8"/>
      <c r="P199" s="8"/>
    </row>
    <row r="200" spans="1:16">
      <c r="B200" s="8"/>
      <c r="C200" s="8"/>
      <c r="D200" s="8"/>
      <c r="E200" s="8"/>
      <c r="F200" s="8"/>
      <c r="G200" s="29"/>
      <c r="H200" s="29"/>
      <c r="I200" s="8"/>
      <c r="J200" s="8"/>
      <c r="K200" s="8"/>
      <c r="L200" s="8"/>
      <c r="M200" s="8"/>
      <c r="N200" s="8"/>
      <c r="O200" s="8"/>
      <c r="P200" s="8"/>
    </row>
    <row r="201" spans="1:16">
      <c r="A201" s="5"/>
      <c r="B201" s="8"/>
      <c r="C201" s="8"/>
      <c r="D201" s="8"/>
      <c r="E201" s="8"/>
      <c r="F201" s="8"/>
      <c r="G201" s="29"/>
      <c r="H201" s="29"/>
      <c r="I201" s="8"/>
      <c r="J201" s="8"/>
      <c r="K201" s="8"/>
      <c r="L201" s="8"/>
      <c r="M201" s="8"/>
      <c r="N201" s="8"/>
      <c r="O201" s="8"/>
      <c r="P201" s="8"/>
    </row>
    <row r="202" spans="1:16">
      <c r="B202" s="8"/>
      <c r="C202" s="8"/>
      <c r="D202" s="8"/>
      <c r="E202" s="8"/>
      <c r="F202" s="8"/>
      <c r="G202" s="29"/>
      <c r="H202" s="29"/>
      <c r="I202" s="8"/>
      <c r="J202" s="8"/>
      <c r="K202" s="8"/>
      <c r="L202" s="8"/>
      <c r="M202" s="8"/>
      <c r="N202" s="8"/>
      <c r="O202" s="8"/>
      <c r="P202" s="8"/>
    </row>
    <row r="203" spans="1:16">
      <c r="A203" s="5"/>
      <c r="B203" s="8"/>
      <c r="C203" s="8"/>
      <c r="D203" s="8"/>
      <c r="E203" s="8"/>
      <c r="F203" s="8"/>
      <c r="G203" s="29"/>
      <c r="H203" s="29"/>
      <c r="I203" s="8"/>
      <c r="J203" s="8"/>
      <c r="K203" s="8"/>
      <c r="L203" s="8"/>
      <c r="M203" s="8"/>
      <c r="N203" s="8"/>
      <c r="O203" s="8"/>
      <c r="P203" s="8"/>
    </row>
    <row r="204" spans="1:16">
      <c r="B204" s="8"/>
      <c r="C204" s="8"/>
      <c r="D204" s="8"/>
      <c r="E204" s="8"/>
      <c r="F204" s="8"/>
      <c r="G204" s="29"/>
      <c r="H204" s="29"/>
      <c r="I204" s="8"/>
      <c r="J204" s="8"/>
      <c r="K204" s="8"/>
      <c r="L204" s="8"/>
      <c r="M204" s="8"/>
      <c r="N204" s="8"/>
      <c r="O204" s="8"/>
      <c r="P204" s="8"/>
    </row>
    <row r="205" spans="1:16">
      <c r="A205" s="5"/>
      <c r="B205" s="8"/>
      <c r="C205" s="8"/>
      <c r="D205" s="8"/>
      <c r="E205" s="8"/>
      <c r="F205" s="8"/>
      <c r="G205" s="29"/>
      <c r="H205" s="29"/>
      <c r="I205" s="8"/>
      <c r="J205" s="8"/>
      <c r="K205" s="8"/>
      <c r="L205" s="8"/>
      <c r="M205" s="8"/>
      <c r="N205" s="8"/>
      <c r="O205" s="8"/>
      <c r="P205" s="8"/>
    </row>
    <row r="206" spans="1:16">
      <c r="B206" s="8"/>
      <c r="C206" s="8"/>
      <c r="D206" s="8"/>
      <c r="E206" s="8"/>
      <c r="F206" s="8"/>
      <c r="G206" s="29"/>
      <c r="H206" s="29"/>
      <c r="I206" s="8"/>
      <c r="J206" s="8"/>
      <c r="K206" s="8"/>
      <c r="L206" s="8"/>
      <c r="M206" s="8"/>
      <c r="N206" s="8"/>
      <c r="O206" s="8"/>
      <c r="P206" s="8"/>
    </row>
    <row r="207" spans="1:16">
      <c r="A207" s="5"/>
      <c r="B207" s="8"/>
      <c r="C207" s="8"/>
      <c r="D207" s="8"/>
      <c r="E207" s="8"/>
      <c r="F207" s="8"/>
      <c r="G207" s="29"/>
      <c r="H207" s="29"/>
      <c r="I207" s="8"/>
      <c r="J207" s="8"/>
      <c r="K207" s="8"/>
      <c r="L207" s="8"/>
      <c r="M207" s="8"/>
      <c r="N207" s="8"/>
      <c r="O207" s="8"/>
      <c r="P207" s="8"/>
    </row>
    <row r="208" spans="1:16">
      <c r="B208" s="8"/>
      <c r="C208" s="8"/>
      <c r="D208" s="8"/>
      <c r="E208" s="8"/>
      <c r="F208" s="8"/>
      <c r="G208" s="29"/>
      <c r="H208" s="29"/>
      <c r="I208" s="8"/>
      <c r="J208" s="8"/>
      <c r="K208" s="8"/>
      <c r="L208" s="8"/>
      <c r="M208" s="8"/>
      <c r="N208" s="8"/>
      <c r="O208" s="8"/>
      <c r="P208" s="8"/>
    </row>
    <row r="209" spans="1:16">
      <c r="A209" s="5"/>
      <c r="B209" s="8"/>
      <c r="C209" s="8"/>
      <c r="D209" s="8"/>
      <c r="E209" s="8"/>
      <c r="F209" s="8"/>
      <c r="G209" s="29"/>
      <c r="H209" s="29"/>
      <c r="I209" s="8"/>
      <c r="J209" s="8"/>
      <c r="K209" s="8"/>
      <c r="L209" s="8"/>
      <c r="M209" s="8"/>
      <c r="N209" s="8"/>
      <c r="O209" s="8"/>
      <c r="P209" s="8"/>
    </row>
    <row r="210" spans="1:16">
      <c r="B210" s="8"/>
      <c r="C210" s="8"/>
      <c r="D210" s="8"/>
      <c r="E210" s="8"/>
      <c r="F210" s="8"/>
      <c r="G210" s="29"/>
      <c r="H210" s="29"/>
      <c r="I210" s="8"/>
      <c r="J210" s="8"/>
      <c r="K210" s="8"/>
      <c r="L210" s="8"/>
      <c r="M210" s="8"/>
      <c r="N210" s="8"/>
      <c r="O210" s="8"/>
      <c r="P210" s="8"/>
    </row>
    <row r="211" spans="1:16">
      <c r="A211" s="5"/>
      <c r="B211" s="8"/>
      <c r="C211" s="8"/>
      <c r="D211" s="8"/>
      <c r="E211" s="8"/>
      <c r="F211" s="8"/>
      <c r="G211" s="29"/>
      <c r="H211" s="29"/>
      <c r="I211" s="8"/>
      <c r="J211" s="8"/>
      <c r="K211" s="8"/>
      <c r="L211" s="8"/>
      <c r="M211" s="8"/>
      <c r="N211" s="8"/>
      <c r="O211" s="8"/>
      <c r="P211" s="8"/>
    </row>
    <row r="212" spans="1:16">
      <c r="B212" s="8"/>
      <c r="C212" s="8"/>
      <c r="D212" s="8"/>
      <c r="E212" s="8"/>
      <c r="F212" s="8"/>
      <c r="G212" s="29"/>
      <c r="H212" s="29"/>
      <c r="I212" s="8"/>
      <c r="J212" s="8"/>
      <c r="K212" s="8"/>
      <c r="L212" s="8"/>
      <c r="M212" s="8"/>
      <c r="N212" s="8"/>
      <c r="O212" s="8"/>
      <c r="P212" s="8"/>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BG159"/>
  <sheetViews>
    <sheetView workbookViewId="0">
      <selection activeCell="I1" sqref="I1:AR1048576"/>
    </sheetView>
  </sheetViews>
  <sheetFormatPr defaultRowHeight="15"/>
  <cols>
    <col min="1" max="1" width="15.5703125" customWidth="1"/>
    <col min="2" max="2" width="20.5703125" customWidth="1"/>
    <col min="3" max="3" width="20.7109375" customWidth="1"/>
    <col min="4" max="4" width="11.42578125" customWidth="1"/>
    <col min="5" max="5" width="22.7109375" customWidth="1"/>
    <col min="6" max="6" width="14.42578125" customWidth="1"/>
    <col min="7" max="7" width="15.7109375" customWidth="1"/>
    <col min="8" max="8" width="17" customWidth="1"/>
    <col min="9" max="9" width="13.140625" customWidth="1"/>
    <col min="10" max="10" width="15.5703125" customWidth="1"/>
    <col min="11" max="11" width="18" customWidth="1"/>
    <col min="12" max="12" width="17.5703125" customWidth="1"/>
    <col min="13" max="13" width="16.140625" customWidth="1"/>
    <col min="14" max="14" width="12.42578125" customWidth="1"/>
    <col min="15" max="15" width="14.140625" customWidth="1"/>
    <col min="16" max="16" width="13.28515625" customWidth="1"/>
    <col min="17" max="17" width="10" customWidth="1"/>
    <col min="18" max="18" width="11.140625" customWidth="1"/>
    <col min="19" max="19" width="11.7109375" customWidth="1"/>
    <col min="20" max="20" width="19.5703125" customWidth="1"/>
    <col min="21" max="21" width="12" customWidth="1"/>
    <col min="22" max="22" width="10.5703125" customWidth="1"/>
    <col min="23" max="23" width="11.7109375" customWidth="1"/>
    <col min="24" max="24" width="11.5703125" customWidth="1"/>
    <col min="25" max="25" width="19.42578125" customWidth="1"/>
    <col min="26" max="26" width="16.42578125" customWidth="1"/>
    <col min="27" max="27" width="14" customWidth="1"/>
    <col min="28" max="28" width="13.85546875" customWidth="1"/>
    <col min="29" max="29" width="14" customWidth="1"/>
    <col min="30" max="30" width="13.42578125" customWidth="1"/>
    <col min="31" max="31" width="17.85546875" customWidth="1"/>
    <col min="32" max="32" width="17.28515625" customWidth="1"/>
    <col min="33" max="33" width="15" customWidth="1"/>
    <col min="34" max="34" width="14.28515625" customWidth="1"/>
    <col min="35" max="35" width="13.85546875" customWidth="1"/>
    <col min="36" max="36" width="14" customWidth="1"/>
    <col min="37" max="37" width="11.5703125" customWidth="1"/>
    <col min="38" max="38" width="18" customWidth="1"/>
    <col min="39" max="39" width="17.28515625" customWidth="1"/>
    <col min="40" max="40" width="16" customWidth="1"/>
    <col min="41" max="41" width="13.28515625" customWidth="1"/>
    <col min="42" max="42" width="13.42578125" customWidth="1"/>
    <col min="52" max="52" width="10.85546875" customWidth="1"/>
    <col min="53" max="53" width="14" customWidth="1"/>
    <col min="60" max="60" width="10.42578125" customWidth="1"/>
  </cols>
  <sheetData>
    <row r="1" spans="1:59" s="11" customFormat="1"/>
    <row r="2" spans="1:59" s="11" customFormat="1">
      <c r="A2" s="17" t="s">
        <v>103</v>
      </c>
      <c r="B2" s="13"/>
      <c r="C2" s="13"/>
      <c r="D2" s="13"/>
      <c r="E2" s="13"/>
      <c r="F2" s="12"/>
      <c r="G2" s="12"/>
      <c r="H2" s="28"/>
      <c r="I2" s="28"/>
      <c r="Q2" t="s">
        <v>57</v>
      </c>
      <c r="V2" t="s">
        <v>57</v>
      </c>
      <c r="AA2" t="s">
        <v>56</v>
      </c>
      <c r="AH2" t="s">
        <v>56</v>
      </c>
    </row>
    <row r="3" spans="1:59" s="11" customFormat="1">
      <c r="Q3" t="s">
        <v>70</v>
      </c>
      <c r="S3" s="65"/>
      <c r="T3" s="12"/>
      <c r="U3" s="66"/>
      <c r="V3" t="s">
        <v>60</v>
      </c>
      <c r="AA3" t="s">
        <v>61</v>
      </c>
      <c r="AH3" t="s">
        <v>62</v>
      </c>
    </row>
    <row r="4" spans="1:59" s="10" customFormat="1" ht="30">
      <c r="A4" s="34" t="s">
        <v>0</v>
      </c>
      <c r="B4" s="2" t="s">
        <v>30</v>
      </c>
      <c r="C4" s="2" t="s">
        <v>31</v>
      </c>
      <c r="D4" s="30"/>
      <c r="E4" s="30"/>
      <c r="F4" s="30" t="s">
        <v>85</v>
      </c>
      <c r="G4" s="30" t="s">
        <v>94</v>
      </c>
      <c r="H4" s="30" t="s">
        <v>86</v>
      </c>
      <c r="I4" s="30"/>
      <c r="J4" s="30" t="s">
        <v>25</v>
      </c>
      <c r="K4" s="30" t="s">
        <v>42</v>
      </c>
      <c r="L4" s="30" t="s">
        <v>22</v>
      </c>
      <c r="M4" s="30" t="s">
        <v>23</v>
      </c>
      <c r="N4" s="30" t="s">
        <v>35</v>
      </c>
      <c r="O4" s="30" t="s">
        <v>24</v>
      </c>
      <c r="P4" s="3" t="s">
        <v>29</v>
      </c>
      <c r="Q4" s="3" t="s">
        <v>26</v>
      </c>
      <c r="R4" s="3" t="s">
        <v>51</v>
      </c>
      <c r="S4" s="3" t="s">
        <v>52</v>
      </c>
      <c r="T4" s="3" t="s">
        <v>53</v>
      </c>
      <c r="U4" s="3" t="s">
        <v>54</v>
      </c>
      <c r="V4" s="3" t="s">
        <v>26</v>
      </c>
      <c r="W4" s="3" t="s">
        <v>51</v>
      </c>
      <c r="X4" s="3" t="s">
        <v>52</v>
      </c>
      <c r="Y4" s="46" t="s">
        <v>53</v>
      </c>
      <c r="Z4" s="46" t="s">
        <v>54</v>
      </c>
      <c r="AA4" s="30" t="s">
        <v>27</v>
      </c>
      <c r="AB4" s="30" t="s">
        <v>28</v>
      </c>
      <c r="AC4" s="3" t="s">
        <v>82</v>
      </c>
      <c r="AD4" s="3" t="s">
        <v>90</v>
      </c>
      <c r="AE4" s="3" t="s">
        <v>91</v>
      </c>
      <c r="AF4" s="3" t="s">
        <v>92</v>
      </c>
      <c r="AG4" s="3" t="s">
        <v>93</v>
      </c>
      <c r="AH4" s="30" t="s">
        <v>27</v>
      </c>
      <c r="AI4" s="3" t="s">
        <v>28</v>
      </c>
      <c r="AJ4" s="30" t="s">
        <v>82</v>
      </c>
      <c r="AK4" s="46" t="s">
        <v>90</v>
      </c>
      <c r="AL4" s="3" t="s">
        <v>91</v>
      </c>
      <c r="AM4" s="3" t="s">
        <v>92</v>
      </c>
      <c r="AN4" s="3" t="s">
        <v>93</v>
      </c>
      <c r="AO4" s="3"/>
      <c r="AQ4" s="3"/>
      <c r="AW4" s="3"/>
      <c r="AX4" s="3"/>
      <c r="AY4" s="3"/>
      <c r="AZ4" s="3"/>
      <c r="BB4" s="3"/>
      <c r="BG4" s="3"/>
    </row>
    <row r="5" spans="1:59" s="11" customFormat="1">
      <c r="A5" s="10"/>
      <c r="B5" s="20"/>
      <c r="C5" s="21"/>
      <c r="D5" s="12"/>
      <c r="E5" s="21"/>
      <c r="F5" s="12"/>
      <c r="Y5"/>
      <c r="Z5"/>
      <c r="AA5"/>
      <c r="AB5"/>
      <c r="AC5"/>
      <c r="AD5"/>
      <c r="AE5"/>
      <c r="AF5"/>
      <c r="AL5"/>
      <c r="AM5"/>
      <c r="BG5" s="10"/>
    </row>
    <row r="6" spans="1:59" s="11" customFormat="1">
      <c r="A6" s="11">
        <v>1</v>
      </c>
      <c r="B6" s="22">
        <f>AH6</f>
        <v>38</v>
      </c>
      <c r="C6" s="16">
        <f>AA6</f>
        <v>10</v>
      </c>
      <c r="D6" s="49"/>
      <c r="E6" s="52" t="s">
        <v>32</v>
      </c>
      <c r="F6" s="50">
        <f>AI157*Data!N5/100</f>
        <v>34068</v>
      </c>
      <c r="G6" s="71">
        <f>IF(Data!N6&gt;0,AL157,IF(Data!N7&gt;0,AM157,AN157))</f>
        <v>90154.808961185176</v>
      </c>
      <c r="H6" s="36">
        <f>F6+G6</f>
        <v>124222.80896118518</v>
      </c>
      <c r="I6" s="36"/>
      <c r="J6" s="23">
        <f>Data!B13*Data!C13</f>
        <v>4893</v>
      </c>
      <c r="K6" s="23">
        <f>IF(Data!C$7=1,Data!D13,IF(Data!C$7=2,J6,Data!B13))</f>
        <v>12</v>
      </c>
      <c r="L6" s="33">
        <f>Data!E13*SQRT(Data!F13/20)</f>
        <v>74.844040544772241</v>
      </c>
      <c r="M6" s="33">
        <f>IF(Data!H13="A",Data!G$5,IF(Data!H13="B",Data!G$6,Data!G$7))</f>
        <v>55.5</v>
      </c>
      <c r="N6" s="33">
        <f>IF(Data!I13="A",Data!G$5,IF(Data!I13="B",Data!G$6,Data!G$7))</f>
        <v>55.5</v>
      </c>
      <c r="O6" s="33">
        <f>IF(Data!J13="A",Data!G$5,IF(Data!J13="B",Data!G$6,Data!G$7))</f>
        <v>55.5</v>
      </c>
      <c r="P6" s="45">
        <f>IF(Data!C$6=1,M6,IF(Data!C$6=2,N6,O6))</f>
        <v>55.5</v>
      </c>
      <c r="Q6" s="47">
        <f>MAX(0,NORMSINV(P6/100))</f>
        <v>0.13830420796140452</v>
      </c>
      <c r="R6">
        <f>1/SQRT(2*3.1416)*EXP(-Q6*Q6/2)</f>
        <v>0.39514451138108081</v>
      </c>
      <c r="S6">
        <f>MIN(4,(R6-Q6*(1-NORMSDIST(Q6))))</f>
        <v>0.33359913883825582</v>
      </c>
      <c r="T6" s="67">
        <f>(1-L6*S6/Data!G13)*100</f>
        <v>94.414338372950439</v>
      </c>
      <c r="U6" s="45">
        <f>K6*T6/100</f>
        <v>11.329720604754051</v>
      </c>
      <c r="V6" s="47">
        <f>MAX(0,NORMSINV(Data!J$5/100))</f>
        <v>0.50437198623838131</v>
      </c>
      <c r="W6">
        <f>1/SQRT(2*3.1416)*EXP(-V6*V6/2)</f>
        <v>0.3512927868446884</v>
      </c>
      <c r="X6">
        <f>MIN(4,(W6-V6*(1-NORMSDIST(V6))))</f>
        <v>0.1964505870695053</v>
      </c>
      <c r="Y6" s="67">
        <f>(1-L6*X6/Data!G13)*100</f>
        <v>96.710703421996797</v>
      </c>
      <c r="Z6" s="45">
        <f>K6*Y6/100</f>
        <v>11.605284410639616</v>
      </c>
      <c r="AA6" s="5">
        <f>MAX(INT(L6*Q6+0.5),0)</f>
        <v>10</v>
      </c>
      <c r="AB6" s="5">
        <f>Data!C13*AA6</f>
        <v>70</v>
      </c>
      <c r="AC6" s="35">
        <f>(100-T6)/100*Data!B13</f>
        <v>39.043774773076429</v>
      </c>
      <c r="AD6" s="74">
        <f>AC6/Data!B13*Data!D13</f>
        <v>0.67027939524594726</v>
      </c>
      <c r="AE6" s="15">
        <f>Data!N$6/100*Data!C13*AC6</f>
        <v>54.661284682307006</v>
      </c>
      <c r="AF6" s="15">
        <f>Data!N$7*AD6</f>
        <v>201.08381857378419</v>
      </c>
      <c r="AG6" s="8">
        <f>Data!N$5/100*Data!C13*Data!G13/Data!B13/(1-P6/100)*AC6</f>
        <v>98.188400174371225</v>
      </c>
      <c r="AH6" s="5">
        <f>MAX(INT(L6*V6+0.5),0)</f>
        <v>38</v>
      </c>
      <c r="AI6" s="5">
        <f>Data!C13*AH6</f>
        <v>266</v>
      </c>
      <c r="AJ6" s="73">
        <f>(100-Y6)/100*Data!B13</f>
        <v>22.992183080242388</v>
      </c>
      <c r="AK6" s="70">
        <f>AJ6*Data!D13/Data!B13</f>
        <v>0.39471558936038437</v>
      </c>
      <c r="AL6" s="15">
        <f>Data!N$6/100*Data!C13*AJ6</f>
        <v>32.189056312339346</v>
      </c>
      <c r="AM6" s="15">
        <f>Data!N$7*AK6</f>
        <v>118.41467680811532</v>
      </c>
      <c r="AN6" s="8">
        <f>Data!N$5/100*Data!C13*Data!G13/Data!B13/(1-Data!J$5/100)*AJ6</f>
        <v>83.812776812475718</v>
      </c>
      <c r="AO6" s="35"/>
      <c r="AX6" s="36"/>
      <c r="AY6" s="36"/>
      <c r="AZ6" s="15"/>
    </row>
    <row r="7" spans="1:59" s="11" customFormat="1">
      <c r="A7" s="11">
        <v>2</v>
      </c>
      <c r="B7" s="22">
        <f t="shared" ref="B7:B70" si="0">AH7</f>
        <v>3</v>
      </c>
      <c r="C7" s="16">
        <f t="shared" ref="C7:C70" si="1">AA7</f>
        <v>1</v>
      </c>
      <c r="D7" s="49"/>
      <c r="E7" s="39"/>
      <c r="F7" s="50"/>
      <c r="G7" s="31"/>
      <c r="H7" s="31"/>
      <c r="I7" s="31"/>
      <c r="J7" s="23">
        <f>Data!B14*Data!C14</f>
        <v>1242</v>
      </c>
      <c r="K7" s="23">
        <f>IF(Data!C$7=1,Data!D14,IF(Data!C$7=2,J7,Data!B14))</f>
        <v>10</v>
      </c>
      <c r="L7" s="33">
        <f>Data!E14*SQRT(Data!F14/20)</f>
        <v>6.0965882656952948</v>
      </c>
      <c r="M7" s="33">
        <f>IF(Data!H14="A",Data!G$5,IF(Data!H14="B",Data!G$6,Data!G$7))</f>
        <v>55.5</v>
      </c>
      <c r="N7" s="33">
        <f>IF(Data!I14="A",Data!G$5,IF(Data!I14="B",Data!G$6,Data!G$7))</f>
        <v>55.5</v>
      </c>
      <c r="O7" s="33">
        <f>IF(Data!J14="A",Data!G$5,IF(Data!J14="B",Data!G$6,Data!G$7))</f>
        <v>55.5</v>
      </c>
      <c r="P7" s="45">
        <f>IF(Data!C$6=1,M7,IF(Data!C$6=2,N7,O7))</f>
        <v>55.5</v>
      </c>
      <c r="Q7" s="47">
        <f t="shared" ref="Q7:Q70" si="2">MAX(0,NORMSINV(P7/100))</f>
        <v>0.13830420796140452</v>
      </c>
      <c r="R7">
        <f t="shared" ref="R7:R70" si="3">1/SQRT(2*3.1416)*EXP(-Q7*Q7/2)</f>
        <v>0.39514451138108081</v>
      </c>
      <c r="S7">
        <f t="shared" ref="S7:S70" si="4">MIN(4,(R7-Q7*(1-NORMSDIST(Q7))))</f>
        <v>0.33359913883825582</v>
      </c>
      <c r="T7" s="67">
        <f>(1-L7*S7/Data!G14)*100</f>
        <v>97.052439716974831</v>
      </c>
      <c r="U7" s="45">
        <f t="shared" ref="U7:U70" si="5">K7*T7/100</f>
        <v>9.7052439716974828</v>
      </c>
      <c r="V7" s="47">
        <f>MAX(0,NORMSINV(Data!J$5/100))</f>
        <v>0.50437198623838131</v>
      </c>
      <c r="W7">
        <f t="shared" ref="W7:W70" si="6">1/SQRT(2*3.1416)*EXP(-V7*V7/2)</f>
        <v>0.3512927868446884</v>
      </c>
      <c r="X7">
        <f t="shared" ref="X7:X70" si="7">MIN(4,(W7-V7*(1-NORMSDIST(V7))))</f>
        <v>0.1964505870695053</v>
      </c>
      <c r="Y7" s="67">
        <f>(1-L7*X7/Data!G14)*100</f>
        <v>98.264234284178414</v>
      </c>
      <c r="Z7" s="45">
        <f t="shared" ref="Z7:Z70" si="8">K7*Y7/100</f>
        <v>9.8264234284178418</v>
      </c>
      <c r="AA7" s="5">
        <f t="shared" ref="AA7:AA70" si="9">MAX(INT(L7*Q7+0.5),0)</f>
        <v>1</v>
      </c>
      <c r="AB7" s="5">
        <f>Data!C14*AA7</f>
        <v>18</v>
      </c>
      <c r="AC7" s="35">
        <f>(100-T7)/100*Data!B14</f>
        <v>2.0338165952873664</v>
      </c>
      <c r="AD7" s="74">
        <f>AC7/Data!B14*Data!D14</f>
        <v>0.29475602830251685</v>
      </c>
      <c r="AE7" s="15">
        <f>Data!N$6/100*Data!C14*AC7</f>
        <v>7.3217397430345192</v>
      </c>
      <c r="AF7" s="15">
        <f>Data!N$7*AD7</f>
        <v>88.42680849075505</v>
      </c>
      <c r="AG7" s="8">
        <f>Data!N$5/100*Data!C14*Data!G14/Data!B14/(1-P7/100)*AC7</f>
        <v>20.56668467144528</v>
      </c>
      <c r="AH7" s="5">
        <f t="shared" ref="AH7:AH70" si="10">MAX(INT(L7*V7+0.5),0)</f>
        <v>3</v>
      </c>
      <c r="AI7" s="5">
        <f>Data!C14*AH7</f>
        <v>54</v>
      </c>
      <c r="AJ7" s="73">
        <f>(100-Y7)/100*Data!B14</f>
        <v>1.1976783439168943</v>
      </c>
      <c r="AK7" s="70">
        <f>AJ7*Data!D14/Data!B14</f>
        <v>0.17357657158215861</v>
      </c>
      <c r="AL7" s="15">
        <f>Data!N$6/100*Data!C14*AJ7</f>
        <v>4.3116420381008194</v>
      </c>
      <c r="AM7" s="15">
        <f>Data!N$7*AK7</f>
        <v>52.072971474647581</v>
      </c>
      <c r="AN7" s="8">
        <f>Data!N$5/100*Data!C14*Data!G14/Data!B14/(1-Data!J$5/100)*AJ7</f>
        <v>17.555545757739491</v>
      </c>
      <c r="AO7" s="35"/>
      <c r="AX7" s="36"/>
      <c r="AY7" s="36"/>
      <c r="AZ7" s="15"/>
    </row>
    <row r="8" spans="1:59" s="11" customFormat="1">
      <c r="A8" s="11">
        <v>3</v>
      </c>
      <c r="B8" s="22">
        <f t="shared" si="0"/>
        <v>1</v>
      </c>
      <c r="C8" s="16">
        <f t="shared" si="1"/>
        <v>0</v>
      </c>
      <c r="D8" s="49"/>
      <c r="E8" s="16"/>
      <c r="F8" s="50"/>
      <c r="G8" s="31"/>
      <c r="H8" s="31"/>
      <c r="I8" s="31"/>
      <c r="J8" s="23">
        <f>Data!B15*Data!C15</f>
        <v>1122</v>
      </c>
      <c r="K8" s="23">
        <f>IF(Data!C$7=1,Data!D15,IF(Data!C$7=2,J8,Data!B15))</f>
        <v>11</v>
      </c>
      <c r="L8" s="33">
        <f>Data!E15*SQRT(Data!F15/20)</f>
        <v>1.8290800374528027</v>
      </c>
      <c r="M8" s="33">
        <f>IF(Data!H15="A",Data!G$5,IF(Data!H15="B",Data!G$6,Data!G$7))</f>
        <v>55.5</v>
      </c>
      <c r="N8" s="33">
        <f>IF(Data!I15="A",Data!G$5,IF(Data!I15="B",Data!G$6,Data!G$7))</f>
        <v>55.5</v>
      </c>
      <c r="O8" s="33">
        <f>IF(Data!J15="A",Data!G$5,IF(Data!J15="B",Data!G$6,Data!G$7))</f>
        <v>55.5</v>
      </c>
      <c r="P8" s="45">
        <f>IF(Data!C$6=1,M8,IF(Data!C$6=2,N8,O8))</f>
        <v>55.5</v>
      </c>
      <c r="Q8" s="47">
        <f t="shared" si="2"/>
        <v>0.13830420796140452</v>
      </c>
      <c r="R8">
        <f t="shared" si="3"/>
        <v>0.39514451138108081</v>
      </c>
      <c r="S8">
        <f t="shared" si="4"/>
        <v>0.33359913883825582</v>
      </c>
      <c r="T8" s="67">
        <f>(1-L8*S8/Data!G15)*100</f>
        <v>97.226456702906816</v>
      </c>
      <c r="U8" s="45">
        <f t="shared" si="5"/>
        <v>10.69491023731975</v>
      </c>
      <c r="V8" s="47">
        <f>MAX(0,NORMSINV(Data!J$5/100))</f>
        <v>0.50437198623838131</v>
      </c>
      <c r="W8">
        <f t="shared" si="6"/>
        <v>0.3512927868446884</v>
      </c>
      <c r="X8">
        <f t="shared" si="7"/>
        <v>0.1964505870695053</v>
      </c>
      <c r="Y8" s="67">
        <f>(1-L8*X8/Data!G15)*100</f>
        <v>98.366709785660376</v>
      </c>
      <c r="Z8" s="45">
        <f t="shared" si="8"/>
        <v>10.82033807642264</v>
      </c>
      <c r="AA8" s="5">
        <f t="shared" si="9"/>
        <v>0</v>
      </c>
      <c r="AB8" s="5">
        <f>Data!C15*AA8</f>
        <v>0</v>
      </c>
      <c r="AC8" s="35">
        <f>(100-T8)/100*Data!B15</f>
        <v>0.61017952536050046</v>
      </c>
      <c r="AD8" s="74">
        <f>AC8/Data!B15*Data!D15</f>
        <v>0.30508976268025023</v>
      </c>
      <c r="AE8" s="15">
        <f>Data!N$6/100*Data!C15*AC8</f>
        <v>6.2238311586771058</v>
      </c>
      <c r="AF8" s="15">
        <f>Data!N$7*AD8</f>
        <v>91.526928804075069</v>
      </c>
      <c r="AG8" s="8">
        <f>Data!N$5/100*Data!C15*Data!G15/Data!B15/(1-P8/100)*AC8</f>
        <v>17.482671794036811</v>
      </c>
      <c r="AH8" s="5">
        <f t="shared" si="10"/>
        <v>1</v>
      </c>
      <c r="AI8" s="5">
        <f>Data!C15*AH8</f>
        <v>51</v>
      </c>
      <c r="AJ8" s="73">
        <f>(100-Y8)/100*Data!B15</f>
        <v>0.35932384715471727</v>
      </c>
      <c r="AK8" s="70">
        <f>AJ8*Data!D15/Data!B15</f>
        <v>0.17966192357735863</v>
      </c>
      <c r="AL8" s="15">
        <f>Data!N$6/100*Data!C15*AJ8</f>
        <v>3.6651032409781164</v>
      </c>
      <c r="AM8" s="15">
        <f>Data!N$7*AK8</f>
        <v>53.898577073207591</v>
      </c>
      <c r="AN8" s="8">
        <f>Data!N$5/100*Data!C15*Data!G15/Data!B15/(1-Data!J$5/100)*AJ8</f>
        <v>14.923058798770828</v>
      </c>
      <c r="AO8" s="35"/>
      <c r="AX8" s="36"/>
      <c r="AY8" s="36"/>
      <c r="AZ8" s="15"/>
    </row>
    <row r="9" spans="1:59" s="11" customFormat="1">
      <c r="A9" s="11">
        <v>4</v>
      </c>
      <c r="B9" s="22">
        <f t="shared" si="0"/>
        <v>1</v>
      </c>
      <c r="C9" s="16">
        <f t="shared" si="1"/>
        <v>0</v>
      </c>
      <c r="D9" s="49"/>
      <c r="E9" s="52" t="s">
        <v>33</v>
      </c>
      <c r="F9" s="50">
        <f>AB157*Data!N5/100</f>
        <v>35971</v>
      </c>
      <c r="G9" s="71">
        <f>IF(Data!N6&gt;0,AE157,IF(Data!N7&gt;0,AF157,AG157))</f>
        <v>75147.702532024094</v>
      </c>
      <c r="H9" s="36">
        <f>F9+G9</f>
        <v>111118.70253202409</v>
      </c>
      <c r="I9" s="36"/>
      <c r="J9" s="23">
        <f>Data!B16*Data!C16</f>
        <v>440</v>
      </c>
      <c r="K9" s="23">
        <f>IF(Data!C$7=1,Data!D16,IF(Data!C$7=2,J9,Data!B16))</f>
        <v>7</v>
      </c>
      <c r="L9" s="33">
        <f>Data!E16*SQRT(Data!F16/20)</f>
        <v>1.7812835090465093</v>
      </c>
      <c r="M9" s="33">
        <f>IF(Data!H16="A",Data!G$5,IF(Data!H16="B",Data!G$6,Data!G$7))</f>
        <v>55.5</v>
      </c>
      <c r="N9" s="33">
        <f>IF(Data!I16="A",Data!G$5,IF(Data!I16="B",Data!G$6,Data!G$7))</f>
        <v>55.5</v>
      </c>
      <c r="O9" s="33">
        <f>IF(Data!J16="A",Data!G$5,IF(Data!J16="B",Data!G$6,Data!G$7))</f>
        <v>55.5</v>
      </c>
      <c r="P9" s="45">
        <f>IF(Data!C$6=1,M9,IF(Data!C$6=2,N9,O9))</f>
        <v>55.5</v>
      </c>
      <c r="Q9" s="47">
        <f t="shared" si="2"/>
        <v>0.13830420796140452</v>
      </c>
      <c r="R9">
        <f t="shared" si="3"/>
        <v>0.39514451138108081</v>
      </c>
      <c r="S9">
        <f t="shared" si="4"/>
        <v>0.33359913883825582</v>
      </c>
      <c r="T9" s="67">
        <f>(1-L9*S9/Data!G16)*100</f>
        <v>94.59786686686634</v>
      </c>
      <c r="U9" s="45">
        <f t="shared" si="5"/>
        <v>6.6218506806806445</v>
      </c>
      <c r="V9" s="47">
        <f>MAX(0,NORMSINV(Data!J$5/100))</f>
        <v>0.50437198623838131</v>
      </c>
      <c r="W9">
        <f t="shared" si="6"/>
        <v>0.3512927868446884</v>
      </c>
      <c r="X9">
        <f t="shared" si="7"/>
        <v>0.1964505870695053</v>
      </c>
      <c r="Y9" s="67">
        <f>(1-L9*X9/Data!G16)*100</f>
        <v>96.818780081005315</v>
      </c>
      <c r="Z9" s="45">
        <f t="shared" si="8"/>
        <v>6.7773146056703721</v>
      </c>
      <c r="AA9" s="5">
        <f t="shared" si="9"/>
        <v>0</v>
      </c>
      <c r="AB9" s="5">
        <f>Data!C16*AA9</f>
        <v>0</v>
      </c>
      <c r="AC9" s="35">
        <f>(100-T9)/100*Data!B16</f>
        <v>0.59423464464470255</v>
      </c>
      <c r="AD9" s="74">
        <f>AC9/Data!B16*Data!D16</f>
        <v>0.37814931931935619</v>
      </c>
      <c r="AE9" s="15">
        <f>Data!N$6/100*Data!C16*AC9</f>
        <v>4.7538771571576204</v>
      </c>
      <c r="AF9" s="15">
        <f>Data!N$7*AD9</f>
        <v>113.44479579580685</v>
      </c>
      <c r="AG9" s="8">
        <f>Data!N$5/100*Data!C16*Data!G16/Data!B16/(1-P9/100)*AC9</f>
        <v>13.353587520105677</v>
      </c>
      <c r="AH9" s="5">
        <f t="shared" si="10"/>
        <v>1</v>
      </c>
      <c r="AI9" s="5">
        <f>Data!C16*AH9</f>
        <v>40</v>
      </c>
      <c r="AJ9" s="73">
        <f>(100-Y9)/100*Data!B16</f>
        <v>0.34993419108941537</v>
      </c>
      <c r="AK9" s="70">
        <f>AJ9*Data!D16/Data!B16</f>
        <v>0.22268539432962794</v>
      </c>
      <c r="AL9" s="15">
        <f>Data!N$6/100*Data!C16*AJ9</f>
        <v>2.799473528715323</v>
      </c>
      <c r="AM9" s="15">
        <f>Data!N$7*AK9</f>
        <v>66.80561829888839</v>
      </c>
      <c r="AN9" s="8">
        <f>Data!N$5/100*Data!C16*Data!G16/Data!B16/(1-Data!J$5/100)*AJ9</f>
        <v>11.398507853075417</v>
      </c>
      <c r="AO9" s="35"/>
      <c r="AX9" s="36"/>
      <c r="AY9" s="36"/>
      <c r="AZ9" s="15"/>
    </row>
    <row r="10" spans="1:59" s="11" customFormat="1">
      <c r="A10" s="11">
        <v>5</v>
      </c>
      <c r="B10" s="22">
        <f t="shared" si="0"/>
        <v>1</v>
      </c>
      <c r="C10" s="16">
        <f t="shared" si="1"/>
        <v>0</v>
      </c>
      <c r="D10" s="49"/>
      <c r="E10" s="39"/>
      <c r="F10" s="16"/>
      <c r="G10" s="31"/>
      <c r="H10" s="31"/>
      <c r="I10" s="31"/>
      <c r="J10" s="23">
        <f>Data!B17*Data!C17</f>
        <v>1050</v>
      </c>
      <c r="K10" s="23">
        <f>IF(Data!C$7=1,Data!D17,IF(Data!C$7=2,J10,Data!B17))</f>
        <v>7</v>
      </c>
      <c r="L10" s="33">
        <f>Data!E17*SQRT(Data!F17/20)</f>
        <v>1.7001060928035634</v>
      </c>
      <c r="M10" s="33">
        <f>IF(Data!H17="A",Data!G$5,IF(Data!H17="B",Data!G$6,Data!G$7))</f>
        <v>55.5</v>
      </c>
      <c r="N10" s="33">
        <f>IF(Data!I17="A",Data!G$5,IF(Data!I17="B",Data!G$6,Data!G$7))</f>
        <v>55.5</v>
      </c>
      <c r="O10" s="33">
        <f>IF(Data!J17="A",Data!G$5,IF(Data!J17="B",Data!G$6,Data!G$7))</f>
        <v>55.5</v>
      </c>
      <c r="P10" s="45">
        <f>IF(Data!C$6=1,M10,IF(Data!C$6=2,N10,O10))</f>
        <v>55.5</v>
      </c>
      <c r="Q10" s="47">
        <f t="shared" si="2"/>
        <v>0.13830420796140452</v>
      </c>
      <c r="R10">
        <f t="shared" si="3"/>
        <v>0.39514451138108081</v>
      </c>
      <c r="S10">
        <f t="shared" si="4"/>
        <v>0.33359913883825582</v>
      </c>
      <c r="T10" s="67">
        <f>(1-L10*S10/Data!G17)*100</f>
        <v>97.299267007176468</v>
      </c>
      <c r="U10" s="45">
        <f t="shared" si="5"/>
        <v>6.8109486905023529</v>
      </c>
      <c r="V10" s="47">
        <f>MAX(0,NORMSINV(Data!J$5/100))</f>
        <v>0.50437198623838131</v>
      </c>
      <c r="W10">
        <f t="shared" si="6"/>
        <v>0.3512927868446884</v>
      </c>
      <c r="X10">
        <f t="shared" si="7"/>
        <v>0.1964505870695053</v>
      </c>
      <c r="Y10" s="67">
        <f>(1-L10*X10/Data!G17)*100</f>
        <v>98.409586476134749</v>
      </c>
      <c r="Z10" s="45">
        <f t="shared" si="8"/>
        <v>6.888671053329432</v>
      </c>
      <c r="AA10" s="5">
        <f t="shared" si="9"/>
        <v>0</v>
      </c>
      <c r="AB10" s="5">
        <f>Data!C17*AA10</f>
        <v>0</v>
      </c>
      <c r="AC10" s="35">
        <f>(100-T10)/100*Data!B17</f>
        <v>0.56715392849294177</v>
      </c>
      <c r="AD10" s="74">
        <f>AC10/Data!B17*Data!D17</f>
        <v>0.18905130949764726</v>
      </c>
      <c r="AE10" s="15">
        <f>Data!N$6/100*Data!C17*AC10</f>
        <v>5.6715392849294179</v>
      </c>
      <c r="AF10" s="15">
        <f>Data!N$7*AD10</f>
        <v>56.715392849294176</v>
      </c>
      <c r="AG10" s="8">
        <f>Data!N$5/100*Data!C17*Data!G17/Data!B17/(1-P10/100)*AC10</f>
        <v>15.93129012620623</v>
      </c>
      <c r="AH10" s="5">
        <f t="shared" si="10"/>
        <v>1</v>
      </c>
      <c r="AI10" s="5">
        <f>Data!C17*AH10</f>
        <v>50</v>
      </c>
      <c r="AJ10" s="73">
        <f>(100-Y10)/100*Data!B17</f>
        <v>0.33398684001170281</v>
      </c>
      <c r="AK10" s="70">
        <f>AJ10*Data!D17/Data!B17</f>
        <v>0.11132894667056761</v>
      </c>
      <c r="AL10" s="15">
        <f>Data!N$6/100*Data!C17*AJ10</f>
        <v>3.339868400117028</v>
      </c>
      <c r="AM10" s="15">
        <f>Data!N$7*AK10</f>
        <v>33.398684001170281</v>
      </c>
      <c r="AN10" s="8">
        <f>Data!N$5/100*Data!C17*Data!G17/Data!B17/(1-Data!J$5/100)*AJ10</f>
        <v>13.598812704059558</v>
      </c>
      <c r="AO10" s="35"/>
      <c r="AX10" s="36"/>
      <c r="AY10" s="36"/>
      <c r="AZ10" s="15"/>
    </row>
    <row r="11" spans="1:59" s="11" customFormat="1">
      <c r="A11" s="11">
        <v>6</v>
      </c>
      <c r="B11" s="22">
        <f t="shared" si="0"/>
        <v>1</v>
      </c>
      <c r="C11" s="16">
        <f t="shared" si="1"/>
        <v>0</v>
      </c>
      <c r="D11" s="49"/>
      <c r="E11" s="16"/>
      <c r="F11" s="16"/>
      <c r="G11" s="31"/>
      <c r="H11" s="31"/>
      <c r="I11" s="31"/>
      <c r="J11" s="23">
        <f>Data!B18*Data!C18</f>
        <v>840</v>
      </c>
      <c r="K11" s="23">
        <f>IF(Data!C$7=1,Data!D18,IF(Data!C$7=2,J11,Data!B18))</f>
        <v>10</v>
      </c>
      <c r="L11" s="33">
        <f>Data!E18*SQRT(Data!F18/20)</f>
        <v>2.1149391756837113</v>
      </c>
      <c r="M11" s="33">
        <f>IF(Data!H18="A",Data!G$5,IF(Data!H18="B",Data!G$6,Data!G$7))</f>
        <v>55.5</v>
      </c>
      <c r="N11" s="33">
        <f>IF(Data!I18="A",Data!G$5,IF(Data!I18="B",Data!G$6,Data!G$7))</f>
        <v>55.5</v>
      </c>
      <c r="O11" s="33">
        <f>IF(Data!J18="A",Data!G$5,IF(Data!J18="B",Data!G$6,Data!G$7))</f>
        <v>55.5</v>
      </c>
      <c r="P11" s="45">
        <f>IF(Data!C$6=1,M11,IF(Data!C$6=2,N11,O11))</f>
        <v>55.5</v>
      </c>
      <c r="Q11" s="47">
        <f t="shared" si="2"/>
        <v>0.13830420796140452</v>
      </c>
      <c r="R11">
        <f t="shared" si="3"/>
        <v>0.39514451138108081</v>
      </c>
      <c r="S11">
        <f t="shared" si="4"/>
        <v>0.33359913883825582</v>
      </c>
      <c r="T11" s="67">
        <f>(1-L11*S11/Data!G18)*100</f>
        <v>98.236145280741567</v>
      </c>
      <c r="U11" s="45">
        <f t="shared" si="5"/>
        <v>9.823614528074156</v>
      </c>
      <c r="V11" s="47">
        <f>MAX(0,NORMSINV(Data!J$5/100))</f>
        <v>0.50437198623838131</v>
      </c>
      <c r="W11">
        <f t="shared" si="6"/>
        <v>0.3512927868446884</v>
      </c>
      <c r="X11">
        <f t="shared" si="7"/>
        <v>0.1964505870695053</v>
      </c>
      <c r="Y11" s="67">
        <f>(1-L11*X11/Data!G18)*100</f>
        <v>98.961297393301592</v>
      </c>
      <c r="Z11" s="45">
        <f t="shared" si="8"/>
        <v>9.8961297393301599</v>
      </c>
      <c r="AA11" s="5">
        <f t="shared" si="9"/>
        <v>0</v>
      </c>
      <c r="AB11" s="5">
        <f>Data!C18*AA11</f>
        <v>0</v>
      </c>
      <c r="AC11" s="35">
        <f>(100-T11)/100*Data!B18</f>
        <v>0.70554188770337312</v>
      </c>
      <c r="AD11" s="74">
        <f>AC11/Data!B18*Data!D18</f>
        <v>0.17638547192584328</v>
      </c>
      <c r="AE11" s="15">
        <f>Data!N$6/100*Data!C18*AC11</f>
        <v>2.9632759283541672</v>
      </c>
      <c r="AF11" s="15">
        <f>Data!N$7*AD11</f>
        <v>52.915641577752986</v>
      </c>
      <c r="AG11" s="8">
        <f>Data!N$5/100*Data!C18*Data!G18/Data!B18/(1-P11/100)*AC11</f>
        <v>8.3238087875117053</v>
      </c>
      <c r="AH11" s="5">
        <f t="shared" si="10"/>
        <v>1</v>
      </c>
      <c r="AI11" s="5">
        <f>Data!C18*AH11</f>
        <v>21</v>
      </c>
      <c r="AJ11" s="73">
        <f>(100-Y11)/100*Data!B18</f>
        <v>0.41548104267936309</v>
      </c>
      <c r="AK11" s="70">
        <f>AJ11*Data!D18/Data!B18</f>
        <v>0.10387026066984077</v>
      </c>
      <c r="AL11" s="15">
        <f>Data!N$6/100*Data!C18*AJ11</f>
        <v>1.745020379253325</v>
      </c>
      <c r="AM11" s="15">
        <f>Data!N$7*AK11</f>
        <v>31.161078200952232</v>
      </c>
      <c r="AN11" s="8">
        <f>Data!N$5/100*Data!C18*Data!G18/Data!B18/(1-Data!J$5/100)*AJ11</f>
        <v>7.1051318373506707</v>
      </c>
      <c r="AO11" s="35"/>
      <c r="AX11" s="36"/>
      <c r="AY11" s="36"/>
      <c r="AZ11" s="15"/>
    </row>
    <row r="12" spans="1:59" s="11" customFormat="1">
      <c r="A12" s="11">
        <v>7</v>
      </c>
      <c r="B12" s="22">
        <f t="shared" si="0"/>
        <v>1</v>
      </c>
      <c r="C12" s="16">
        <f t="shared" si="1"/>
        <v>0</v>
      </c>
      <c r="D12" s="49"/>
      <c r="E12" s="52" t="s">
        <v>34</v>
      </c>
      <c r="F12" s="51">
        <f>(F9-F6)/F6*100</f>
        <v>5.5858870494305508</v>
      </c>
      <c r="G12" s="51">
        <f>(G9-G6)/G6*100</f>
        <v>-16.645930041981643</v>
      </c>
      <c r="H12" s="51">
        <f t="shared" ref="H12" si="11">(H9-H6)/H6*100</f>
        <v>-10.548873060224881</v>
      </c>
      <c r="I12" s="51"/>
      <c r="J12" s="23">
        <f>Data!B19*Data!C19</f>
        <v>3735</v>
      </c>
      <c r="K12" s="23">
        <f>IF(Data!C$7=1,Data!D19,IF(Data!C$7=2,J12,Data!B19))</f>
        <v>14</v>
      </c>
      <c r="L12" s="33">
        <f>Data!E19*SQRT(Data!F19/20)</f>
        <v>1.926718348943331</v>
      </c>
      <c r="M12" s="33">
        <f>IF(Data!H19="A",Data!G$5,IF(Data!H19="B",Data!G$6,Data!G$7))</f>
        <v>55.5</v>
      </c>
      <c r="N12" s="33">
        <f>IF(Data!I19="A",Data!G$5,IF(Data!I19="B",Data!G$6,Data!G$7))</f>
        <v>65</v>
      </c>
      <c r="O12" s="33">
        <f>IF(Data!J19="A",Data!G$5,IF(Data!J19="B",Data!G$6,Data!G$7))</f>
        <v>55.5</v>
      </c>
      <c r="P12" s="45">
        <f>IF(Data!C$6=1,M12,IF(Data!C$6=2,N12,O12))</f>
        <v>55.5</v>
      </c>
      <c r="Q12" s="47">
        <f t="shared" si="2"/>
        <v>0.13830420796140452</v>
      </c>
      <c r="R12">
        <f t="shared" si="3"/>
        <v>0.39514451138108081</v>
      </c>
      <c r="S12">
        <f t="shared" si="4"/>
        <v>0.33359913883825582</v>
      </c>
      <c r="T12" s="67">
        <f>(1-L12*S12/Data!G19)*100</f>
        <v>98.052267933359516</v>
      </c>
      <c r="U12" s="45">
        <f t="shared" si="5"/>
        <v>13.727317510670332</v>
      </c>
      <c r="V12" s="47">
        <f>MAX(0,NORMSINV(Data!J$5/100))</f>
        <v>0.50437198623838131</v>
      </c>
      <c r="W12">
        <f t="shared" si="6"/>
        <v>0.3512927868446884</v>
      </c>
      <c r="X12">
        <f t="shared" si="7"/>
        <v>0.1964505870695053</v>
      </c>
      <c r="Y12" s="67">
        <f>(1-L12*X12/Data!G19)*100</f>
        <v>98.853015300704527</v>
      </c>
      <c r="Z12" s="45">
        <f t="shared" si="8"/>
        <v>13.839422142098634</v>
      </c>
      <c r="AA12" s="5">
        <f t="shared" si="9"/>
        <v>0</v>
      </c>
      <c r="AB12" s="5">
        <f>Data!C19*AA12</f>
        <v>0</v>
      </c>
      <c r="AC12" s="35">
        <f>(100-T12)/100*Data!B19</f>
        <v>0.87647942998821771</v>
      </c>
      <c r="AD12" s="74">
        <f>AC12/Data!B19*Data!D19</f>
        <v>0.27268248932966771</v>
      </c>
      <c r="AE12" s="15">
        <f>Data!N$6/100*Data!C19*AC12</f>
        <v>14.549558537804415</v>
      </c>
      <c r="AF12" s="15">
        <f>Data!N$7*AD12</f>
        <v>81.804746798900311</v>
      </c>
      <c r="AG12" s="8">
        <f>Data!N$5/100*Data!C19*Data!G19/Data!B19/(1-P12/100)*AC12</f>
        <v>29.971000733304976</v>
      </c>
      <c r="AH12" s="5">
        <f t="shared" si="10"/>
        <v>1</v>
      </c>
      <c r="AI12" s="5">
        <f>Data!C19*AH12</f>
        <v>83</v>
      </c>
      <c r="AJ12" s="73">
        <f>(100-Y12)/100*Data!B19</f>
        <v>0.51614311468296281</v>
      </c>
      <c r="AK12" s="70">
        <f>AJ12*Data!D19/Data!B19</f>
        <v>0.16057785790136622</v>
      </c>
      <c r="AL12" s="15">
        <f>Data!N$6/100*Data!C19*AJ12</f>
        <v>8.5679757037371829</v>
      </c>
      <c r="AM12" s="15">
        <f>Data!N$7*AK12</f>
        <v>48.173357370409867</v>
      </c>
      <c r="AN12" s="8">
        <f>Data!N$5/100*Data!C19*Data!G19/Data!B19/(1-Data!J$5/100)*AJ12</f>
        <v>25.58298934340635</v>
      </c>
      <c r="AO12" s="35"/>
      <c r="AX12" s="36"/>
      <c r="AY12" s="36"/>
      <c r="AZ12" s="15"/>
    </row>
    <row r="13" spans="1:59" s="11" customFormat="1">
      <c r="A13" s="11">
        <v>8</v>
      </c>
      <c r="B13" s="22">
        <f t="shared" si="0"/>
        <v>1</v>
      </c>
      <c r="C13" s="16">
        <f t="shared" si="1"/>
        <v>0</v>
      </c>
      <c r="D13" s="49"/>
      <c r="E13" s="16"/>
      <c r="F13" s="16"/>
      <c r="G13" s="16"/>
      <c r="H13" s="31"/>
      <c r="I13" s="31"/>
      <c r="J13" s="23">
        <f>Data!B20*Data!C20</f>
        <v>690</v>
      </c>
      <c r="K13" s="23">
        <f>IF(Data!C$7=1,Data!D20,IF(Data!C$7=2,J13,Data!B20))</f>
        <v>7</v>
      </c>
      <c r="L13" s="33">
        <f>Data!E20*SQRT(Data!F20/20)</f>
        <v>2.1565525427894485</v>
      </c>
      <c r="M13" s="33">
        <f>IF(Data!H20="A",Data!G$5,IF(Data!H20="B",Data!G$6,Data!G$7))</f>
        <v>55.5</v>
      </c>
      <c r="N13" s="33">
        <f>IF(Data!I20="A",Data!G$5,IF(Data!I20="B",Data!G$6,Data!G$7))</f>
        <v>55.5</v>
      </c>
      <c r="O13" s="33">
        <f>IF(Data!J20="A",Data!G$5,IF(Data!J20="B",Data!G$6,Data!G$7))</f>
        <v>55.5</v>
      </c>
      <c r="P13" s="45">
        <f>IF(Data!C$6=1,M13,IF(Data!C$6=2,N13,O13))</f>
        <v>55.5</v>
      </c>
      <c r="Q13" s="47">
        <f t="shared" si="2"/>
        <v>0.13830420796140452</v>
      </c>
      <c r="R13">
        <f t="shared" si="3"/>
        <v>0.39514451138108081</v>
      </c>
      <c r="S13">
        <f t="shared" si="4"/>
        <v>0.33359913883825582</v>
      </c>
      <c r="T13" s="67">
        <f>(1-L13*S13/Data!G20)*100</f>
        <v>96.872069255939081</v>
      </c>
      <c r="U13" s="45">
        <f t="shared" si="5"/>
        <v>6.7810448479157355</v>
      </c>
      <c r="V13" s="47">
        <f>MAX(0,NORMSINV(Data!J$5/100))</f>
        <v>0.50437198623838131</v>
      </c>
      <c r="W13">
        <f t="shared" si="6"/>
        <v>0.3512927868446884</v>
      </c>
      <c r="X13">
        <f t="shared" si="7"/>
        <v>0.1964505870695053</v>
      </c>
      <c r="Y13" s="67">
        <f>(1-L13*X13/Data!G20)*100</f>
        <v>98.158017334446868</v>
      </c>
      <c r="Z13" s="45">
        <f t="shared" si="8"/>
        <v>6.8710612134112807</v>
      </c>
      <c r="AA13" s="5">
        <f t="shared" si="9"/>
        <v>0</v>
      </c>
      <c r="AB13" s="5">
        <f>Data!C20*AA13</f>
        <v>0</v>
      </c>
      <c r="AC13" s="35">
        <f>(100-T13)/100*Data!B20</f>
        <v>0.7194240711340113</v>
      </c>
      <c r="AD13" s="74">
        <f>AC13/Data!B20*Data!D20</f>
        <v>0.2189551520842643</v>
      </c>
      <c r="AE13" s="15">
        <f>Data!N$6/100*Data!C20*AC13</f>
        <v>4.316544426804068</v>
      </c>
      <c r="AF13" s="15">
        <f>Data!N$7*AD13</f>
        <v>65.686545625279294</v>
      </c>
      <c r="AG13" s="8">
        <f>Data!N$5/100*Data!C20*Data!G20/Data!B20/(1-P13/100)*AC13</f>
        <v>12.12512479439345</v>
      </c>
      <c r="AH13" s="5">
        <f t="shared" si="10"/>
        <v>1</v>
      </c>
      <c r="AI13" s="5">
        <f>Data!C20*AH13</f>
        <v>30</v>
      </c>
      <c r="AJ13" s="73">
        <f>(100-Y13)/100*Data!B20</f>
        <v>0.42365601307722045</v>
      </c>
      <c r="AK13" s="70">
        <f>AJ13*Data!D20/Data!B20</f>
        <v>0.12893878658871927</v>
      </c>
      <c r="AL13" s="15">
        <f>Data!N$6/100*Data!C20*AJ13</f>
        <v>2.5419360784633227</v>
      </c>
      <c r="AM13" s="15">
        <f>Data!N$7*AK13</f>
        <v>38.68163597661578</v>
      </c>
      <c r="AN13" s="8">
        <f>Data!N$5/100*Data!C20*Data!G20/Data!B20/(1-Data!J$5/100)*AJ13</f>
        <v>10.349902599606361</v>
      </c>
      <c r="AO13" s="35"/>
      <c r="AX13" s="36"/>
      <c r="AY13" s="36"/>
      <c r="AZ13" s="15"/>
    </row>
    <row r="14" spans="1:59" s="11" customFormat="1">
      <c r="A14" s="11">
        <v>9</v>
      </c>
      <c r="B14" s="22">
        <f t="shared" si="0"/>
        <v>7</v>
      </c>
      <c r="C14" s="16">
        <f t="shared" si="1"/>
        <v>2</v>
      </c>
      <c r="D14" s="49"/>
      <c r="E14" s="16"/>
      <c r="F14" s="16"/>
      <c r="G14" s="16"/>
      <c r="H14" s="31"/>
      <c r="I14" s="31"/>
      <c r="J14" s="23">
        <f>Data!B21*Data!C21</f>
        <v>2750</v>
      </c>
      <c r="K14" s="23">
        <f>IF(Data!C$7=1,Data!D21,IF(Data!C$7=2,J14,Data!B21))</f>
        <v>10</v>
      </c>
      <c r="L14" s="33">
        <f>Data!E21*SQRT(Data!F21/20)</f>
        <v>14.109130347988476</v>
      </c>
      <c r="M14" s="33">
        <f>IF(Data!H21="A",Data!G$5,IF(Data!H21="B",Data!G$6,Data!G$7))</f>
        <v>55.5</v>
      </c>
      <c r="N14" s="33">
        <f>IF(Data!I21="A",Data!G$5,IF(Data!I21="B",Data!G$6,Data!G$7))</f>
        <v>55.5</v>
      </c>
      <c r="O14" s="33">
        <f>IF(Data!J21="A",Data!G$5,IF(Data!J21="B",Data!G$6,Data!G$7))</f>
        <v>55.5</v>
      </c>
      <c r="P14" s="45">
        <f>IF(Data!C$6=1,M14,IF(Data!C$6=2,N14,O14))</f>
        <v>55.5</v>
      </c>
      <c r="Q14" s="47">
        <f t="shared" si="2"/>
        <v>0.13830420796140452</v>
      </c>
      <c r="R14">
        <f t="shared" si="3"/>
        <v>0.39514451138108081</v>
      </c>
      <c r="S14">
        <f t="shared" si="4"/>
        <v>0.33359913883825582</v>
      </c>
      <c r="T14" s="67">
        <f>(1-L14*S14/Data!G21)*100</f>
        <v>95.601127351546111</v>
      </c>
      <c r="U14" s="45">
        <f t="shared" si="5"/>
        <v>9.5601127351546111</v>
      </c>
      <c r="V14" s="47">
        <f>MAX(0,NORMSINV(Data!J$5/100))</f>
        <v>0.50437198623838131</v>
      </c>
      <c r="W14">
        <f t="shared" si="6"/>
        <v>0.3512927868446884</v>
      </c>
      <c r="X14">
        <f t="shared" si="7"/>
        <v>0.1964505870695053</v>
      </c>
      <c r="Y14" s="67">
        <f>(1-L14*X14/Data!G21)*100</f>
        <v>97.409582299156526</v>
      </c>
      <c r="Z14" s="45">
        <f t="shared" si="8"/>
        <v>9.7409582299156519</v>
      </c>
      <c r="AA14" s="5">
        <f t="shared" si="9"/>
        <v>2</v>
      </c>
      <c r="AB14" s="5">
        <f>Data!C21*AA14</f>
        <v>44</v>
      </c>
      <c r="AC14" s="35">
        <f>(100-T14)/100*Data!B21</f>
        <v>5.4985908105673609</v>
      </c>
      <c r="AD14" s="74">
        <f>AC14/Data!B21*Data!D21</f>
        <v>0.43988726484538887</v>
      </c>
      <c r="AE14" s="15">
        <f>Data!N$6/100*Data!C21*AC14</f>
        <v>24.193799566496391</v>
      </c>
      <c r="AF14" s="15">
        <f>Data!N$7*AD14</f>
        <v>131.96617945361666</v>
      </c>
      <c r="AG14" s="8">
        <f>Data!N$5/100*Data!C21*Data!G21/Data!B21/(1-P14/100)*AC14</f>
        <v>58.173855137418286</v>
      </c>
      <c r="AH14" s="5">
        <f t="shared" si="10"/>
        <v>7</v>
      </c>
      <c r="AI14" s="5">
        <f>Data!C21*AH14</f>
        <v>154</v>
      </c>
      <c r="AJ14" s="73">
        <f>(100-Y14)/100*Data!B21</f>
        <v>3.2380221260543429</v>
      </c>
      <c r="AK14" s="70">
        <f>AJ14*Data!D21/Data!B21</f>
        <v>0.25904177008434742</v>
      </c>
      <c r="AL14" s="15">
        <f>Data!N$6/100*Data!C21*AJ14</f>
        <v>14.247297354639111</v>
      </c>
      <c r="AM14" s="15">
        <f>Data!N$7*AK14</f>
        <v>77.71253102530423</v>
      </c>
      <c r="AN14" s="8">
        <f>Data!N$5/100*Data!C21*Data!G21/Data!B21/(1-Data!J$5/100)*AJ14</f>
        <v>49.656704135061382</v>
      </c>
      <c r="AO14" s="35"/>
      <c r="AX14" s="36"/>
      <c r="AY14" s="36"/>
      <c r="AZ14" s="15"/>
    </row>
    <row r="15" spans="1:59" s="11" customFormat="1">
      <c r="A15" s="11">
        <v>10</v>
      </c>
      <c r="B15" s="22">
        <f t="shared" si="0"/>
        <v>2</v>
      </c>
      <c r="C15" s="16">
        <f t="shared" si="1"/>
        <v>1</v>
      </c>
      <c r="D15" s="49"/>
      <c r="E15" s="16"/>
      <c r="F15" s="16"/>
      <c r="G15" s="16"/>
      <c r="H15" s="31"/>
      <c r="I15" s="31"/>
      <c r="J15" s="23">
        <f>Data!B22*Data!C22</f>
        <v>1000</v>
      </c>
      <c r="K15" s="23">
        <f>IF(Data!C$7=1,Data!D22,IF(Data!C$7=2,J15,Data!B22))</f>
        <v>5</v>
      </c>
      <c r="L15" s="33">
        <f>Data!E22*SQRT(Data!F22/20)</f>
        <v>4.6812152584611342</v>
      </c>
      <c r="M15" s="33">
        <f>IF(Data!H22="A",Data!G$5,IF(Data!H22="B",Data!G$6,Data!G$7))</f>
        <v>55.5</v>
      </c>
      <c r="N15" s="33">
        <f>IF(Data!I22="A",Data!G$5,IF(Data!I22="B",Data!G$6,Data!G$7))</f>
        <v>55.5</v>
      </c>
      <c r="O15" s="33">
        <f>IF(Data!J22="A",Data!G$5,IF(Data!J22="B",Data!G$6,Data!G$7))</f>
        <v>55.5</v>
      </c>
      <c r="P15" s="45">
        <f>IF(Data!C$6=1,M15,IF(Data!C$6=2,N15,O15))</f>
        <v>55.5</v>
      </c>
      <c r="Q15" s="47">
        <f t="shared" si="2"/>
        <v>0.13830420796140452</v>
      </c>
      <c r="R15">
        <f t="shared" si="3"/>
        <v>0.39514451138108081</v>
      </c>
      <c r="S15">
        <f t="shared" si="4"/>
        <v>0.33359913883825582</v>
      </c>
      <c r="T15" s="67">
        <f>(1-L15*S15/Data!G22)*100</f>
        <v>96.876701242121726</v>
      </c>
      <c r="U15" s="45">
        <f t="shared" si="5"/>
        <v>4.8438350621060859</v>
      </c>
      <c r="V15" s="47">
        <f>MAX(0,NORMSINV(Data!J$5/100))</f>
        <v>0.50437198623838131</v>
      </c>
      <c r="W15">
        <f t="shared" si="6"/>
        <v>0.3512927868446884</v>
      </c>
      <c r="X15">
        <f t="shared" si="7"/>
        <v>0.1964505870695053</v>
      </c>
      <c r="Y15" s="67">
        <f>(1-L15*X15/Data!G22)*100</f>
        <v>98.160745028553166</v>
      </c>
      <c r="Z15" s="45">
        <f t="shared" si="8"/>
        <v>4.9080372514276585</v>
      </c>
      <c r="AA15" s="5">
        <f t="shared" si="9"/>
        <v>1</v>
      </c>
      <c r="AB15" s="5">
        <f>Data!C22*AA15</f>
        <v>20</v>
      </c>
      <c r="AC15" s="35">
        <f>(100-T15)/100*Data!B22</f>
        <v>1.561649378939137</v>
      </c>
      <c r="AD15" s="74">
        <f>AC15/Data!B22*Data!D22</f>
        <v>0.1561649378939137</v>
      </c>
      <c r="AE15" s="15">
        <f>Data!N$6/100*Data!C22*AC15</f>
        <v>6.2465975157565481</v>
      </c>
      <c r="AF15" s="15">
        <f>Data!N$7*AD15</f>
        <v>46.849481368174111</v>
      </c>
      <c r="AG15" s="8">
        <f>Data!N$5/100*Data!C22*Data!G22/Data!B22/(1-P15/100)*AC15</f>
        <v>17.546622235271204</v>
      </c>
      <c r="AH15" s="5">
        <f t="shared" si="10"/>
        <v>2</v>
      </c>
      <c r="AI15" s="5">
        <f>Data!C22*AH15</f>
        <v>40</v>
      </c>
      <c r="AJ15" s="73">
        <f>(100-Y15)/100*Data!B22</f>
        <v>0.91962748572341713</v>
      </c>
      <c r="AK15" s="70">
        <f>AJ15*Data!D22/Data!B22</f>
        <v>9.1962748572341713E-2</v>
      </c>
      <c r="AL15" s="15">
        <f>Data!N$6/100*Data!C22*AJ15</f>
        <v>3.6785099428936685</v>
      </c>
      <c r="AM15" s="15">
        <f>Data!N$7*AK15</f>
        <v>27.588824571702514</v>
      </c>
      <c r="AN15" s="8">
        <f>Data!N$5/100*Data!C22*Data!G22/Data!B22/(1-Data!J$5/100)*AJ15</f>
        <v>14.977646347286921</v>
      </c>
      <c r="AO15" s="35"/>
      <c r="AX15" s="36"/>
      <c r="AY15" s="36"/>
      <c r="AZ15" s="15"/>
    </row>
    <row r="16" spans="1:59" s="11" customFormat="1">
      <c r="A16" s="11">
        <v>11</v>
      </c>
      <c r="B16" s="22">
        <f t="shared" si="0"/>
        <v>1</v>
      </c>
      <c r="C16" s="16">
        <f t="shared" si="1"/>
        <v>0</v>
      </c>
      <c r="D16" s="37"/>
      <c r="E16" s="16"/>
      <c r="F16" s="15"/>
      <c r="G16" s="15"/>
      <c r="H16" s="31"/>
      <c r="I16" s="31"/>
      <c r="J16" s="23">
        <f>Data!B23*Data!C23</f>
        <v>814</v>
      </c>
      <c r="K16" s="23">
        <f>IF(Data!C$7=1,Data!D23,IF(Data!C$7=2,J16,Data!B23))</f>
        <v>5</v>
      </c>
      <c r="L16" s="33">
        <f>Data!E23*SQRT(Data!F23/20)</f>
        <v>1.5532381166442966</v>
      </c>
      <c r="M16" s="33">
        <f>IF(Data!H23="A",Data!G$5,IF(Data!H23="B",Data!G$6,Data!G$7))</f>
        <v>55.5</v>
      </c>
      <c r="N16" s="33">
        <f>IF(Data!I23="A",Data!G$5,IF(Data!I23="B",Data!G$6,Data!G$7))</f>
        <v>55.5</v>
      </c>
      <c r="O16" s="33">
        <f>IF(Data!J23="A",Data!G$5,IF(Data!J23="B",Data!G$6,Data!G$7))</f>
        <v>55.5</v>
      </c>
      <c r="P16" s="45">
        <f>IF(Data!C$6=1,M16,IF(Data!C$6=2,N16,O16))</f>
        <v>55.5</v>
      </c>
      <c r="Q16" s="47">
        <f t="shared" si="2"/>
        <v>0.13830420796140452</v>
      </c>
      <c r="R16">
        <f t="shared" si="3"/>
        <v>0.39514451138108081</v>
      </c>
      <c r="S16">
        <f t="shared" si="4"/>
        <v>0.33359913883825582</v>
      </c>
      <c r="T16" s="67">
        <f>(1-L16*S16/Data!G23)*100</f>
        <v>97.64473228125776</v>
      </c>
      <c r="U16" s="45">
        <f t="shared" si="5"/>
        <v>4.8822366140628874</v>
      </c>
      <c r="V16" s="47">
        <f>MAX(0,NORMSINV(Data!J$5/100))</f>
        <v>0.50437198623838131</v>
      </c>
      <c r="W16">
        <f t="shared" si="6"/>
        <v>0.3512927868446884</v>
      </c>
      <c r="X16">
        <f t="shared" si="7"/>
        <v>0.1964505870695053</v>
      </c>
      <c r="Y16" s="67">
        <f>(1-L16*X16/Data!G23)*100</f>
        <v>98.613024818756799</v>
      </c>
      <c r="Z16" s="45">
        <f t="shared" si="8"/>
        <v>4.9306512409378396</v>
      </c>
      <c r="AA16" s="5">
        <f t="shared" si="9"/>
        <v>0</v>
      </c>
      <c r="AB16" s="5">
        <f>Data!C23*AA16</f>
        <v>0</v>
      </c>
      <c r="AC16" s="35">
        <f>(100-T16)/100*Data!B23</f>
        <v>0.51815889812329297</v>
      </c>
      <c r="AD16" s="74">
        <f>AC16/Data!B23*Data!D23</f>
        <v>0.11776338593711204</v>
      </c>
      <c r="AE16" s="15">
        <f>Data!N$6/100*Data!C23*AC16</f>
        <v>3.8343758461123683</v>
      </c>
      <c r="AF16" s="15">
        <f>Data!N$7*AD16</f>
        <v>35.329015781133613</v>
      </c>
      <c r="AG16" s="8">
        <f>Data!N$5/100*Data!C23*Data!G23/Data!B23/(1-P16/100)*AC16</f>
        <v>10.770718668854967</v>
      </c>
      <c r="AH16" s="5">
        <f t="shared" si="10"/>
        <v>1</v>
      </c>
      <c r="AI16" s="5">
        <f>Data!C23*AH16</f>
        <v>37</v>
      </c>
      <c r="AJ16" s="73">
        <f>(100-Y16)/100*Data!B23</f>
        <v>0.30513453987350431</v>
      </c>
      <c r="AK16" s="70">
        <f>AJ16*Data!D23/Data!B23</f>
        <v>6.9348759062160079E-2</v>
      </c>
      <c r="AL16" s="15">
        <f>Data!N$6/100*Data!C23*AJ16</f>
        <v>2.2579955950639321</v>
      </c>
      <c r="AM16" s="15">
        <f>Data!N$7*AK16</f>
        <v>20.804627718648025</v>
      </c>
      <c r="AN16" s="8">
        <f>Data!N$5/100*Data!C23*Data!G23/Data!B23/(1-Data!J$5/100)*AJ16</f>
        <v>9.1937931395111221</v>
      </c>
    </row>
    <row r="17" spans="1:40" s="11" customFormat="1">
      <c r="A17" s="11">
        <v>12</v>
      </c>
      <c r="B17" s="22">
        <f t="shared" si="0"/>
        <v>0</v>
      </c>
      <c r="C17" s="16">
        <f t="shared" si="1"/>
        <v>0</v>
      </c>
      <c r="D17" s="37"/>
      <c r="E17" s="16"/>
      <c r="F17" s="15"/>
      <c r="G17" s="15"/>
      <c r="H17" s="31"/>
      <c r="I17" s="31"/>
      <c r="J17" s="23">
        <f>Data!B24*Data!C24</f>
        <v>140</v>
      </c>
      <c r="K17" s="23">
        <f>IF(Data!C$7=1,Data!D24,IF(Data!C$7=2,J17,Data!B24))</f>
        <v>4</v>
      </c>
      <c r="L17" s="33">
        <f>Data!E24*SQRT(Data!F24/20)</f>
        <v>0.72161170577325362</v>
      </c>
      <c r="M17" s="33">
        <f>IF(Data!H24="A",Data!G$5,IF(Data!H24="B",Data!G$6,Data!G$7))</f>
        <v>55.5</v>
      </c>
      <c r="N17" s="33">
        <f>IF(Data!I24="A",Data!G$5,IF(Data!I24="B",Data!G$6,Data!G$7))</f>
        <v>55.5</v>
      </c>
      <c r="O17" s="33">
        <f>IF(Data!J24="A",Data!G$5,IF(Data!J24="B",Data!G$6,Data!G$7))</f>
        <v>55.5</v>
      </c>
      <c r="P17" s="45">
        <f>IF(Data!C$6=1,M17,IF(Data!C$6=2,N17,O17))</f>
        <v>55.5</v>
      </c>
      <c r="Q17" s="47">
        <f t="shared" si="2"/>
        <v>0.13830420796140452</v>
      </c>
      <c r="R17">
        <f t="shared" si="3"/>
        <v>0.39514451138108081</v>
      </c>
      <c r="S17">
        <f t="shared" si="4"/>
        <v>0.33359913883825582</v>
      </c>
      <c r="T17" s="67">
        <f>(1-L17*S17/Data!G24)*100</f>
        <v>93.981773909460941</v>
      </c>
      <c r="U17" s="45">
        <f t="shared" si="5"/>
        <v>3.7592709563784377</v>
      </c>
      <c r="V17" s="47">
        <f>MAX(0,NORMSINV(Data!J$5/100))</f>
        <v>0.50437198623838131</v>
      </c>
      <c r="W17">
        <f t="shared" si="6"/>
        <v>0.3512927868446884</v>
      </c>
      <c r="X17">
        <f t="shared" si="7"/>
        <v>0.1964505870695053</v>
      </c>
      <c r="Y17" s="67">
        <f>(1-L17*X17/Data!G24)*100</f>
        <v>96.455973919115436</v>
      </c>
      <c r="Z17" s="45">
        <f t="shared" si="8"/>
        <v>3.8582389567646174</v>
      </c>
      <c r="AA17" s="5">
        <f t="shared" si="9"/>
        <v>0</v>
      </c>
      <c r="AB17" s="5">
        <f>Data!C24*AA17</f>
        <v>0</v>
      </c>
      <c r="AC17" s="35">
        <f>(100-T17)/100*Data!B24</f>
        <v>0.24072904362156236</v>
      </c>
      <c r="AD17" s="74">
        <f>AC17/Data!B24*Data!D24</f>
        <v>0.24072904362156236</v>
      </c>
      <c r="AE17" s="15">
        <f>Data!N$6/100*Data!C24*AC17</f>
        <v>1.6851033053509366</v>
      </c>
      <c r="AF17" s="15">
        <f>Data!N$7*AD17</f>
        <v>72.218713086468711</v>
      </c>
      <c r="AG17" s="8">
        <f>Data!N$5/100*Data!C24*Data!G24/Data!B24/(1-P17/100)*AC17</f>
        <v>4.7334362509857772</v>
      </c>
      <c r="AH17" s="5">
        <f t="shared" si="10"/>
        <v>0</v>
      </c>
      <c r="AI17" s="5">
        <f>Data!C24*AH17</f>
        <v>0</v>
      </c>
      <c r="AJ17" s="73">
        <f>(100-Y17)/100*Data!B24</f>
        <v>0.14176104323538255</v>
      </c>
      <c r="AK17" s="70">
        <f>AJ17*Data!D24/Data!B24</f>
        <v>0.14176104323538255</v>
      </c>
      <c r="AL17" s="15">
        <f>Data!N$6/100*Data!C24*AJ17</f>
        <v>0.99232730264767788</v>
      </c>
      <c r="AM17" s="15">
        <f>Data!N$7*AK17</f>
        <v>42.528312970614763</v>
      </c>
      <c r="AN17" s="8">
        <f>Data!N$5/100*Data!C24*Data!G24/Data!B24/(1-Data!J$5/100)*AJ17</f>
        <v>4.0404206133863099</v>
      </c>
    </row>
    <row r="18" spans="1:40" s="11" customFormat="1">
      <c r="A18" s="11">
        <v>13</v>
      </c>
      <c r="B18" s="22">
        <f t="shared" si="0"/>
        <v>1</v>
      </c>
      <c r="C18" s="16">
        <f t="shared" si="1"/>
        <v>0</v>
      </c>
      <c r="D18" s="37"/>
      <c r="E18" s="16"/>
      <c r="F18" s="15"/>
      <c r="G18" s="15"/>
      <c r="H18" s="31"/>
      <c r="I18" s="31"/>
      <c r="J18" s="23">
        <f>Data!B25*Data!C25</f>
        <v>220</v>
      </c>
      <c r="K18" s="23">
        <f>IF(Data!C$7=1,Data!D25,IF(Data!C$7=2,J18,Data!B25))</f>
        <v>7</v>
      </c>
      <c r="L18" s="33">
        <f>Data!E25*SQRT(Data!F25/20)</f>
        <v>2.1406514736068654</v>
      </c>
      <c r="M18" s="33">
        <f>IF(Data!H25="A",Data!G$5,IF(Data!H25="B",Data!G$6,Data!G$7))</f>
        <v>55.5</v>
      </c>
      <c r="N18" s="33">
        <f>IF(Data!I25="A",Data!G$5,IF(Data!I25="B",Data!G$6,Data!G$7))</f>
        <v>55.5</v>
      </c>
      <c r="O18" s="33">
        <f>IF(Data!J25="A",Data!G$5,IF(Data!J25="B",Data!G$6,Data!G$7))</f>
        <v>55.5</v>
      </c>
      <c r="P18" s="45">
        <f>IF(Data!C$6=1,M18,IF(Data!C$6=2,N18,O18))</f>
        <v>55.5</v>
      </c>
      <c r="Q18" s="47">
        <f t="shared" si="2"/>
        <v>0.13830420796140452</v>
      </c>
      <c r="R18">
        <f t="shared" si="3"/>
        <v>0.39514451138108081</v>
      </c>
      <c r="S18">
        <f t="shared" si="4"/>
        <v>0.33359913883825582</v>
      </c>
      <c r="T18" s="67">
        <f>(1-L18*S18/Data!G25)*100</f>
        <v>96.429402559259529</v>
      </c>
      <c r="U18" s="45">
        <f t="shared" si="5"/>
        <v>6.7500581791481666</v>
      </c>
      <c r="V18" s="47">
        <f>MAX(0,NORMSINV(Data!J$5/100))</f>
        <v>0.50437198623838131</v>
      </c>
      <c r="W18">
        <f t="shared" si="6"/>
        <v>0.3512927868446884</v>
      </c>
      <c r="X18">
        <f t="shared" si="7"/>
        <v>0.1964505870695053</v>
      </c>
      <c r="Y18" s="67">
        <f>(1-L18*X18/Data!G25)*100</f>
        <v>97.89733880649365</v>
      </c>
      <c r="Z18" s="45">
        <f t="shared" si="8"/>
        <v>6.8528137164545555</v>
      </c>
      <c r="AA18" s="5">
        <f t="shared" si="9"/>
        <v>0</v>
      </c>
      <c r="AB18" s="5">
        <f>Data!C25*AA18</f>
        <v>0</v>
      </c>
      <c r="AC18" s="35">
        <f>(100-T18)/100*Data!B25</f>
        <v>0.71411948814809412</v>
      </c>
      <c r="AD18" s="74">
        <f>AC18/Data!B25*Data!D25</f>
        <v>0.24994182085183297</v>
      </c>
      <c r="AE18" s="15">
        <f>Data!N$6/100*Data!C25*AC18</f>
        <v>1.5710628739258072</v>
      </c>
      <c r="AF18" s="15">
        <f>Data!N$7*AD18</f>
        <v>74.982546255549892</v>
      </c>
      <c r="AG18" s="8">
        <f>Data!N$5/100*Data!C25*Data!G25/Data!B25/(1-P18/100)*AC18</f>
        <v>4.4130979604657501</v>
      </c>
      <c r="AH18" s="5">
        <f t="shared" si="10"/>
        <v>1</v>
      </c>
      <c r="AI18" s="5">
        <f>Data!C25*AH18</f>
        <v>11</v>
      </c>
      <c r="AJ18" s="73">
        <f>(100-Y18)/100*Data!B25</f>
        <v>0.42053223870126999</v>
      </c>
      <c r="AK18" s="70">
        <f>AJ18*Data!D25/Data!B25</f>
        <v>0.1471862835454445</v>
      </c>
      <c r="AL18" s="15">
        <f>Data!N$6/100*Data!C25*AJ18</f>
        <v>0.92517092514279409</v>
      </c>
      <c r="AM18" s="15">
        <f>Data!N$7*AK18</f>
        <v>44.155885063633349</v>
      </c>
      <c r="AN18" s="8">
        <f>Data!N$5/100*Data!C25*Data!G25/Data!B25/(1-Data!J$5/100)*AJ18</f>
        <v>3.7669825942296162</v>
      </c>
    </row>
    <row r="19" spans="1:40" s="11" customFormat="1">
      <c r="A19" s="11">
        <v>14</v>
      </c>
      <c r="B19" s="22">
        <f t="shared" si="0"/>
        <v>3</v>
      </c>
      <c r="C19" s="16">
        <f t="shared" si="1"/>
        <v>1</v>
      </c>
      <c r="D19" s="37"/>
      <c r="E19" s="16"/>
      <c r="F19" s="15"/>
      <c r="G19" s="15"/>
      <c r="H19" s="31"/>
      <c r="I19" s="31"/>
      <c r="J19" s="23">
        <f>Data!B26*Data!C26</f>
        <v>1947</v>
      </c>
      <c r="K19" s="23">
        <f>IF(Data!C$7=1,Data!D26,IF(Data!C$7=2,J19,Data!B26))</f>
        <v>4</v>
      </c>
      <c r="L19" s="33">
        <f>Data!E26*SQRT(Data!F26/20)</f>
        <v>6.3064533264685707</v>
      </c>
      <c r="M19" s="33">
        <f>IF(Data!H26="A",Data!G$5,IF(Data!H26="B",Data!G$6,Data!G$7))</f>
        <v>55.5</v>
      </c>
      <c r="N19" s="33">
        <f>IF(Data!I26="A",Data!G$5,IF(Data!I26="B",Data!G$6,Data!G$7))</f>
        <v>55.5</v>
      </c>
      <c r="O19" s="33">
        <f>IF(Data!J26="A",Data!G$5,IF(Data!J26="B",Data!G$6,Data!G$7))</f>
        <v>55.5</v>
      </c>
      <c r="P19" s="45">
        <f>IF(Data!C$6=1,M19,IF(Data!C$6=2,N19,O19))</f>
        <v>55.5</v>
      </c>
      <c r="Q19" s="47">
        <f t="shared" si="2"/>
        <v>0.13830420796140452</v>
      </c>
      <c r="R19">
        <f t="shared" si="3"/>
        <v>0.39514451138108081</v>
      </c>
      <c r="S19">
        <f t="shared" si="4"/>
        <v>0.33359913883825582</v>
      </c>
      <c r="T19" s="67">
        <f>(1-L19*S19/Data!G26)*100</f>
        <v>96.434190849434628</v>
      </c>
      <c r="U19" s="45">
        <f t="shared" si="5"/>
        <v>3.8573676339773852</v>
      </c>
      <c r="V19" s="47">
        <f>MAX(0,NORMSINV(Data!J$5/100))</f>
        <v>0.50437198623838131</v>
      </c>
      <c r="W19">
        <f t="shared" si="6"/>
        <v>0.3512927868446884</v>
      </c>
      <c r="X19">
        <f t="shared" si="7"/>
        <v>0.1964505870695053</v>
      </c>
      <c r="Y19" s="67">
        <f>(1-L19*X19/Data!G26)*100</f>
        <v>97.900158545235286</v>
      </c>
      <c r="Z19" s="45">
        <f t="shared" si="8"/>
        <v>3.9160063418094113</v>
      </c>
      <c r="AA19" s="5">
        <f t="shared" si="9"/>
        <v>1</v>
      </c>
      <c r="AB19" s="5">
        <f>Data!C26*AA19</f>
        <v>33</v>
      </c>
      <c r="AC19" s="35">
        <f>(100-T19)/100*Data!B26</f>
        <v>2.1038273988335692</v>
      </c>
      <c r="AD19" s="74">
        <f>AC19/Data!B26*Data!D26</f>
        <v>0.14263236602261486</v>
      </c>
      <c r="AE19" s="15">
        <f>Data!N$6/100*Data!C26*AC19</f>
        <v>13.885260832301558</v>
      </c>
      <c r="AF19" s="15">
        <f>Data!N$7*AD19</f>
        <v>42.789709806784458</v>
      </c>
      <c r="AG19" s="8">
        <f>Data!N$5/100*Data!C26*Data!G26/Data!B26/(1-P19/100)*AC19</f>
        <v>39.003541663768424</v>
      </c>
      <c r="AH19" s="5">
        <f t="shared" si="10"/>
        <v>3</v>
      </c>
      <c r="AI19" s="5">
        <f>Data!C26*AH19</f>
        <v>99</v>
      </c>
      <c r="AJ19" s="73">
        <f>(100-Y19)/100*Data!B26</f>
        <v>1.2389064583111815</v>
      </c>
      <c r="AK19" s="70">
        <f>AJ19*Data!D26/Data!B26</f>
        <v>8.3993658190588572E-2</v>
      </c>
      <c r="AL19" s="15">
        <f>Data!N$6/100*Data!C26*AJ19</f>
        <v>8.1767826248537983</v>
      </c>
      <c r="AM19" s="15">
        <f>Data!N$7*AK19</f>
        <v>25.198097457176573</v>
      </c>
      <c r="AN19" s="8">
        <f>Data!N$5/100*Data!C26*Data!G26/Data!B26/(1-Data!J$5/100)*AJ19</f>
        <v>33.293088863411221</v>
      </c>
    </row>
    <row r="20" spans="1:40" s="11" customFormat="1">
      <c r="A20" s="11">
        <v>15</v>
      </c>
      <c r="B20" s="22">
        <f t="shared" si="0"/>
        <v>2</v>
      </c>
      <c r="C20" s="16">
        <f t="shared" si="1"/>
        <v>1</v>
      </c>
      <c r="D20" s="37"/>
      <c r="E20" s="16"/>
      <c r="F20" s="15"/>
      <c r="G20" s="15"/>
      <c r="H20" s="31"/>
      <c r="I20" s="31"/>
      <c r="J20" s="23">
        <f>Data!B27*Data!C27</f>
        <v>931</v>
      </c>
      <c r="K20" s="23">
        <f>IF(Data!C$7=1,Data!D27,IF(Data!C$7=2,J20,Data!B27))</f>
        <v>4</v>
      </c>
      <c r="L20" s="33">
        <f>Data!E27*SQRT(Data!F27/20)</f>
        <v>3.830480117381494</v>
      </c>
      <c r="M20" s="33">
        <f>IF(Data!H27="A",Data!G$5,IF(Data!H27="B",Data!G$6,Data!G$7))</f>
        <v>55.5</v>
      </c>
      <c r="N20" s="33">
        <f>IF(Data!I27="A",Data!G$5,IF(Data!I27="B",Data!G$6,Data!G$7))</f>
        <v>55.5</v>
      </c>
      <c r="O20" s="33">
        <f>IF(Data!J27="A",Data!G$5,IF(Data!J27="B",Data!G$6,Data!G$7))</f>
        <v>55.5</v>
      </c>
      <c r="P20" s="45">
        <f>IF(Data!C$6=1,M20,IF(Data!C$6=2,N20,O20))</f>
        <v>55.5</v>
      </c>
      <c r="Q20" s="47">
        <f t="shared" si="2"/>
        <v>0.13830420796140452</v>
      </c>
      <c r="R20">
        <f t="shared" si="3"/>
        <v>0.39514451138108081</v>
      </c>
      <c r="S20">
        <f t="shared" si="4"/>
        <v>0.33359913883825582</v>
      </c>
      <c r="T20" s="67">
        <f>(1-L20*S20/Data!G27)*100</f>
        <v>93.274500692128797</v>
      </c>
      <c r="U20" s="45">
        <f t="shared" si="5"/>
        <v>3.7309800276851517</v>
      </c>
      <c r="V20" s="47">
        <f>MAX(0,NORMSINV(Data!J$5/100))</f>
        <v>0.50437198623838131</v>
      </c>
      <c r="W20">
        <f t="shared" si="6"/>
        <v>0.3512927868446884</v>
      </c>
      <c r="X20">
        <f t="shared" si="7"/>
        <v>0.1964505870695053</v>
      </c>
      <c r="Y20" s="67">
        <f>(1-L20*X20/Data!G27)*100</f>
        <v>96.039473327275459</v>
      </c>
      <c r="Z20" s="45">
        <f t="shared" si="8"/>
        <v>3.8415789330910184</v>
      </c>
      <c r="AA20" s="5">
        <f t="shared" si="9"/>
        <v>1</v>
      </c>
      <c r="AB20" s="5">
        <f>Data!C27*AA20</f>
        <v>49</v>
      </c>
      <c r="AC20" s="35">
        <f>(100-T20)/100*Data!B27</f>
        <v>1.2778448684955286</v>
      </c>
      <c r="AD20" s="74">
        <f>AC20/Data!B27*Data!D27</f>
        <v>0.26901997231484814</v>
      </c>
      <c r="AE20" s="15">
        <f>Data!N$6/100*Data!C27*AC20</f>
        <v>12.522879711256181</v>
      </c>
      <c r="AF20" s="15">
        <f>Data!N$7*AD20</f>
        <v>80.70599169445444</v>
      </c>
      <c r="AG20" s="8">
        <f>Data!N$5/100*Data!C27*Data!G27/Data!B27/(1-P20/100)*AC20</f>
        <v>35.176628402405001</v>
      </c>
      <c r="AH20" s="5">
        <f t="shared" si="10"/>
        <v>2</v>
      </c>
      <c r="AI20" s="5">
        <f>Data!C27*AH20</f>
        <v>98</v>
      </c>
      <c r="AJ20" s="73">
        <f>(100-Y20)/100*Data!B27</f>
        <v>0.75250006781766277</v>
      </c>
      <c r="AK20" s="70">
        <f>AJ20*Data!D27/Data!B27</f>
        <v>0.15842106690898164</v>
      </c>
      <c r="AL20" s="15">
        <f>Data!N$6/100*Data!C27*AJ20</f>
        <v>7.3745006646130955</v>
      </c>
      <c r="AM20" s="15">
        <f>Data!N$7*AK20</f>
        <v>47.526320072694489</v>
      </c>
      <c r="AN20" s="8">
        <f>Data!N$5/100*Data!C27*Data!G27/Data!B27/(1-Data!J$5/100)*AJ20</f>
        <v>30.026468504124974</v>
      </c>
    </row>
    <row r="21" spans="1:40" s="11" customFormat="1">
      <c r="A21" s="11">
        <v>16</v>
      </c>
      <c r="B21" s="22">
        <f t="shared" si="0"/>
        <v>1</v>
      </c>
      <c r="C21" s="16">
        <f t="shared" si="1"/>
        <v>0</v>
      </c>
      <c r="D21" s="37"/>
      <c r="E21" s="16"/>
      <c r="F21" s="15"/>
      <c r="G21" s="15"/>
      <c r="H21" s="31"/>
      <c r="I21" s="31"/>
      <c r="J21" s="23">
        <f>Data!B28*Data!C28</f>
        <v>3320</v>
      </c>
      <c r="K21" s="23">
        <f>IF(Data!C$7=1,Data!D28,IF(Data!C$7=2,J21,Data!B28))</f>
        <v>11</v>
      </c>
      <c r="L21" s="33">
        <f>Data!E28*SQRT(Data!F28/20)</f>
        <v>1.7749087441823674</v>
      </c>
      <c r="M21" s="33">
        <f>IF(Data!H28="A",Data!G$5,IF(Data!H28="B",Data!G$6,Data!G$7))</f>
        <v>55.5</v>
      </c>
      <c r="N21" s="33">
        <f>IF(Data!I28="A",Data!G$5,IF(Data!I28="B",Data!G$6,Data!G$7))</f>
        <v>65</v>
      </c>
      <c r="O21" s="33">
        <f>IF(Data!J28="A",Data!G$5,IF(Data!J28="B",Data!G$6,Data!G$7))</f>
        <v>55.5</v>
      </c>
      <c r="P21" s="45">
        <f>IF(Data!C$6=1,M21,IF(Data!C$6=2,N21,O21))</f>
        <v>55.5</v>
      </c>
      <c r="Q21" s="47">
        <f t="shared" si="2"/>
        <v>0.13830420796140452</v>
      </c>
      <c r="R21">
        <f t="shared" si="3"/>
        <v>0.39514451138108081</v>
      </c>
      <c r="S21">
        <f t="shared" si="4"/>
        <v>0.33359913883825582</v>
      </c>
      <c r="T21" s="67">
        <f>(1-L21*S21/Data!G28)*100</f>
        <v>98.089974101368611</v>
      </c>
      <c r="U21" s="45">
        <f t="shared" si="5"/>
        <v>10.789897151150546</v>
      </c>
      <c r="V21" s="47">
        <f>MAX(0,NORMSINV(Data!J$5/100))</f>
        <v>0.50437198623838131</v>
      </c>
      <c r="W21">
        <f t="shared" si="6"/>
        <v>0.3512927868446884</v>
      </c>
      <c r="X21">
        <f t="shared" si="7"/>
        <v>0.1964505870695053</v>
      </c>
      <c r="Y21" s="67">
        <f>(1-L21*X21/Data!G28)*100</f>
        <v>98.875219791001854</v>
      </c>
      <c r="Z21" s="45">
        <f t="shared" si="8"/>
        <v>10.876274177010204</v>
      </c>
      <c r="AA21" s="5">
        <f t="shared" si="9"/>
        <v>0</v>
      </c>
      <c r="AB21" s="5">
        <f>Data!C28*AA21</f>
        <v>0</v>
      </c>
      <c r="AC21" s="35">
        <f>(100-T21)/100*Data!B28</f>
        <v>0.76401035945255558</v>
      </c>
      <c r="AD21" s="74">
        <f>AC21/Data!B28*Data!D28</f>
        <v>0.21010284884945279</v>
      </c>
      <c r="AE21" s="15">
        <f>Data!N$6/100*Data!C28*AC21</f>
        <v>12.682571966912423</v>
      </c>
      <c r="AF21" s="15">
        <f>Data!N$7*AD21</f>
        <v>63.030854654835835</v>
      </c>
      <c r="AG21" s="8">
        <f>Data!N$5/100*Data!C28*Data!G28/Data!B28/(1-P21/100)*AC21</f>
        <v>27.609531669542498</v>
      </c>
      <c r="AH21" s="5">
        <f t="shared" si="10"/>
        <v>1</v>
      </c>
      <c r="AI21" s="5">
        <f>Data!C28*AH21</f>
        <v>83</v>
      </c>
      <c r="AJ21" s="73">
        <f>(100-Y21)/100*Data!B28</f>
        <v>0.44991208359925849</v>
      </c>
      <c r="AK21" s="70">
        <f>AJ21*Data!D28/Data!B28</f>
        <v>0.12372582298979609</v>
      </c>
      <c r="AL21" s="15">
        <f>Data!N$6/100*Data!C28*AJ21</f>
        <v>7.4685405877476914</v>
      </c>
      <c r="AM21" s="15">
        <f>Data!N$7*AK21</f>
        <v>37.117746896938826</v>
      </c>
      <c r="AN21" s="8">
        <f>Data!N$5/100*Data!C28*Data!G28/Data!B28/(1-Data!J$5/100)*AJ21</f>
        <v>23.567259590816203</v>
      </c>
    </row>
    <row r="22" spans="1:40" s="11" customFormat="1">
      <c r="A22" s="11">
        <v>17</v>
      </c>
      <c r="B22" s="22">
        <f t="shared" si="0"/>
        <v>11</v>
      </c>
      <c r="C22" s="16">
        <f t="shared" si="1"/>
        <v>3</v>
      </c>
      <c r="D22" s="37"/>
      <c r="E22" s="16"/>
      <c r="F22" s="15"/>
      <c r="G22" s="15"/>
      <c r="H22" s="31"/>
      <c r="I22" s="31"/>
      <c r="J22" s="23">
        <f>Data!B29*Data!C29</f>
        <v>5200</v>
      </c>
      <c r="K22" s="23">
        <f>IF(Data!C$7=1,Data!D29,IF(Data!C$7=2,J22,Data!B29))</f>
        <v>8</v>
      </c>
      <c r="L22" s="33">
        <f>Data!E29*SQRT(Data!F29/20)</f>
        <v>22.188470292576344</v>
      </c>
      <c r="M22" s="33">
        <f>IF(Data!H29="A",Data!G$5,IF(Data!H29="B",Data!G$6,Data!G$7))</f>
        <v>55.5</v>
      </c>
      <c r="N22" s="33">
        <f>IF(Data!I29="A",Data!G$5,IF(Data!I29="B",Data!G$6,Data!G$7))</f>
        <v>55.5</v>
      </c>
      <c r="O22" s="33">
        <f>IF(Data!J29="A",Data!G$5,IF(Data!J29="B",Data!G$6,Data!G$7))</f>
        <v>55.5</v>
      </c>
      <c r="P22" s="45">
        <f>IF(Data!C$6=1,M22,IF(Data!C$6=2,N22,O22))</f>
        <v>55.5</v>
      </c>
      <c r="Q22" s="47">
        <f t="shared" si="2"/>
        <v>0.13830420796140452</v>
      </c>
      <c r="R22">
        <f t="shared" si="3"/>
        <v>0.39514451138108081</v>
      </c>
      <c r="S22">
        <f t="shared" si="4"/>
        <v>0.33359913883825582</v>
      </c>
      <c r="T22" s="67">
        <f>(1-L22*S22/Data!G29)*100</f>
        <v>94.030601143756698</v>
      </c>
      <c r="U22" s="45">
        <f t="shared" si="5"/>
        <v>7.5224480915005358</v>
      </c>
      <c r="V22" s="47">
        <f>MAX(0,NORMSINV(Data!J$5/100))</f>
        <v>0.50437198623838131</v>
      </c>
      <c r="W22">
        <f t="shared" si="6"/>
        <v>0.3512927868446884</v>
      </c>
      <c r="X22">
        <f t="shared" si="7"/>
        <v>0.1964505870695053</v>
      </c>
      <c r="Y22" s="67">
        <f>(1-L22*X22/Data!G29)*100</f>
        <v>96.484727407136376</v>
      </c>
      <c r="Z22" s="45">
        <f t="shared" si="8"/>
        <v>7.7187781925709098</v>
      </c>
      <c r="AA22" s="5">
        <f t="shared" si="9"/>
        <v>3</v>
      </c>
      <c r="AB22" s="5">
        <f>Data!C29*AA22</f>
        <v>78</v>
      </c>
      <c r="AC22" s="35">
        <f>(100-T22)/100*Data!B29</f>
        <v>11.938797712486604</v>
      </c>
      <c r="AD22" s="74">
        <f>AC22/Data!B29*Data!D29</f>
        <v>0.47755190849946416</v>
      </c>
      <c r="AE22" s="15">
        <f>Data!N$6/100*Data!C29*AC22</f>
        <v>62.081748104930341</v>
      </c>
      <c r="AF22" s="15">
        <f>Data!N$7*AD22</f>
        <v>143.26557254983925</v>
      </c>
      <c r="AG22" s="8">
        <f>Data!N$5/100*Data!C29*Data!G29/Data!B29/(1-P22/100)*AC22</f>
        <v>108.11989838499107</v>
      </c>
      <c r="AH22" s="5">
        <f t="shared" si="10"/>
        <v>11</v>
      </c>
      <c r="AI22" s="5">
        <f>Data!C29*AH22</f>
        <v>286</v>
      </c>
      <c r="AJ22" s="73">
        <f>(100-Y22)/100*Data!B29</f>
        <v>7.0305451857272496</v>
      </c>
      <c r="AK22" s="70">
        <f>AJ22*Data!D29/Data!B29</f>
        <v>0.28122180742908998</v>
      </c>
      <c r="AL22" s="15">
        <f>Data!N$6/100*Data!C29*AJ22</f>
        <v>36.558834965781699</v>
      </c>
      <c r="AM22" s="15">
        <f>Data!N$7*AK22</f>
        <v>84.366542228726999</v>
      </c>
      <c r="AN22" s="8">
        <f>Data!N$5/100*Data!C29*Data!G29/Data!B29/(1-Data!J$5/100)*AJ22</f>
        <v>92.290218561826748</v>
      </c>
    </row>
    <row r="23" spans="1:40" s="11" customFormat="1">
      <c r="A23" s="11">
        <v>18</v>
      </c>
      <c r="B23" s="22">
        <f t="shared" si="0"/>
        <v>4</v>
      </c>
      <c r="C23" s="16">
        <f t="shared" si="1"/>
        <v>1</v>
      </c>
      <c r="D23" s="37"/>
      <c r="E23" s="16"/>
      <c r="F23" s="15"/>
      <c r="G23" s="15"/>
      <c r="H23" s="31"/>
      <c r="I23" s="31"/>
      <c r="J23" s="23">
        <f>Data!B30*Data!C30</f>
        <v>4032</v>
      </c>
      <c r="K23" s="23">
        <f>IF(Data!C$7=1,Data!D30,IF(Data!C$7=2,J23,Data!B30))</f>
        <v>15</v>
      </c>
      <c r="L23" s="33">
        <f>Data!E30*SQRT(Data!F30/20)</f>
        <v>8.2426476454292956</v>
      </c>
      <c r="M23" s="33">
        <f>IF(Data!H30="A",Data!G$5,IF(Data!H30="B",Data!G$6,Data!G$7))</f>
        <v>55.5</v>
      </c>
      <c r="N23" s="33">
        <f>IF(Data!I30="A",Data!G$5,IF(Data!I30="B",Data!G$6,Data!G$7))</f>
        <v>65</v>
      </c>
      <c r="O23" s="33">
        <f>IF(Data!J30="A",Data!G$5,IF(Data!J30="B",Data!G$6,Data!G$7))</f>
        <v>55.5</v>
      </c>
      <c r="P23" s="45">
        <f>IF(Data!C$6=1,M23,IF(Data!C$6=2,N23,O23))</f>
        <v>55.5</v>
      </c>
      <c r="Q23" s="47">
        <f t="shared" si="2"/>
        <v>0.13830420796140452</v>
      </c>
      <c r="R23">
        <f t="shared" si="3"/>
        <v>0.39514451138108081</v>
      </c>
      <c r="S23">
        <f t="shared" si="4"/>
        <v>0.33359913883825582</v>
      </c>
      <c r="T23" s="67">
        <f>(1-L23*S23/Data!G30)*100</f>
        <v>92.949384214711813</v>
      </c>
      <c r="U23" s="45">
        <f t="shared" si="5"/>
        <v>13.942407632206773</v>
      </c>
      <c r="V23" s="47">
        <f>MAX(0,NORMSINV(Data!J$5/100))</f>
        <v>0.50437198623838131</v>
      </c>
      <c r="W23">
        <f t="shared" si="6"/>
        <v>0.3512927868446884</v>
      </c>
      <c r="X23">
        <f t="shared" si="7"/>
        <v>0.1964505870695053</v>
      </c>
      <c r="Y23" s="67">
        <f>(1-L23*X23/Data!G30)*100</f>
        <v>95.848018028329079</v>
      </c>
      <c r="Z23" s="45">
        <f t="shared" si="8"/>
        <v>14.377202704249362</v>
      </c>
      <c r="AA23" s="5">
        <f t="shared" si="9"/>
        <v>1</v>
      </c>
      <c r="AB23" s="5">
        <f>Data!C30*AA23</f>
        <v>72</v>
      </c>
      <c r="AC23" s="35">
        <f>(100-T23)/100*Data!B30</f>
        <v>3.948344839761385</v>
      </c>
      <c r="AD23" s="74">
        <f>AC23/Data!B30*Data!D30</f>
        <v>1.0575923677932282</v>
      </c>
      <c r="AE23" s="15">
        <f>Data!N$6/100*Data!C30*AC23</f>
        <v>56.856165692563941</v>
      </c>
      <c r="AF23" s="15">
        <f>Data!N$7*AD23</f>
        <v>317.27771033796847</v>
      </c>
      <c r="AG23" s="8">
        <f>Data!N$5/100*Data!C30*Data!G30/Data!B30/(1-P23/100)*AC23</f>
        <v>111.22544452297323</v>
      </c>
      <c r="AH23" s="5">
        <f t="shared" si="10"/>
        <v>4</v>
      </c>
      <c r="AI23" s="5">
        <f>Data!C30*AH23</f>
        <v>288</v>
      </c>
      <c r="AJ23" s="73">
        <f>(100-Y23)/100*Data!B30</f>
        <v>2.3251099041357155</v>
      </c>
      <c r="AK23" s="70">
        <f>AJ23*Data!D30/Data!B30</f>
        <v>0.62279729575063814</v>
      </c>
      <c r="AL23" s="15">
        <f>Data!N$6/100*Data!C30*AJ23</f>
        <v>33.481582619554302</v>
      </c>
      <c r="AM23" s="15">
        <f>Data!N$7*AK23</f>
        <v>186.83918872519143</v>
      </c>
      <c r="AN23" s="8">
        <f>Data!N$5/100*Data!C30*Data!G30/Data!B30/(1-Data!J$5/100)*AJ23</f>
        <v>94.941086127458831</v>
      </c>
    </row>
    <row r="24" spans="1:40" s="11" customFormat="1">
      <c r="A24" s="11">
        <v>19</v>
      </c>
      <c r="B24" s="22">
        <f t="shared" si="0"/>
        <v>9</v>
      </c>
      <c r="C24" s="16">
        <f t="shared" si="1"/>
        <v>3</v>
      </c>
      <c r="D24" s="37"/>
      <c r="E24" s="16"/>
      <c r="F24" s="15"/>
      <c r="G24" s="15"/>
      <c r="H24" s="31"/>
      <c r="I24" s="31"/>
      <c r="J24" s="23">
        <f>Data!B31*Data!C31</f>
        <v>6540</v>
      </c>
      <c r="K24" s="23">
        <f>IF(Data!C$7=1,Data!D31,IF(Data!C$7=2,J24,Data!B31))</f>
        <v>13</v>
      </c>
      <c r="L24" s="33">
        <f>Data!E31*SQRT(Data!F31/20)</f>
        <v>18.368789528385449</v>
      </c>
      <c r="M24" s="33">
        <f>IF(Data!H31="A",Data!G$5,IF(Data!H31="B",Data!G$6,Data!G$7))</f>
        <v>55.5</v>
      </c>
      <c r="N24" s="33">
        <f>IF(Data!I31="A",Data!G$5,IF(Data!I31="B",Data!G$6,Data!G$7))</f>
        <v>55.5</v>
      </c>
      <c r="O24" s="33">
        <f>IF(Data!J31="A",Data!G$5,IF(Data!J31="B",Data!G$6,Data!G$7))</f>
        <v>55.5</v>
      </c>
      <c r="P24" s="45">
        <f>IF(Data!C$6=1,M24,IF(Data!C$6=2,N24,O24))</f>
        <v>55.5</v>
      </c>
      <c r="Q24" s="47">
        <f t="shared" si="2"/>
        <v>0.13830420796140452</v>
      </c>
      <c r="R24">
        <f t="shared" si="3"/>
        <v>0.39514451138108081</v>
      </c>
      <c r="S24">
        <f t="shared" si="4"/>
        <v>0.33359913883825582</v>
      </c>
      <c r="T24" s="67">
        <f>(1-L24*S24/Data!G31)*100</f>
        <v>94.893489693191199</v>
      </c>
      <c r="U24" s="45">
        <f t="shared" si="5"/>
        <v>12.336153660114855</v>
      </c>
      <c r="V24" s="47">
        <f>MAX(0,NORMSINV(Data!J$5/100))</f>
        <v>0.50437198623838131</v>
      </c>
      <c r="W24">
        <f t="shared" si="6"/>
        <v>0.3512927868446884</v>
      </c>
      <c r="X24">
        <f t="shared" si="7"/>
        <v>0.1964505870695053</v>
      </c>
      <c r="Y24" s="67">
        <f>(1-L24*X24/Data!G31)*100</f>
        <v>96.992867094493747</v>
      </c>
      <c r="Z24" s="45">
        <f t="shared" si="8"/>
        <v>12.609072722284186</v>
      </c>
      <c r="AA24" s="5">
        <f t="shared" si="9"/>
        <v>3</v>
      </c>
      <c r="AB24" s="5">
        <f>Data!C31*AA24</f>
        <v>90</v>
      </c>
      <c r="AC24" s="35">
        <f>(100-T24)/100*Data!B31</f>
        <v>11.132192468843186</v>
      </c>
      <c r="AD24" s="74">
        <f>AC24/Data!B31*Data!D31</f>
        <v>0.66384633988514408</v>
      </c>
      <c r="AE24" s="15">
        <f>Data!N$6/100*Data!C31*AC24</f>
        <v>66.793154813059118</v>
      </c>
      <c r="AF24" s="15">
        <f>Data!N$7*AD24</f>
        <v>199.15390196554321</v>
      </c>
      <c r="AG24" s="8">
        <f>Data!N$5/100*Data!C31*Data!G31/Data!B31/(1-P24/100)*AC24</f>
        <v>103.27773654220047</v>
      </c>
      <c r="AH24" s="5">
        <f t="shared" si="10"/>
        <v>9</v>
      </c>
      <c r="AI24" s="5">
        <f>Data!C31*AH24</f>
        <v>270</v>
      </c>
      <c r="AJ24" s="73">
        <f>(100-Y24)/100*Data!B31</f>
        <v>6.5555497340036331</v>
      </c>
      <c r="AK24" s="70">
        <f>AJ24*Data!D31/Data!B31</f>
        <v>0.39092727771581298</v>
      </c>
      <c r="AL24" s="15">
        <f>Data!N$6/100*Data!C31*AJ24</f>
        <v>39.333298404021797</v>
      </c>
      <c r="AM24" s="15">
        <f>Data!N$7*AK24</f>
        <v>117.2781833147439</v>
      </c>
      <c r="AN24" s="8">
        <f>Data!N$5/100*Data!C31*Data!G31/Data!B31/(1-Data!J$5/100)*AJ24</f>
        <v>88.156990715167026</v>
      </c>
    </row>
    <row r="25" spans="1:40" s="11" customFormat="1">
      <c r="A25" s="11">
        <v>20</v>
      </c>
      <c r="B25" s="22">
        <f t="shared" si="0"/>
        <v>11</v>
      </c>
      <c r="C25" s="16">
        <f t="shared" si="1"/>
        <v>3</v>
      </c>
      <c r="D25" s="37"/>
      <c r="E25" s="16"/>
      <c r="F25" s="15"/>
      <c r="G25" s="15"/>
      <c r="H25" s="31"/>
      <c r="I25" s="31"/>
      <c r="J25" s="23">
        <f>Data!B32*Data!C32</f>
        <v>7917</v>
      </c>
      <c r="K25" s="23">
        <f>IF(Data!C$7=1,Data!D32,IF(Data!C$7=2,J25,Data!B32))</f>
        <v>14</v>
      </c>
      <c r="L25" s="33">
        <f>Data!E32*SQRT(Data!F32/20)</f>
        <v>22.323063804969021</v>
      </c>
      <c r="M25" s="33">
        <f>IF(Data!H32="A",Data!G$5,IF(Data!H32="B",Data!G$6,Data!G$7))</f>
        <v>55.5</v>
      </c>
      <c r="N25" s="33">
        <f>IF(Data!I32="A",Data!G$5,IF(Data!I32="B",Data!G$6,Data!G$7))</f>
        <v>55.5</v>
      </c>
      <c r="O25" s="33">
        <f>IF(Data!J32="A",Data!G$5,IF(Data!J32="B",Data!G$6,Data!G$7))</f>
        <v>55.5</v>
      </c>
      <c r="P25" s="45">
        <f>IF(Data!C$6=1,M25,IF(Data!C$6=2,N25,O25))</f>
        <v>55.5</v>
      </c>
      <c r="Q25" s="47">
        <f t="shared" si="2"/>
        <v>0.13830420796140452</v>
      </c>
      <c r="R25">
        <f t="shared" si="3"/>
        <v>0.39514451138108081</v>
      </c>
      <c r="S25">
        <f t="shared" si="4"/>
        <v>0.33359913883825582</v>
      </c>
      <c r="T25" s="67">
        <f>(1-L25*S25/Data!G32)*100</f>
        <v>94.564266524402115</v>
      </c>
      <c r="U25" s="45">
        <f t="shared" si="5"/>
        <v>13.238997313416297</v>
      </c>
      <c r="V25" s="47">
        <f>MAX(0,NORMSINV(Data!J$5/100))</f>
        <v>0.50437198623838131</v>
      </c>
      <c r="W25">
        <f t="shared" si="6"/>
        <v>0.3512927868446884</v>
      </c>
      <c r="X25">
        <f t="shared" si="7"/>
        <v>0.1964505870695053</v>
      </c>
      <c r="Y25" s="67">
        <f>(1-L25*X25/Data!G32)*100</f>
        <v>96.798993438192554</v>
      </c>
      <c r="Z25" s="45">
        <f t="shared" si="8"/>
        <v>13.551859081346956</v>
      </c>
      <c r="AA25" s="5">
        <f t="shared" si="9"/>
        <v>3</v>
      </c>
      <c r="AB25" s="5">
        <f>Data!C32*AA25</f>
        <v>87</v>
      </c>
      <c r="AC25" s="35">
        <f>(100-T25)/100*Data!B32</f>
        <v>14.839552388382227</v>
      </c>
      <c r="AD25" s="74">
        <f>AC25/Data!B32*Data!D32</f>
        <v>0.76100268658370396</v>
      </c>
      <c r="AE25" s="15">
        <f>Data!N$6/100*Data!C32*AC25</f>
        <v>86.069403852616929</v>
      </c>
      <c r="AF25" s="15">
        <f>Data!N$7*AD25</f>
        <v>228.30080597511119</v>
      </c>
      <c r="AG25" s="8">
        <f>Data!N$5/100*Data!C32*Data!G32/Data!B32/(1-P25/100)*AC25</f>
        <v>121.3267926884854</v>
      </c>
      <c r="AH25" s="5">
        <f t="shared" si="10"/>
        <v>11</v>
      </c>
      <c r="AI25" s="5">
        <f>Data!C32*AH25</f>
        <v>319</v>
      </c>
      <c r="AJ25" s="73">
        <f>(100-Y25)/100*Data!B32</f>
        <v>8.7387479137343291</v>
      </c>
      <c r="AK25" s="70">
        <f>AJ25*Data!D32/Data!B32</f>
        <v>0.44814091865304251</v>
      </c>
      <c r="AL25" s="15">
        <f>Data!N$6/100*Data!C32*AJ25</f>
        <v>50.684737899659112</v>
      </c>
      <c r="AM25" s="15">
        <f>Data!N$7*AK25</f>
        <v>134.44227559591275</v>
      </c>
      <c r="AN25" s="8">
        <f>Data!N$5/100*Data!C32*Data!G32/Data!B32/(1-Data!J$5/100)*AJ25</f>
        <v>103.56351034251614</v>
      </c>
    </row>
    <row r="26" spans="1:40" s="11" customFormat="1">
      <c r="A26" s="11">
        <v>21</v>
      </c>
      <c r="B26" s="22">
        <f t="shared" si="0"/>
        <v>1</v>
      </c>
      <c r="C26" s="16">
        <f t="shared" si="1"/>
        <v>0</v>
      </c>
      <c r="D26" s="24"/>
      <c r="J26" s="23">
        <f>Data!B33*Data!C33</f>
        <v>7657</v>
      </c>
      <c r="K26" s="23">
        <f>IF(Data!C$7=1,Data!D33,IF(Data!C$7=2,J26,Data!B33))</f>
        <v>12</v>
      </c>
      <c r="L26" s="33">
        <f>Data!E33*SQRT(Data!F33/20)</f>
        <v>2.059622054447821</v>
      </c>
      <c r="M26" s="33">
        <f>IF(Data!H33="A",Data!G$5,IF(Data!H33="B",Data!G$6,Data!G$7))</f>
        <v>55.5</v>
      </c>
      <c r="N26" s="33">
        <f>IF(Data!I33="A",Data!G$5,IF(Data!I33="B",Data!G$6,Data!G$7))</f>
        <v>76</v>
      </c>
      <c r="O26" s="33">
        <f>IF(Data!J33="A",Data!G$5,IF(Data!J33="B",Data!G$6,Data!G$7))</f>
        <v>55.5</v>
      </c>
      <c r="P26" s="45">
        <f>IF(Data!C$6=1,M26,IF(Data!C$6=2,N26,O26))</f>
        <v>55.5</v>
      </c>
      <c r="Q26" s="47">
        <f t="shared" si="2"/>
        <v>0.13830420796140452</v>
      </c>
      <c r="R26">
        <f t="shared" si="3"/>
        <v>0.39514451138108081</v>
      </c>
      <c r="S26">
        <f t="shared" si="4"/>
        <v>0.33359913883825582</v>
      </c>
      <c r="T26" s="67">
        <f>(1-L26*S26/Data!G33)*100</f>
        <v>95.70569910189954</v>
      </c>
      <c r="U26" s="45">
        <f t="shared" si="5"/>
        <v>11.484683892227945</v>
      </c>
      <c r="V26" s="47">
        <f>MAX(0,NORMSINV(Data!J$5/100))</f>
        <v>0.50437198623838131</v>
      </c>
      <c r="W26">
        <f t="shared" si="6"/>
        <v>0.3512927868446884</v>
      </c>
      <c r="X26">
        <f t="shared" si="7"/>
        <v>0.1964505870695053</v>
      </c>
      <c r="Y26" s="67">
        <f>(1-L26*X26/Data!G33)*100</f>
        <v>97.471162739140155</v>
      </c>
      <c r="Z26" s="45">
        <f t="shared" si="8"/>
        <v>11.696539528696819</v>
      </c>
      <c r="AA26" s="5">
        <f t="shared" si="9"/>
        <v>0</v>
      </c>
      <c r="AB26" s="5">
        <f>Data!C33*AA26</f>
        <v>0</v>
      </c>
      <c r="AC26" s="35">
        <f>(100-T26)/100*Data!B33</f>
        <v>1.3312332784111425</v>
      </c>
      <c r="AD26" s="74">
        <f>AC26/Data!B33*Data!D33</f>
        <v>0.51531610777205517</v>
      </c>
      <c r="AE26" s="15">
        <f>Data!N$6/100*Data!C33*AC26</f>
        <v>65.762923953510452</v>
      </c>
      <c r="AF26" s="15">
        <f>Data!N$7*AD26</f>
        <v>154.59483233161654</v>
      </c>
      <c r="AG26" s="8">
        <f>Data!N$5/100*Data!C33*Data!G33/Data!B33/(1-P26/100)*AC26</f>
        <v>95.343130052207968</v>
      </c>
      <c r="AH26" s="5">
        <f t="shared" si="10"/>
        <v>1</v>
      </c>
      <c r="AI26" s="5">
        <f>Data!C33*AH26</f>
        <v>247</v>
      </c>
      <c r="AJ26" s="73">
        <f>(100-Y26)/100*Data!B33</f>
        <v>0.78393955086655198</v>
      </c>
      <c r="AK26" s="70">
        <f>AJ26*Data!D33/Data!B33</f>
        <v>0.30346047130318138</v>
      </c>
      <c r="AL26" s="15">
        <f>Data!N$6/100*Data!C33*AJ26</f>
        <v>38.72661381280767</v>
      </c>
      <c r="AM26" s="15">
        <f>Data!N$7*AK26</f>
        <v>91.038141390954408</v>
      </c>
      <c r="AN26" s="8">
        <f>Data!N$5/100*Data!C33*Data!G33/Data!B33/(1-Data!J$5/100)*AJ26</f>
        <v>81.38407862311162</v>
      </c>
    </row>
    <row r="27" spans="1:40" s="11" customFormat="1">
      <c r="A27" s="11">
        <v>22</v>
      </c>
      <c r="B27" s="22">
        <f t="shared" si="0"/>
        <v>7</v>
      </c>
      <c r="C27" s="16">
        <f t="shared" si="1"/>
        <v>5</v>
      </c>
      <c r="D27" s="24"/>
      <c r="J27" s="23">
        <f>Data!B34*Data!C34</f>
        <v>53192</v>
      </c>
      <c r="K27" s="23">
        <f>IF(Data!C$7=1,Data!D34,IF(Data!C$7=2,J27,Data!B34))</f>
        <v>11</v>
      </c>
      <c r="L27" s="33">
        <f>Data!E34*SQRT(Data!F34/20)</f>
        <v>13.522184546606567</v>
      </c>
      <c r="M27" s="33">
        <f>IF(Data!H34="A",Data!G$5,IF(Data!H34="B",Data!G$6,Data!G$7))</f>
        <v>65</v>
      </c>
      <c r="N27" s="33">
        <f>IF(Data!I34="A",Data!G$5,IF(Data!I34="B",Data!G$6,Data!G$7))</f>
        <v>76</v>
      </c>
      <c r="O27" s="33">
        <f>IF(Data!J34="A",Data!G$5,IF(Data!J34="B",Data!G$6,Data!G$7))</f>
        <v>55.5</v>
      </c>
      <c r="P27" s="45">
        <f>IF(Data!C$6=1,M27,IF(Data!C$6=2,N27,O27))</f>
        <v>65</v>
      </c>
      <c r="Q27" s="47">
        <f t="shared" si="2"/>
        <v>0.38532046640756756</v>
      </c>
      <c r="R27">
        <f t="shared" si="3"/>
        <v>0.37039857132292781</v>
      </c>
      <c r="S27">
        <f t="shared" si="4"/>
        <v>0.23553640808027917</v>
      </c>
      <c r="T27" s="67">
        <f>(1-L27*S27/Data!G34)*100</f>
        <v>92.416745767841974</v>
      </c>
      <c r="U27" s="45">
        <f t="shared" si="5"/>
        <v>10.165842034462617</v>
      </c>
      <c r="V27" s="47">
        <f>MAX(0,NORMSINV(Data!J$5/100))</f>
        <v>0.50437198623838131</v>
      </c>
      <c r="W27">
        <f t="shared" si="6"/>
        <v>0.3512927868446884</v>
      </c>
      <c r="X27">
        <f t="shared" si="7"/>
        <v>0.1964505870695053</v>
      </c>
      <c r="Y27" s="67">
        <f>(1-L27*X27/Data!G34)*100</f>
        <v>93.67514025561178</v>
      </c>
      <c r="Z27" s="45">
        <f t="shared" si="8"/>
        <v>10.304265428117297</v>
      </c>
      <c r="AA27" s="5">
        <f t="shared" si="9"/>
        <v>5</v>
      </c>
      <c r="AB27" s="5">
        <f>Data!C34*AA27</f>
        <v>1220</v>
      </c>
      <c r="AC27" s="35">
        <f>(100-T27)/100*Data!B34</f>
        <v>16.531494226104499</v>
      </c>
      <c r="AD27" s="74">
        <f>AC27/Data!B34*Data!D34</f>
        <v>0.83415796553738297</v>
      </c>
      <c r="AE27" s="15">
        <f>Data!N$6/100*Data!C34*AC27</f>
        <v>806.73691823389959</v>
      </c>
      <c r="AF27" s="15">
        <f>Data!N$7*AD27</f>
        <v>250.2473896612149</v>
      </c>
      <c r="AG27" s="8">
        <f>Data!N$5/100*Data!C34*Data!G34/Data!B34/(1-P27/100)*AC27</f>
        <v>555.09420979396759</v>
      </c>
      <c r="AH27" s="5">
        <f t="shared" si="10"/>
        <v>7</v>
      </c>
      <c r="AI27" s="5">
        <f>Data!C34*AH27</f>
        <v>1708</v>
      </c>
      <c r="AJ27" s="73">
        <f>(100-Y27)/100*Data!B34</f>
        <v>13.78819424276632</v>
      </c>
      <c r="AK27" s="70">
        <f>AJ27*Data!D34/Data!B34</f>
        <v>0.69573457188270416</v>
      </c>
      <c r="AL27" s="15">
        <f>Data!N$6/100*Data!C34*AJ27</f>
        <v>672.86387904699643</v>
      </c>
      <c r="AM27" s="15">
        <f>Data!N$7*AK27</f>
        <v>208.72037156481124</v>
      </c>
      <c r="AN27" s="8">
        <f>Data!N$5/100*Data!C34*Data!G34/Data!B34/(1-Data!J$5/100)*AJ27</f>
        <v>527.82705749585068</v>
      </c>
    </row>
    <row r="28" spans="1:40" s="11" customFormat="1">
      <c r="A28" s="11">
        <v>23</v>
      </c>
      <c r="B28" s="22">
        <f t="shared" si="0"/>
        <v>1</v>
      </c>
      <c r="C28" s="16">
        <f t="shared" si="1"/>
        <v>0</v>
      </c>
      <c r="D28" s="24"/>
      <c r="J28" s="23">
        <f>Data!B35*Data!C35</f>
        <v>6952</v>
      </c>
      <c r="K28" s="23">
        <f>IF(Data!C$7=1,Data!D35,IF(Data!C$7=2,J28,Data!B35))</f>
        <v>8</v>
      </c>
      <c r="L28" s="33">
        <f>Data!E35*SQRT(Data!F35/20)</f>
        <v>1.2095549702651958</v>
      </c>
      <c r="M28" s="33">
        <f>IF(Data!H35="A",Data!G$5,IF(Data!H35="B",Data!G$6,Data!G$7))</f>
        <v>55.5</v>
      </c>
      <c r="N28" s="33">
        <f>IF(Data!I35="A",Data!G$5,IF(Data!I35="B",Data!G$6,Data!G$7))</f>
        <v>76</v>
      </c>
      <c r="O28" s="33">
        <f>IF(Data!J35="A",Data!G$5,IF(Data!J35="B",Data!G$6,Data!G$7))</f>
        <v>55.5</v>
      </c>
      <c r="P28" s="45">
        <f>IF(Data!C$6=1,M28,IF(Data!C$6=2,N28,O28))</f>
        <v>55.5</v>
      </c>
      <c r="Q28" s="47">
        <f t="shared" si="2"/>
        <v>0.13830420796140452</v>
      </c>
      <c r="R28">
        <f t="shared" si="3"/>
        <v>0.39514451138108081</v>
      </c>
      <c r="S28">
        <f t="shared" si="4"/>
        <v>0.33359913883825582</v>
      </c>
      <c r="T28" s="67">
        <f>(1-L28*S28/Data!G35)*100</f>
        <v>93.274891725699987</v>
      </c>
      <c r="U28" s="45">
        <f t="shared" si="5"/>
        <v>7.4619913380559986</v>
      </c>
      <c r="V28" s="47">
        <f>MAX(0,NORMSINV(Data!J$5/100))</f>
        <v>0.50437198623838131</v>
      </c>
      <c r="W28">
        <f t="shared" si="6"/>
        <v>0.3512927868446884</v>
      </c>
      <c r="X28">
        <f t="shared" si="7"/>
        <v>0.1964505870695053</v>
      </c>
      <c r="Y28" s="67">
        <f>(1-L28*X28/Data!G35)*100</f>
        <v>96.039703599976065</v>
      </c>
      <c r="Z28" s="45">
        <f t="shared" si="8"/>
        <v>7.6831762879980854</v>
      </c>
      <c r="AA28" s="5">
        <f t="shared" si="9"/>
        <v>0</v>
      </c>
      <c r="AB28" s="5">
        <f>Data!C35*AA28</f>
        <v>0</v>
      </c>
      <c r="AC28" s="35">
        <f>(100-T28)/100*Data!B35</f>
        <v>0.7397619101730013</v>
      </c>
      <c r="AD28" s="74">
        <f>AC28/Data!B35*Data!D35</f>
        <v>0.53800866194400099</v>
      </c>
      <c r="AE28" s="15">
        <f>Data!N$6/100*Data!C35*AC28</f>
        <v>93.50590544586737</v>
      </c>
      <c r="AF28" s="15">
        <f>Data!N$7*AD28</f>
        <v>161.4025985832003</v>
      </c>
      <c r="AG28" s="8">
        <f>Data!N$5/100*Data!C35*Data!G35/Data!B35/(1-P28/100)*AC28</f>
        <v>143.26747514688566</v>
      </c>
      <c r="AH28" s="5">
        <f t="shared" si="10"/>
        <v>1</v>
      </c>
      <c r="AI28" s="5">
        <f>Data!C35*AH28</f>
        <v>632</v>
      </c>
      <c r="AJ28" s="73">
        <f>(100-Y28)/100*Data!B35</f>
        <v>0.43563260400263293</v>
      </c>
      <c r="AK28" s="70">
        <f>AJ28*Data!D35/Data!B35</f>
        <v>0.31682371200191484</v>
      </c>
      <c r="AL28" s="15">
        <f>Data!N$6/100*Data!C35*AJ28</f>
        <v>55.063961145932808</v>
      </c>
      <c r="AM28" s="15">
        <f>Data!N$7*AK28</f>
        <v>95.047113600574448</v>
      </c>
      <c r="AN28" s="8">
        <f>Data!N$5/100*Data!C35*Data!G35/Data!B35/(1-Data!J$5/100)*AJ28</f>
        <v>122.29188883461534</v>
      </c>
    </row>
    <row r="29" spans="1:40" s="11" customFormat="1">
      <c r="A29" s="11">
        <v>24</v>
      </c>
      <c r="B29" s="22">
        <f t="shared" si="0"/>
        <v>1</v>
      </c>
      <c r="C29" s="16">
        <f t="shared" si="1"/>
        <v>0</v>
      </c>
      <c r="D29" s="24"/>
      <c r="J29" s="23">
        <f>Data!B36*Data!C36</f>
        <v>2736</v>
      </c>
      <c r="K29" s="23">
        <f>IF(Data!C$7=1,Data!D36,IF(Data!C$7=2,J29,Data!B36))</f>
        <v>8</v>
      </c>
      <c r="L29" s="33">
        <f>Data!E36*SQRT(Data!F36/20)</f>
        <v>1.2863393691427414</v>
      </c>
      <c r="M29" s="33">
        <f>IF(Data!H36="A",Data!G$5,IF(Data!H36="B",Data!G$6,Data!G$7))</f>
        <v>55.5</v>
      </c>
      <c r="N29" s="33">
        <f>IF(Data!I36="A",Data!G$5,IF(Data!I36="B",Data!G$6,Data!G$7))</f>
        <v>65</v>
      </c>
      <c r="O29" s="33">
        <f>IF(Data!J36="A",Data!G$5,IF(Data!J36="B",Data!G$6,Data!G$7))</f>
        <v>55.5</v>
      </c>
      <c r="P29" s="45">
        <f>IF(Data!C$6=1,M29,IF(Data!C$6=2,N29,O29))</f>
        <v>55.5</v>
      </c>
      <c r="Q29" s="47">
        <f t="shared" si="2"/>
        <v>0.13830420796140452</v>
      </c>
      <c r="R29">
        <f t="shared" si="3"/>
        <v>0.39514451138108081</v>
      </c>
      <c r="S29">
        <f t="shared" si="4"/>
        <v>0.33359913883825582</v>
      </c>
      <c r="T29" s="67">
        <f>(1-L29*S29/Data!G36)*100</f>
        <v>97.317989338751474</v>
      </c>
      <c r="U29" s="45">
        <f t="shared" si="5"/>
        <v>7.7854391471001181</v>
      </c>
      <c r="V29" s="47">
        <f>MAX(0,NORMSINV(Data!J$5/100))</f>
        <v>0.50437198623838131</v>
      </c>
      <c r="W29">
        <f t="shared" si="6"/>
        <v>0.3512927868446884</v>
      </c>
      <c r="X29">
        <f t="shared" si="7"/>
        <v>0.1964505870695053</v>
      </c>
      <c r="Y29" s="67">
        <f>(1-L29*X29/Data!G36)*100</f>
        <v>98.420611723508074</v>
      </c>
      <c r="Z29" s="45">
        <f t="shared" si="8"/>
        <v>7.8736489378806462</v>
      </c>
      <c r="AA29" s="5">
        <f t="shared" si="9"/>
        <v>0</v>
      </c>
      <c r="AB29" s="5">
        <f>Data!C36*AA29</f>
        <v>0</v>
      </c>
      <c r="AC29" s="35">
        <f>(100-T29)/100*Data!B36</f>
        <v>0.50958202563721999</v>
      </c>
      <c r="AD29" s="74">
        <f>AC29/Data!B36*Data!D36</f>
        <v>0.21456085289988211</v>
      </c>
      <c r="AE29" s="15">
        <f>Data!N$6/100*Data!C36*AC29</f>
        <v>14.675962338351937</v>
      </c>
      <c r="AF29" s="15">
        <f>Data!N$7*AD29</f>
        <v>64.368255869964628</v>
      </c>
      <c r="AG29" s="8">
        <f>Data!N$5/100*Data!C36*Data!G36/Data!B36/(1-P29/100)*AC29</f>
        <v>34.715463839980927</v>
      </c>
      <c r="AH29" s="5">
        <f t="shared" si="10"/>
        <v>1</v>
      </c>
      <c r="AI29" s="5">
        <f>Data!C36*AH29</f>
        <v>144</v>
      </c>
      <c r="AJ29" s="73">
        <f>(100-Y29)/100*Data!B36</f>
        <v>0.30008377253346596</v>
      </c>
      <c r="AK29" s="70">
        <f>AJ29*Data!D36/Data!B36</f>
        <v>0.1263510621193541</v>
      </c>
      <c r="AL29" s="15">
        <f>Data!N$6/100*Data!C36*AJ29</f>
        <v>8.6424126489638198</v>
      </c>
      <c r="AM29" s="15">
        <f>Data!N$7*AK29</f>
        <v>37.905318635806232</v>
      </c>
      <c r="AN29" s="8">
        <f>Data!N$5/100*Data!C36*Data!G36/Data!B36/(1-Data!J$5/100)*AJ29</f>
        <v>29.632822386298024</v>
      </c>
    </row>
    <row r="30" spans="1:40">
      <c r="A30" s="11">
        <v>25</v>
      </c>
      <c r="B30" s="22">
        <f t="shared" si="0"/>
        <v>1</v>
      </c>
      <c r="C30" s="16">
        <f t="shared" si="1"/>
        <v>0</v>
      </c>
      <c r="D30" s="9"/>
      <c r="J30" s="23">
        <f>Data!B37*Data!C37</f>
        <v>13494</v>
      </c>
      <c r="K30" s="23">
        <f>IF(Data!C$7=1,Data!D37,IF(Data!C$7=2,J30,Data!B37))</f>
        <v>12</v>
      </c>
      <c r="L30" s="33">
        <f>Data!E37*SQRT(Data!F37/20)</f>
        <v>2.0027402464496302</v>
      </c>
      <c r="M30" s="33">
        <f>IF(Data!H37="A",Data!G$5,IF(Data!H37="B",Data!G$6,Data!G$7))</f>
        <v>55.5</v>
      </c>
      <c r="N30" s="33">
        <f>IF(Data!I37="A",Data!G$5,IF(Data!I37="B",Data!G$6,Data!G$7))</f>
        <v>76</v>
      </c>
      <c r="O30" s="33">
        <f>IF(Data!J37="A",Data!G$5,IF(Data!J37="B",Data!G$6,Data!G$7))</f>
        <v>55.5</v>
      </c>
      <c r="P30" s="45">
        <f>IF(Data!C$6=1,M30,IF(Data!C$6=2,N30,O30))</f>
        <v>55.5</v>
      </c>
      <c r="Q30" s="47">
        <f t="shared" si="2"/>
        <v>0.13830420796140452</v>
      </c>
      <c r="R30">
        <f t="shared" si="3"/>
        <v>0.39514451138108081</v>
      </c>
      <c r="S30">
        <f t="shared" si="4"/>
        <v>0.33359913883825582</v>
      </c>
      <c r="T30" s="67">
        <f>(1-L30*S30/Data!G37)*100</f>
        <v>93.318875784676862</v>
      </c>
      <c r="U30" s="45">
        <f t="shared" si="5"/>
        <v>11.198265094161224</v>
      </c>
      <c r="V30" s="47">
        <f>MAX(0,NORMSINV(Data!J$5/100))</f>
        <v>0.50437198623838131</v>
      </c>
      <c r="W30">
        <f t="shared" si="6"/>
        <v>0.3512927868446884</v>
      </c>
      <c r="X30">
        <f t="shared" si="7"/>
        <v>0.1964505870695053</v>
      </c>
      <c r="Y30" s="67">
        <f>(1-L30*X30/Data!G37)*100</f>
        <v>96.065605028372445</v>
      </c>
      <c r="Z30" s="45">
        <f t="shared" si="8"/>
        <v>11.527872603404694</v>
      </c>
      <c r="AA30" s="5">
        <f t="shared" si="9"/>
        <v>0</v>
      </c>
      <c r="AB30" s="5">
        <f>Data!C37*AA30</f>
        <v>0</v>
      </c>
      <c r="AC30" s="35">
        <f>(100-T30)/100*Data!B37</f>
        <v>1.7370922959840158</v>
      </c>
      <c r="AD30" s="74">
        <f>AC30/Data!B37*Data!D37</f>
        <v>0.8017349058387766</v>
      </c>
      <c r="AE30" s="15">
        <f>Data!N$6/100*Data!C37*AC30</f>
        <v>180.31018032314086</v>
      </c>
      <c r="AF30" s="15">
        <f>Data!N$7*AD30</f>
        <v>240.52047175163298</v>
      </c>
      <c r="AG30" s="8">
        <f>Data!N$5/100*Data!C37*Data!G37/Data!B37/(1-P30/100)*AC30</f>
        <v>194.80356560408475</v>
      </c>
      <c r="AH30" s="5">
        <f t="shared" si="10"/>
        <v>1</v>
      </c>
      <c r="AI30" s="5">
        <f>Data!C37*AH30</f>
        <v>519</v>
      </c>
      <c r="AJ30" s="73">
        <f>(100-Y30)/100*Data!B37</f>
        <v>1.0229426926231642</v>
      </c>
      <c r="AK30" s="70">
        <f>AJ30*Data!D37/Data!B37</f>
        <v>0.47212739659530656</v>
      </c>
      <c r="AL30" s="15">
        <f>Data!N$6/100*Data!C37*AJ30</f>
        <v>106.18145149428446</v>
      </c>
      <c r="AM30" s="15">
        <f>Data!N$7*AK30</f>
        <v>141.63821897859196</v>
      </c>
      <c r="AN30" s="8">
        <f>Data!N$5/100*Data!C37*Data!G37/Data!B37/(1-Data!J$5/100)*AJ30</f>
        <v>166.28265393116453</v>
      </c>
    </row>
    <row r="31" spans="1:40">
      <c r="A31" s="11">
        <v>26</v>
      </c>
      <c r="B31" s="22">
        <f t="shared" si="0"/>
        <v>0</v>
      </c>
      <c r="C31" s="16">
        <f t="shared" si="1"/>
        <v>0</v>
      </c>
      <c r="D31" s="9"/>
      <c r="J31" s="23">
        <f>Data!B38*Data!C38</f>
        <v>1017</v>
      </c>
      <c r="K31" s="23">
        <f>IF(Data!C$7=1,Data!D38,IF(Data!C$7=2,J31,Data!B38))</f>
        <v>6</v>
      </c>
      <c r="L31" s="33">
        <f>Data!E38*SQRT(Data!F38/20)</f>
        <v>0.76627357769009485</v>
      </c>
      <c r="M31" s="33">
        <f>IF(Data!H38="A",Data!G$5,IF(Data!H38="B",Data!G$6,Data!G$7))</f>
        <v>55.5</v>
      </c>
      <c r="N31" s="33">
        <f>IF(Data!I38="A",Data!G$5,IF(Data!I38="B",Data!G$6,Data!G$7))</f>
        <v>65</v>
      </c>
      <c r="O31" s="33">
        <f>IF(Data!J38="A",Data!G$5,IF(Data!J38="B",Data!G$6,Data!G$7))</f>
        <v>55.5</v>
      </c>
      <c r="P31" s="45">
        <f>IF(Data!C$6=1,M31,IF(Data!C$6=2,N31,O31))</f>
        <v>55.5</v>
      </c>
      <c r="Q31" s="47">
        <f t="shared" si="2"/>
        <v>0.13830420796140452</v>
      </c>
      <c r="R31">
        <f t="shared" si="3"/>
        <v>0.39514451138108081</v>
      </c>
      <c r="S31">
        <f t="shared" si="4"/>
        <v>0.33359913883825582</v>
      </c>
      <c r="T31" s="67">
        <f>(1-L31*S31/Data!G38)*100</f>
        <v>97.159686604089728</v>
      </c>
      <c r="U31" s="45">
        <f t="shared" si="5"/>
        <v>5.8295811962453827</v>
      </c>
      <c r="V31" s="47">
        <f>MAX(0,NORMSINV(Data!J$5/100))</f>
        <v>0.50437198623838131</v>
      </c>
      <c r="W31">
        <f t="shared" si="6"/>
        <v>0.3512927868446884</v>
      </c>
      <c r="X31">
        <f t="shared" si="7"/>
        <v>0.1964505870695053</v>
      </c>
      <c r="Y31" s="67">
        <f>(1-L31*X31/Data!G38)*100</f>
        <v>98.327390064521452</v>
      </c>
      <c r="Z31" s="45">
        <f t="shared" si="8"/>
        <v>5.8996434038712868</v>
      </c>
      <c r="AA31" s="5">
        <f t="shared" si="9"/>
        <v>0</v>
      </c>
      <c r="AB31" s="5">
        <f>Data!C38*AA31</f>
        <v>0</v>
      </c>
      <c r="AC31" s="35">
        <f>(100-T31)/100*Data!B38</f>
        <v>0.25562820563192445</v>
      </c>
      <c r="AD31" s="74">
        <f>AC31/Data!B38*Data!D38</f>
        <v>0.17041880375461632</v>
      </c>
      <c r="AE31" s="15">
        <f>Data!N$6/100*Data!C38*AC31</f>
        <v>5.7771974472814929</v>
      </c>
      <c r="AF31" s="15">
        <f>Data!N$7*AD31</f>
        <v>51.125641126384899</v>
      </c>
      <c r="AG31" s="8">
        <f>Data!N$5/100*Data!C38*Data!G38/Data!B38/(1-P31/100)*AC31</f>
        <v>16.228082717082845</v>
      </c>
      <c r="AH31" s="5">
        <f t="shared" si="10"/>
        <v>0</v>
      </c>
      <c r="AI31" s="5">
        <f>Data!C38*AH31</f>
        <v>0</v>
      </c>
      <c r="AJ31" s="73">
        <f>(100-Y31)/100*Data!B38</f>
        <v>0.15053489419306929</v>
      </c>
      <c r="AK31" s="70">
        <f>AJ31*Data!D38/Data!B38</f>
        <v>0.10035659612871285</v>
      </c>
      <c r="AL31" s="15">
        <f>Data!N$6/100*Data!C38*AJ31</f>
        <v>3.4020886087633659</v>
      </c>
      <c r="AM31" s="15">
        <f>Data!N$7*AK31</f>
        <v>30.106978838613855</v>
      </c>
      <c r="AN31" s="8">
        <f>Data!N$5/100*Data!C38*Data!G38/Data!B38/(1-Data!J$5/100)*AJ31</f>
        <v>13.852152315811749</v>
      </c>
    </row>
    <row r="32" spans="1:40">
      <c r="A32" s="11">
        <v>27</v>
      </c>
      <c r="B32" s="22">
        <f t="shared" si="0"/>
        <v>1</v>
      </c>
      <c r="C32" s="16">
        <f t="shared" si="1"/>
        <v>0</v>
      </c>
      <c r="D32" s="9"/>
      <c r="J32" s="23">
        <f>Data!B39*Data!C39</f>
        <v>2288</v>
      </c>
      <c r="K32" s="23">
        <f>IF(Data!C$7=1,Data!D39,IF(Data!C$7=2,J32,Data!B39))</f>
        <v>6</v>
      </c>
      <c r="L32" s="33">
        <f>Data!E39*SQRT(Data!F39/20)</f>
        <v>1.6126270268275331</v>
      </c>
      <c r="M32" s="33">
        <f>IF(Data!H39="A",Data!G$5,IF(Data!H39="B",Data!G$6,Data!G$7))</f>
        <v>55.5</v>
      </c>
      <c r="N32" s="33">
        <f>IF(Data!I39="A",Data!G$5,IF(Data!I39="B",Data!G$6,Data!G$7))</f>
        <v>65</v>
      </c>
      <c r="O32" s="33">
        <f>IF(Data!J39="A",Data!G$5,IF(Data!J39="B",Data!G$6,Data!G$7))</f>
        <v>55.5</v>
      </c>
      <c r="P32" s="45">
        <f>IF(Data!C$6=1,M32,IF(Data!C$6=2,N32,O32))</f>
        <v>55.5</v>
      </c>
      <c r="Q32" s="47">
        <f t="shared" si="2"/>
        <v>0.13830420796140452</v>
      </c>
      <c r="R32">
        <f t="shared" si="3"/>
        <v>0.39514451138108081</v>
      </c>
      <c r="S32">
        <f t="shared" si="4"/>
        <v>0.33359913883825582</v>
      </c>
      <c r="T32" s="67">
        <f>(1-L32*S32/Data!G39)*100</f>
        <v>94.62029012583038</v>
      </c>
      <c r="U32" s="45">
        <f t="shared" si="5"/>
        <v>5.677217407549823</v>
      </c>
      <c r="V32" s="47">
        <f>MAX(0,NORMSINV(Data!J$5/100))</f>
        <v>0.50437198623838131</v>
      </c>
      <c r="W32">
        <f t="shared" si="6"/>
        <v>0.3512927868446884</v>
      </c>
      <c r="X32">
        <f t="shared" si="7"/>
        <v>0.1964505870695053</v>
      </c>
      <c r="Y32" s="67">
        <f>(1-L32*X32/Data!G39)*100</f>
        <v>96.831984738555803</v>
      </c>
      <c r="Z32" s="45">
        <f t="shared" si="8"/>
        <v>5.809919084313349</v>
      </c>
      <c r="AA32" s="5">
        <f t="shared" si="9"/>
        <v>0</v>
      </c>
      <c r="AB32" s="5">
        <f>Data!C39*AA32</f>
        <v>0</v>
      </c>
      <c r="AC32" s="35">
        <f>(100-T32)/100*Data!B39</f>
        <v>0.59176808615865828</v>
      </c>
      <c r="AD32" s="74">
        <f>AC32/Data!B39*Data!D39</f>
        <v>0.32278259245017726</v>
      </c>
      <c r="AE32" s="15">
        <f>Data!N$6/100*Data!C39*AC32</f>
        <v>24.617552384200184</v>
      </c>
      <c r="AF32" s="15">
        <f>Data!N$7*AD32</f>
        <v>96.83477773505318</v>
      </c>
      <c r="AG32" s="8">
        <f>Data!N$5/100*Data!C39*Data!G39/Data!B39/(1-P32/100)*AC32</f>
        <v>62.864025495914682</v>
      </c>
      <c r="AH32" s="5">
        <f t="shared" si="10"/>
        <v>1</v>
      </c>
      <c r="AI32" s="5">
        <f>Data!C39*AH32</f>
        <v>208</v>
      </c>
      <c r="AJ32" s="73">
        <f>(100-Y32)/100*Data!B39</f>
        <v>0.3484816787588616</v>
      </c>
      <c r="AK32" s="70">
        <f>AJ32*Data!D39/Data!B39</f>
        <v>0.19008091568665178</v>
      </c>
      <c r="AL32" s="15">
        <f>Data!N$6/100*Data!C39*AJ32</f>
        <v>14.496837836368643</v>
      </c>
      <c r="AM32" s="15">
        <f>Data!N$7*AK32</f>
        <v>57.024274705995531</v>
      </c>
      <c r="AN32" s="8">
        <f>Data!N$5/100*Data!C39*Data!G39/Data!B39/(1-Data!J$5/100)*AJ32</f>
        <v>53.660193353452179</v>
      </c>
    </row>
    <row r="33" spans="1:40">
      <c r="A33" s="11">
        <v>28</v>
      </c>
      <c r="B33" s="22">
        <f t="shared" si="0"/>
        <v>1</v>
      </c>
      <c r="C33" s="16">
        <f t="shared" si="1"/>
        <v>0</v>
      </c>
      <c r="D33" s="9"/>
      <c r="J33" s="23">
        <f>Data!B40*Data!C40</f>
        <v>6246</v>
      </c>
      <c r="K33" s="23">
        <f>IF(Data!C$7=1,Data!D40,IF(Data!C$7=2,J33,Data!B40))</f>
        <v>8</v>
      </c>
      <c r="L33" s="33">
        <f>Data!E40*SQRT(Data!F40/20)</f>
        <v>2.7014488240083141</v>
      </c>
      <c r="M33" s="33">
        <f>IF(Data!H40="A",Data!G$5,IF(Data!H40="B",Data!G$6,Data!G$7))</f>
        <v>55.5</v>
      </c>
      <c r="N33" s="33">
        <f>IF(Data!I40="A",Data!G$5,IF(Data!I40="B",Data!G$6,Data!G$7))</f>
        <v>76</v>
      </c>
      <c r="O33" s="33">
        <f>IF(Data!J40="A",Data!G$5,IF(Data!J40="B",Data!G$6,Data!G$7))</f>
        <v>55.5</v>
      </c>
      <c r="P33" s="45">
        <f>IF(Data!C$6=1,M33,IF(Data!C$6=2,N33,O33))</f>
        <v>55.5</v>
      </c>
      <c r="Q33" s="47">
        <f t="shared" si="2"/>
        <v>0.13830420796140452</v>
      </c>
      <c r="R33">
        <f t="shared" si="3"/>
        <v>0.39514451138108081</v>
      </c>
      <c r="S33">
        <f t="shared" si="4"/>
        <v>0.33359913883825582</v>
      </c>
      <c r="T33" s="67">
        <f>(1-L33*S33/Data!G40)*100</f>
        <v>90.987989986952073</v>
      </c>
      <c r="U33" s="45">
        <f t="shared" si="5"/>
        <v>7.2790391989561662</v>
      </c>
      <c r="V33" s="47">
        <f>MAX(0,NORMSINV(Data!J$5/100))</f>
        <v>0.50437198623838131</v>
      </c>
      <c r="W33">
        <f t="shared" si="6"/>
        <v>0.3512927868446884</v>
      </c>
      <c r="X33">
        <f t="shared" si="7"/>
        <v>0.1964505870695053</v>
      </c>
      <c r="Y33" s="67">
        <f>(1-L33*X33/Data!G40)*100</f>
        <v>94.692987925853416</v>
      </c>
      <c r="Z33" s="45">
        <f t="shared" si="8"/>
        <v>7.5754390340682729</v>
      </c>
      <c r="AA33" s="5">
        <f t="shared" si="9"/>
        <v>0</v>
      </c>
      <c r="AB33" s="5">
        <f>Data!C40*AA33</f>
        <v>0</v>
      </c>
      <c r="AC33" s="35">
        <f>(100-T33)/100*Data!B40</f>
        <v>1.6221618023486268</v>
      </c>
      <c r="AD33" s="74">
        <f>AC33/Data!B40*Data!D40</f>
        <v>0.7209608010438342</v>
      </c>
      <c r="AE33" s="15">
        <f>Data!N$6/100*Data!C40*AC33</f>
        <v>112.57802908299472</v>
      </c>
      <c r="AF33" s="15">
        <f>Data!N$7*AD33</f>
        <v>216.28824031315025</v>
      </c>
      <c r="AG33" s="8">
        <f>Data!N$5/100*Data!C40*Data!G40/Data!B40/(1-P33/100)*AC33</f>
        <v>175.68356598469836</v>
      </c>
      <c r="AH33" s="5">
        <f t="shared" si="10"/>
        <v>1</v>
      </c>
      <c r="AI33" s="5">
        <f>Data!C40*AH33</f>
        <v>347</v>
      </c>
      <c r="AJ33" s="73">
        <f>(100-Y33)/100*Data!B40</f>
        <v>0.95526217334638519</v>
      </c>
      <c r="AK33" s="70">
        <f>AJ33*Data!D40/Data!B40</f>
        <v>0.42456096593172676</v>
      </c>
      <c r="AL33" s="15">
        <f>Data!N$6/100*Data!C40*AJ33</f>
        <v>66.29519483023914</v>
      </c>
      <c r="AM33" s="15">
        <f>Data!N$7*AK33</f>
        <v>127.36828977951802</v>
      </c>
      <c r="AN33" s="8">
        <f>Data!N$5/100*Data!C40*Data!G40/Data!B40/(1-Data!J$5/100)*AJ33</f>
        <v>149.96198613427234</v>
      </c>
    </row>
    <row r="34" spans="1:40">
      <c r="A34" s="11">
        <v>29</v>
      </c>
      <c r="B34" s="22">
        <f t="shared" si="0"/>
        <v>1</v>
      </c>
      <c r="C34" s="16">
        <f t="shared" si="1"/>
        <v>0</v>
      </c>
      <c r="D34" s="9"/>
      <c r="J34" s="23">
        <f>Data!B41*Data!C41</f>
        <v>11952</v>
      </c>
      <c r="K34" s="23">
        <f>IF(Data!C$7=1,Data!D41,IF(Data!C$7=2,J34,Data!B41))</f>
        <v>11</v>
      </c>
      <c r="L34" s="33">
        <f>Data!E41*SQRT(Data!F41/20)</f>
        <v>1.2107809800965768</v>
      </c>
      <c r="M34" s="33">
        <f>IF(Data!H41="A",Data!G$5,IF(Data!H41="B",Data!G$6,Data!G$7))</f>
        <v>55.5</v>
      </c>
      <c r="N34" s="33">
        <f>IF(Data!I41="A",Data!G$5,IF(Data!I41="B",Data!G$6,Data!G$7))</f>
        <v>76</v>
      </c>
      <c r="O34" s="33">
        <f>IF(Data!J41="A",Data!G$5,IF(Data!J41="B",Data!G$6,Data!G$7))</f>
        <v>55.5</v>
      </c>
      <c r="P34" s="45">
        <f>IF(Data!C$6=1,M34,IF(Data!C$6=2,N34,O34))</f>
        <v>55.5</v>
      </c>
      <c r="Q34" s="47">
        <f t="shared" si="2"/>
        <v>0.13830420796140452</v>
      </c>
      <c r="R34">
        <f t="shared" si="3"/>
        <v>0.39514451138108081</v>
      </c>
      <c r="S34">
        <f t="shared" si="4"/>
        <v>0.33359913883825582</v>
      </c>
      <c r="T34" s="67">
        <f>(1-L34*S34/Data!G41)*100</f>
        <v>91.92169015436086</v>
      </c>
      <c r="U34" s="45">
        <f t="shared" si="5"/>
        <v>10.111385916979694</v>
      </c>
      <c r="V34" s="47">
        <f>MAX(0,NORMSINV(Data!J$5/100))</f>
        <v>0.50437198623838131</v>
      </c>
      <c r="W34">
        <f t="shared" si="6"/>
        <v>0.3512927868446884</v>
      </c>
      <c r="X34">
        <f t="shared" si="7"/>
        <v>0.1964505870695053</v>
      </c>
      <c r="Y34" s="67">
        <f>(1-L34*X34/Data!G41)*100</f>
        <v>95.242827312948734</v>
      </c>
      <c r="Z34" s="45">
        <f t="shared" si="8"/>
        <v>10.476711004424359</v>
      </c>
      <c r="AA34" s="5">
        <f t="shared" si="9"/>
        <v>0</v>
      </c>
      <c r="AB34" s="5">
        <f>Data!C41*AA34</f>
        <v>0</v>
      </c>
      <c r="AC34" s="35">
        <f>(100-T34)/100*Data!B41</f>
        <v>0.96939718147669673</v>
      </c>
      <c r="AD34" s="74">
        <f>AC34/Data!B41*Data!D41</f>
        <v>0.88861408302030531</v>
      </c>
      <c r="AE34" s="15">
        <f>Data!N$6/100*Data!C41*AC34</f>
        <v>193.103918550158</v>
      </c>
      <c r="AF34" s="15">
        <f>Data!N$7*AD34</f>
        <v>266.58422490609161</v>
      </c>
      <c r="AG34" s="8">
        <f>Data!N$5/100*Data!C41*Data!G41/Data!B41/(1-P34/100)*AC34</f>
        <v>226.01114062518494</v>
      </c>
      <c r="AH34" s="5">
        <f t="shared" si="10"/>
        <v>1</v>
      </c>
      <c r="AI34" s="5">
        <f>Data!C41*AH34</f>
        <v>996</v>
      </c>
      <c r="AJ34" s="73">
        <f>(100-Y34)/100*Data!B41</f>
        <v>0.57086072244615194</v>
      </c>
      <c r="AK34" s="70">
        <f>AJ34*Data!D41/Data!B41</f>
        <v>0.52328899557563924</v>
      </c>
      <c r="AL34" s="15">
        <f>Data!N$6/100*Data!C41*AJ34</f>
        <v>113.71545591127348</v>
      </c>
      <c r="AM34" s="15">
        <f>Data!N$7*AK34</f>
        <v>156.98669867269177</v>
      </c>
      <c r="AN34" s="8">
        <f>Data!N$5/100*Data!C41*Data!G41/Data!B41/(1-Data!J$5/100)*AJ34</f>
        <v>192.92117248790964</v>
      </c>
    </row>
    <row r="35" spans="1:40">
      <c r="A35" s="11">
        <v>30</v>
      </c>
      <c r="B35" s="22">
        <f t="shared" si="0"/>
        <v>3</v>
      </c>
      <c r="C35" s="16">
        <f t="shared" si="1"/>
        <v>1</v>
      </c>
      <c r="D35" s="9"/>
      <c r="J35" s="23">
        <f>Data!B42*Data!C42</f>
        <v>13875</v>
      </c>
      <c r="K35" s="23">
        <f>IF(Data!C$7=1,Data!D42,IF(Data!C$7=2,J35,Data!B42))</f>
        <v>22</v>
      </c>
      <c r="L35" s="33">
        <f>Data!E42*SQRT(Data!F42/20)</f>
        <v>6.3124820892611986</v>
      </c>
      <c r="M35" s="33">
        <f>IF(Data!H42="A",Data!G$5,IF(Data!H42="B",Data!G$6,Data!G$7))</f>
        <v>55.5</v>
      </c>
      <c r="N35" s="33">
        <f>IF(Data!I42="A",Data!G$5,IF(Data!I42="B",Data!G$6,Data!G$7))</f>
        <v>65</v>
      </c>
      <c r="O35" s="33">
        <f>IF(Data!J42="A",Data!G$5,IF(Data!J42="B",Data!G$6,Data!G$7))</f>
        <v>55.5</v>
      </c>
      <c r="P35" s="45">
        <f>IF(Data!C$6=1,M35,IF(Data!C$6=2,N35,O35))</f>
        <v>55.5</v>
      </c>
      <c r="Q35" s="47">
        <f t="shared" si="2"/>
        <v>0.13830420796140452</v>
      </c>
      <c r="R35">
        <f t="shared" si="3"/>
        <v>0.39514451138108081</v>
      </c>
      <c r="S35">
        <f t="shared" si="4"/>
        <v>0.33359913883825582</v>
      </c>
      <c r="T35" s="67">
        <f>(1-L35*S35/Data!G42)*100</f>
        <v>96.991659158700784</v>
      </c>
      <c r="U35" s="45">
        <f t="shared" si="5"/>
        <v>21.338165014914171</v>
      </c>
      <c r="V35" s="47">
        <f>MAX(0,NORMSINV(Data!J$5/100))</f>
        <v>0.50437198623838131</v>
      </c>
      <c r="W35">
        <f t="shared" si="6"/>
        <v>0.3512927868446884</v>
      </c>
      <c r="X35">
        <f t="shared" si="7"/>
        <v>0.1964505870695053</v>
      </c>
      <c r="Y35" s="67">
        <f>(1-L35*X35/Data!G42)*100</f>
        <v>98.228441696712707</v>
      </c>
      <c r="Z35" s="45">
        <f t="shared" si="8"/>
        <v>21.610257173276796</v>
      </c>
      <c r="AA35" s="5">
        <f t="shared" si="9"/>
        <v>1</v>
      </c>
      <c r="AB35" s="5">
        <f>Data!C42*AA35</f>
        <v>75</v>
      </c>
      <c r="AC35" s="35">
        <f>(100-T35)/100*Data!B42</f>
        <v>5.5654305564035491</v>
      </c>
      <c r="AD35" s="74">
        <f>AC35/Data!B42*Data!D42</f>
        <v>0.6618349850858275</v>
      </c>
      <c r="AE35" s="15">
        <f>Data!N$6/100*Data!C42*AC35</f>
        <v>83.48145834605323</v>
      </c>
      <c r="AF35" s="15">
        <f>Data!N$7*AD35</f>
        <v>198.55049552574826</v>
      </c>
      <c r="AG35" s="8">
        <f>Data!N$5/100*Data!C42*Data!G42/Data!B42/(1-P35/100)*AC35</f>
        <v>88.729154027083624</v>
      </c>
      <c r="AH35" s="5">
        <f t="shared" si="10"/>
        <v>3</v>
      </c>
      <c r="AI35" s="5">
        <f>Data!C42*AH35</f>
        <v>225</v>
      </c>
      <c r="AJ35" s="73">
        <f>(100-Y35)/100*Data!B42</f>
        <v>3.2773828610814912</v>
      </c>
      <c r="AK35" s="70">
        <f>AJ35*Data!D42/Data!B42</f>
        <v>0.38974282672320432</v>
      </c>
      <c r="AL35" s="15">
        <f>Data!N$6/100*Data!C42*AJ35</f>
        <v>49.160742916222368</v>
      </c>
      <c r="AM35" s="15">
        <f>Data!N$7*AK35</f>
        <v>116.9228480169613</v>
      </c>
      <c r="AN35" s="8">
        <f>Data!N$5/100*Data!C42*Data!G42/Data!B42/(1-Data!J$5/100)*AJ35</f>
        <v>75.738445376696134</v>
      </c>
    </row>
    <row r="36" spans="1:40">
      <c r="A36" s="11">
        <v>31</v>
      </c>
      <c r="B36" s="22">
        <f t="shared" si="0"/>
        <v>22</v>
      </c>
      <c r="C36" s="16">
        <f t="shared" si="1"/>
        <v>17</v>
      </c>
      <c r="D36" s="9"/>
      <c r="J36" s="23">
        <f>Data!B43*Data!C43</f>
        <v>23764</v>
      </c>
      <c r="K36" s="23">
        <f>IF(Data!C$7=1,Data!D43,IF(Data!C$7=2,J36,Data!B43))</f>
        <v>21</v>
      </c>
      <c r="L36" s="33">
        <f>Data!E43*SQRT(Data!F43/20)</f>
        <v>44.336564163456593</v>
      </c>
      <c r="M36" s="33">
        <f>IF(Data!H43="A",Data!G$5,IF(Data!H43="B",Data!G$6,Data!G$7))</f>
        <v>65</v>
      </c>
      <c r="N36" s="33">
        <f>IF(Data!I43="A",Data!G$5,IF(Data!I43="B",Data!G$6,Data!G$7))</f>
        <v>55.5</v>
      </c>
      <c r="O36" s="33">
        <f>IF(Data!J43="A",Data!G$5,IF(Data!J43="B",Data!G$6,Data!G$7))</f>
        <v>55.5</v>
      </c>
      <c r="P36" s="45">
        <f>IF(Data!C$6=1,M36,IF(Data!C$6=2,N36,O36))</f>
        <v>65</v>
      </c>
      <c r="Q36" s="47">
        <f t="shared" si="2"/>
        <v>0.38532046640756756</v>
      </c>
      <c r="R36">
        <f t="shared" si="3"/>
        <v>0.37039857132292781</v>
      </c>
      <c r="S36">
        <f t="shared" si="4"/>
        <v>0.23553640808027917</v>
      </c>
      <c r="T36" s="67">
        <f>(1-L36*S36/Data!G43)*100</f>
        <v>96.059292426535322</v>
      </c>
      <c r="U36" s="45">
        <f t="shared" si="5"/>
        <v>20.172451409572417</v>
      </c>
      <c r="V36" s="47">
        <f>MAX(0,NORMSINV(Data!J$5/100))</f>
        <v>0.50437198623838131</v>
      </c>
      <c r="W36">
        <f t="shared" si="6"/>
        <v>0.3512927868446884</v>
      </c>
      <c r="X36">
        <f t="shared" si="7"/>
        <v>0.1964505870695053</v>
      </c>
      <c r="Y36" s="67">
        <f>(1-L36*X36/Data!G43)*100</f>
        <v>96.713228657148747</v>
      </c>
      <c r="Z36" s="45">
        <f t="shared" si="8"/>
        <v>20.309778018001236</v>
      </c>
      <c r="AA36" s="5">
        <f t="shared" si="9"/>
        <v>17</v>
      </c>
      <c r="AB36" s="5">
        <f>Data!C43*AA36</f>
        <v>442</v>
      </c>
      <c r="AC36" s="35">
        <f>(100-T36)/100*Data!B43</f>
        <v>36.018067221467156</v>
      </c>
      <c r="AD36" s="74">
        <f>AC36/Data!B43*Data!D43</f>
        <v>0.82754859042758244</v>
      </c>
      <c r="AE36" s="15">
        <f>Data!N$6/100*Data!C43*AC36</f>
        <v>187.29394955162923</v>
      </c>
      <c r="AF36" s="15">
        <f>Data!N$7*AD36</f>
        <v>248.26457712827474</v>
      </c>
      <c r="AG36" s="8">
        <f>Data!N$5/100*Data!C43*Data!G43/Data!B43/(1-P36/100)*AC36</f>
        <v>193.93910843694024</v>
      </c>
      <c r="AH36" s="5">
        <f t="shared" si="10"/>
        <v>22</v>
      </c>
      <c r="AI36" s="5">
        <f>Data!C43*AH36</f>
        <v>572</v>
      </c>
      <c r="AJ36" s="73">
        <f>(100-Y36)/100*Data!B43</f>
        <v>30.041090073660452</v>
      </c>
      <c r="AK36" s="70">
        <f>AJ36*Data!D43/Data!B43</f>
        <v>0.69022198199876317</v>
      </c>
      <c r="AL36" s="15">
        <f>Data!N$6/100*Data!C43*AJ36</f>
        <v>156.21366838303436</v>
      </c>
      <c r="AM36" s="15">
        <f>Data!N$7*AK36</f>
        <v>207.06659459962896</v>
      </c>
      <c r="AN36" s="8">
        <f>Data!N$5/100*Data!C43*Data!G43/Data!B43/(1-Data!J$5/100)*AJ36</f>
        <v>184.4124963537877</v>
      </c>
    </row>
    <row r="37" spans="1:40">
      <c r="A37" s="11">
        <v>32</v>
      </c>
      <c r="B37" s="22">
        <f t="shared" si="0"/>
        <v>1</v>
      </c>
      <c r="C37" s="16">
        <f t="shared" si="1"/>
        <v>0</v>
      </c>
      <c r="D37" s="9"/>
      <c r="J37" s="23">
        <f>Data!B44*Data!C44</f>
        <v>2656</v>
      </c>
      <c r="K37" s="23">
        <f>IF(Data!C$7=1,Data!D44,IF(Data!C$7=2,J37,Data!B44))</f>
        <v>25</v>
      </c>
      <c r="L37" s="33">
        <f>Data!E44*SQRT(Data!F44/20)</f>
        <v>2.0779803496958977</v>
      </c>
      <c r="M37" s="33">
        <f>IF(Data!H44="A",Data!G$5,IF(Data!H44="B",Data!G$6,Data!G$7))</f>
        <v>55.5</v>
      </c>
      <c r="N37" s="33">
        <f>IF(Data!I44="A",Data!G$5,IF(Data!I44="B",Data!G$6,Data!G$7))</f>
        <v>65</v>
      </c>
      <c r="O37" s="33">
        <f>IF(Data!J44="A",Data!G$5,IF(Data!J44="B",Data!G$6,Data!G$7))</f>
        <v>55.5</v>
      </c>
      <c r="P37" s="45">
        <f>IF(Data!C$6=1,M37,IF(Data!C$6=2,N37,O37))</f>
        <v>55.5</v>
      </c>
      <c r="Q37" s="47">
        <f t="shared" si="2"/>
        <v>0.13830420796140452</v>
      </c>
      <c r="R37">
        <f t="shared" si="3"/>
        <v>0.39514451138108081</v>
      </c>
      <c r="S37">
        <f t="shared" si="4"/>
        <v>0.33359913883825582</v>
      </c>
      <c r="T37" s="67">
        <f>(1-L37*S37/Data!G44)*100</f>
        <v>97.524241231495111</v>
      </c>
      <c r="U37" s="45">
        <f t="shared" si="5"/>
        <v>24.381060307873778</v>
      </c>
      <c r="V37" s="47">
        <f>MAX(0,NORMSINV(Data!J$5/100))</f>
        <v>0.50437198623838131</v>
      </c>
      <c r="W37">
        <f t="shared" si="6"/>
        <v>0.3512927868446884</v>
      </c>
      <c r="X37">
        <f t="shared" si="7"/>
        <v>0.1964505870695053</v>
      </c>
      <c r="Y37" s="67">
        <f>(1-L37*X37/Data!G44)*100</f>
        <v>98.542069787083378</v>
      </c>
      <c r="Z37" s="45">
        <f t="shared" si="8"/>
        <v>24.635517446770844</v>
      </c>
      <c r="AA37" s="5">
        <f t="shared" si="9"/>
        <v>0</v>
      </c>
      <c r="AB37" s="5">
        <f>Data!C44*AA37</f>
        <v>0</v>
      </c>
      <c r="AC37" s="35">
        <f>(100-T37)/100*Data!B44</f>
        <v>0.79224280592156449</v>
      </c>
      <c r="AD37" s="74">
        <f>AC37/Data!B44*Data!D44</f>
        <v>0.61893969212622224</v>
      </c>
      <c r="AE37" s="15">
        <f>Data!N$6/100*Data!C44*AC37</f>
        <v>13.151230578297971</v>
      </c>
      <c r="AF37" s="15">
        <f>Data!N$7*AD37</f>
        <v>185.68190763786669</v>
      </c>
      <c r="AG37" s="8">
        <f>Data!N$5/100*Data!C44*Data!G44/Data!B44/(1-P37/100)*AC37</f>
        <v>32.323951561827883</v>
      </c>
      <c r="AH37" s="5">
        <f t="shared" si="10"/>
        <v>1</v>
      </c>
      <c r="AI37" s="5">
        <f>Data!C44*AH37</f>
        <v>83</v>
      </c>
      <c r="AJ37" s="73">
        <f>(100-Y37)/100*Data!B44</f>
        <v>0.46653766813331915</v>
      </c>
      <c r="AK37" s="70">
        <f>AJ37*Data!D44/Data!B44</f>
        <v>0.36448255322915557</v>
      </c>
      <c r="AL37" s="15">
        <f>Data!N$6/100*Data!C44*AJ37</f>
        <v>7.7445252910130984</v>
      </c>
      <c r="AM37" s="15">
        <f>Data!N$7*AK37</f>
        <v>109.34476596874667</v>
      </c>
      <c r="AN37" s="8">
        <f>Data!N$5/100*Data!C44*Data!G44/Data!B44/(1-Data!J$5/100)*AJ37</f>
        <v>27.59144800340578</v>
      </c>
    </row>
    <row r="38" spans="1:40">
      <c r="A38" s="11">
        <v>33</v>
      </c>
      <c r="B38" s="22">
        <f t="shared" si="0"/>
        <v>3</v>
      </c>
      <c r="C38" s="16">
        <f t="shared" si="1"/>
        <v>1</v>
      </c>
      <c r="D38" s="9"/>
      <c r="J38" s="23">
        <f>Data!B45*Data!C45</f>
        <v>8526</v>
      </c>
      <c r="K38" s="23">
        <f>IF(Data!C$7=1,Data!D45,IF(Data!C$7=2,J38,Data!B45))</f>
        <v>20</v>
      </c>
      <c r="L38" s="33">
        <f>Data!E45*SQRT(Data!F45/20)</f>
        <v>5.9888810403963886</v>
      </c>
      <c r="M38" s="33">
        <f>IF(Data!H45="A",Data!G$5,IF(Data!H45="B",Data!G$6,Data!G$7))</f>
        <v>55.5</v>
      </c>
      <c r="N38" s="33">
        <f>IF(Data!I45="A",Data!G$5,IF(Data!I45="B",Data!G$6,Data!G$7))</f>
        <v>65</v>
      </c>
      <c r="O38" s="33">
        <f>IF(Data!J45="A",Data!G$5,IF(Data!J45="B",Data!G$6,Data!G$7))</f>
        <v>55.5</v>
      </c>
      <c r="P38" s="45">
        <f>IF(Data!C$6=1,M38,IF(Data!C$6=2,N38,O38))</f>
        <v>55.5</v>
      </c>
      <c r="Q38" s="47">
        <f t="shared" si="2"/>
        <v>0.13830420796140452</v>
      </c>
      <c r="R38">
        <f t="shared" si="3"/>
        <v>0.39514451138108081</v>
      </c>
      <c r="S38">
        <f t="shared" si="4"/>
        <v>0.33359913883825582</v>
      </c>
      <c r="T38" s="67">
        <f>(1-L38*S38/Data!G45)*100</f>
        <v>95.243129624569065</v>
      </c>
      <c r="U38" s="45">
        <f t="shared" si="5"/>
        <v>19.048625924913814</v>
      </c>
      <c r="V38" s="47">
        <f>MAX(0,NORMSINV(Data!J$5/100))</f>
        <v>0.50437198623838131</v>
      </c>
      <c r="W38">
        <f t="shared" si="6"/>
        <v>0.3512927868446884</v>
      </c>
      <c r="X38">
        <f t="shared" si="7"/>
        <v>0.1964505870695053</v>
      </c>
      <c r="Y38" s="67">
        <f>(1-L38*X38/Data!G45)*100</f>
        <v>97.198763818392138</v>
      </c>
      <c r="Z38" s="45">
        <f t="shared" si="8"/>
        <v>19.439752763678428</v>
      </c>
      <c r="AA38" s="5">
        <f t="shared" si="9"/>
        <v>1</v>
      </c>
      <c r="AB38" s="5">
        <f>Data!C45*AA38</f>
        <v>98</v>
      </c>
      <c r="AC38" s="35">
        <f>(100-T38)/100*Data!B45</f>
        <v>4.1384772266249135</v>
      </c>
      <c r="AD38" s="74">
        <f>AC38/Data!B45*Data!D45</f>
        <v>0.95137407508618699</v>
      </c>
      <c r="AE38" s="15">
        <f>Data!N$6/100*Data!C45*AC38</f>
        <v>81.114153641848304</v>
      </c>
      <c r="AF38" s="15">
        <f>Data!N$7*AD38</f>
        <v>285.41222252585612</v>
      </c>
      <c r="AG38" s="8">
        <f>Data!N$5/100*Data!C45*Data!G45/Data!B45/(1-P38/100)*AC38</f>
        <v>109.99594643412208</v>
      </c>
      <c r="AH38" s="5">
        <f t="shared" si="10"/>
        <v>3</v>
      </c>
      <c r="AI38" s="5">
        <f>Data!C45*AH38</f>
        <v>294</v>
      </c>
      <c r="AJ38" s="73">
        <f>(100-Y38)/100*Data!B45</f>
        <v>2.4370754779988402</v>
      </c>
      <c r="AK38" s="70">
        <f>AJ38*Data!D45/Data!B45</f>
        <v>0.56024723632157247</v>
      </c>
      <c r="AL38" s="15">
        <f>Data!N$6/100*Data!C45*AJ38</f>
        <v>47.766679368777268</v>
      </c>
      <c r="AM38" s="15">
        <f>Data!N$7*AK38</f>
        <v>168.07417089647174</v>
      </c>
      <c r="AN38" s="8">
        <f>Data!N$5/100*Data!C45*Data!G45/Data!B45/(1-Data!J$5/100)*AJ38</f>
        <v>93.891597096888916</v>
      </c>
    </row>
    <row r="39" spans="1:40">
      <c r="A39" s="11">
        <v>34</v>
      </c>
      <c r="B39" s="22">
        <f t="shared" si="0"/>
        <v>37</v>
      </c>
      <c r="C39" s="16">
        <f t="shared" si="1"/>
        <v>10</v>
      </c>
      <c r="D39" s="9"/>
      <c r="J39" s="23">
        <f>Data!B46*Data!C46</f>
        <v>21240</v>
      </c>
      <c r="K39" s="23">
        <f>IF(Data!C$7=1,Data!D46,IF(Data!C$7=2,J39,Data!B46))</f>
        <v>15</v>
      </c>
      <c r="L39" s="33">
        <f>Data!E46*SQRT(Data!F46/20)</f>
        <v>72.973117369638985</v>
      </c>
      <c r="M39" s="33">
        <f>IF(Data!H46="A",Data!G$5,IF(Data!H46="B",Data!G$6,Data!G$7))</f>
        <v>55.5</v>
      </c>
      <c r="N39" s="33">
        <f>IF(Data!I46="A",Data!G$5,IF(Data!I46="B",Data!G$6,Data!G$7))</f>
        <v>55.5</v>
      </c>
      <c r="O39" s="33">
        <f>IF(Data!J46="A",Data!G$5,IF(Data!J46="B",Data!G$6,Data!G$7))</f>
        <v>55.5</v>
      </c>
      <c r="P39" s="45">
        <f>IF(Data!C$6=1,M39,IF(Data!C$6=2,N39,O39))</f>
        <v>55.5</v>
      </c>
      <c r="Q39" s="47">
        <f t="shared" si="2"/>
        <v>0.13830420796140452</v>
      </c>
      <c r="R39">
        <f t="shared" si="3"/>
        <v>0.39514451138108081</v>
      </c>
      <c r="S39">
        <f t="shared" si="4"/>
        <v>0.33359913883825582</v>
      </c>
      <c r="T39" s="67">
        <f>(1-L39*S39/Data!G46)*100</f>
        <v>88.781673219882705</v>
      </c>
      <c r="U39" s="45">
        <f t="shared" si="5"/>
        <v>13.317250982982404</v>
      </c>
      <c r="V39" s="47">
        <f>MAX(0,NORMSINV(Data!J$5/100))</f>
        <v>0.50437198623838131</v>
      </c>
      <c r="W39">
        <f t="shared" si="6"/>
        <v>0.3512927868446884</v>
      </c>
      <c r="X39">
        <f t="shared" si="7"/>
        <v>0.1964505870695053</v>
      </c>
      <c r="Y39" s="67">
        <f>(1-L39*X39/Data!G46)*100</f>
        <v>93.393727305273046</v>
      </c>
      <c r="Z39" s="45">
        <f t="shared" si="8"/>
        <v>14.009059095790958</v>
      </c>
      <c r="AA39" s="5">
        <f t="shared" si="9"/>
        <v>10</v>
      </c>
      <c r="AB39" s="5">
        <f>Data!C46*AA39</f>
        <v>300</v>
      </c>
      <c r="AC39" s="35">
        <f>(100-T39)/100*Data!B46</f>
        <v>79.425753603230447</v>
      </c>
      <c r="AD39" s="74">
        <f>AC39/Data!B46*Data!D46</f>
        <v>1.6827490170175943</v>
      </c>
      <c r="AE39" s="15">
        <f>Data!N$6/100*Data!C46*AC39</f>
        <v>476.55452161938268</v>
      </c>
      <c r="AF39" s="15">
        <f>Data!N$7*AD39</f>
        <v>504.82470510527827</v>
      </c>
      <c r="AG39" s="8">
        <f>Data!N$5/100*Data!C46*Data!G46/Data!B46/(1-P39/100)*AC39</f>
        <v>410.28824347507646</v>
      </c>
      <c r="AH39" s="5">
        <f t="shared" si="10"/>
        <v>37</v>
      </c>
      <c r="AI39" s="5">
        <f>Data!C46*AH39</f>
        <v>1110</v>
      </c>
      <c r="AJ39" s="73">
        <f>(100-Y39)/100*Data!B46</f>
        <v>46.772410678666837</v>
      </c>
      <c r="AK39" s="70">
        <f>AJ39*Data!D46/Data!B46</f>
        <v>0.99094090420904324</v>
      </c>
      <c r="AL39" s="15">
        <f>Data!N$6/100*Data!C46*AJ39</f>
        <v>280.63446407200104</v>
      </c>
      <c r="AM39" s="15">
        <f>Data!N$7*AK39</f>
        <v>297.28227126271298</v>
      </c>
      <c r="AN39" s="8">
        <f>Data!N$5/100*Data!C46*Data!G46/Data!B46/(1-Data!J$5/100)*AJ39</f>
        <v>350.21852803479209</v>
      </c>
    </row>
    <row r="40" spans="1:40">
      <c r="A40" s="11">
        <v>35</v>
      </c>
      <c r="B40" s="22">
        <f t="shared" si="0"/>
        <v>10</v>
      </c>
      <c r="C40" s="16">
        <f t="shared" si="1"/>
        <v>3</v>
      </c>
      <c r="D40" s="9"/>
      <c r="J40" s="23">
        <f>Data!B47*Data!C47</f>
        <v>17888</v>
      </c>
      <c r="K40" s="23">
        <f>IF(Data!C$7=1,Data!D47,IF(Data!C$7=2,J40,Data!B47))</f>
        <v>23</v>
      </c>
      <c r="L40" s="33">
        <f>Data!E47*SQRT(Data!F47/20)</f>
        <v>19.94442820083507</v>
      </c>
      <c r="M40" s="33">
        <f>IF(Data!H47="A",Data!G$5,IF(Data!H47="B",Data!G$6,Data!G$7))</f>
        <v>55.5</v>
      </c>
      <c r="N40" s="33">
        <f>IF(Data!I47="A",Data!G$5,IF(Data!I47="B",Data!G$6,Data!G$7))</f>
        <v>65</v>
      </c>
      <c r="O40" s="33">
        <f>IF(Data!J47="A",Data!G$5,IF(Data!J47="B",Data!G$6,Data!G$7))</f>
        <v>55.5</v>
      </c>
      <c r="P40" s="45">
        <f>IF(Data!C$6=1,M40,IF(Data!C$6=2,N40,O40))</f>
        <v>55.5</v>
      </c>
      <c r="Q40" s="47">
        <f t="shared" si="2"/>
        <v>0.13830420796140452</v>
      </c>
      <c r="R40">
        <f t="shared" si="3"/>
        <v>0.39514451138108081</v>
      </c>
      <c r="S40">
        <f t="shared" si="4"/>
        <v>0.33359913883825582</v>
      </c>
      <c r="T40" s="67">
        <f>(1-L40*S40/Data!G47)*100</f>
        <v>90.495079896542848</v>
      </c>
      <c r="U40" s="45">
        <f t="shared" si="5"/>
        <v>20.813868376204855</v>
      </c>
      <c r="V40" s="47">
        <f>MAX(0,NORMSINV(Data!J$5/100))</f>
        <v>0.50437198623838131</v>
      </c>
      <c r="W40">
        <f t="shared" si="6"/>
        <v>0.3512927868446884</v>
      </c>
      <c r="X40">
        <f t="shared" si="7"/>
        <v>0.1964505870695053</v>
      </c>
      <c r="Y40" s="67">
        <f>(1-L40*X40/Data!G47)*100</f>
        <v>94.402721958829076</v>
      </c>
      <c r="Z40" s="45">
        <f t="shared" si="8"/>
        <v>21.712626050530687</v>
      </c>
      <c r="AA40" s="5">
        <f t="shared" si="9"/>
        <v>3</v>
      </c>
      <c r="AB40" s="5">
        <f>Data!C47*AA40</f>
        <v>258</v>
      </c>
      <c r="AC40" s="35">
        <f>(100-T40)/100*Data!B47</f>
        <v>19.770233815190878</v>
      </c>
      <c r="AD40" s="74">
        <f>AC40/Data!B47*Data!D47</f>
        <v>2.1861316237951449</v>
      </c>
      <c r="AE40" s="15">
        <f>Data!N$6/100*Data!C47*AC40</f>
        <v>340.04802162128306</v>
      </c>
      <c r="AF40" s="15">
        <f>Data!N$7*AD40</f>
        <v>655.83948713854352</v>
      </c>
      <c r="AG40" s="8">
        <f>Data!N$5/100*Data!C47*Data!G47/Data!B47/(1-P40/100)*AC40</f>
        <v>321.45853383602281</v>
      </c>
      <c r="AH40" s="5">
        <f t="shared" si="10"/>
        <v>10</v>
      </c>
      <c r="AI40" s="5">
        <f>Data!C47*AH40</f>
        <v>860</v>
      </c>
      <c r="AJ40" s="73">
        <f>(100-Y40)/100*Data!B47</f>
        <v>11.642338325635521</v>
      </c>
      <c r="AK40" s="70">
        <f>AJ40*Data!D47/Data!B47</f>
        <v>1.2873739494693124</v>
      </c>
      <c r="AL40" s="15">
        <f>Data!N$6/100*Data!C47*AJ40</f>
        <v>200.24821920093095</v>
      </c>
      <c r="AM40" s="15">
        <f>Data!N$7*AK40</f>
        <v>386.21218484079373</v>
      </c>
      <c r="AN40" s="8">
        <f>Data!N$5/100*Data!C47*Data!G47/Data!B47/(1-Data!J$5/100)*AJ40</f>
        <v>274.39424924958433</v>
      </c>
    </row>
    <row r="41" spans="1:40">
      <c r="A41" s="11">
        <v>36</v>
      </c>
      <c r="B41" s="22">
        <f t="shared" si="0"/>
        <v>6</v>
      </c>
      <c r="C41" s="16">
        <f t="shared" si="1"/>
        <v>2</v>
      </c>
      <c r="D41" s="9"/>
      <c r="J41" s="23">
        <f>Data!B48*Data!C48</f>
        <v>6624</v>
      </c>
      <c r="K41" s="23">
        <f>IF(Data!C$7=1,Data!D48,IF(Data!C$7=2,J41,Data!B48))</f>
        <v>15</v>
      </c>
      <c r="L41" s="33">
        <f>Data!E48*SQRT(Data!F48/20)</f>
        <v>12.341757340253762</v>
      </c>
      <c r="M41" s="33">
        <f>IF(Data!H48="A",Data!G$5,IF(Data!H48="B",Data!G$6,Data!G$7))</f>
        <v>55.5</v>
      </c>
      <c r="N41" s="33">
        <f>IF(Data!I48="A",Data!G$5,IF(Data!I48="B",Data!G$6,Data!G$7))</f>
        <v>55.5</v>
      </c>
      <c r="O41" s="33">
        <f>IF(Data!J48="A",Data!G$5,IF(Data!J48="B",Data!G$6,Data!G$7))</f>
        <v>55.5</v>
      </c>
      <c r="P41" s="45">
        <f>IF(Data!C$6=1,M41,IF(Data!C$6=2,N41,O41))</f>
        <v>55.5</v>
      </c>
      <c r="Q41" s="47">
        <f t="shared" si="2"/>
        <v>0.13830420796140452</v>
      </c>
      <c r="R41">
        <f t="shared" si="3"/>
        <v>0.39514451138108081</v>
      </c>
      <c r="S41">
        <f t="shared" si="4"/>
        <v>0.33359913883825582</v>
      </c>
      <c r="T41" s="67">
        <f>(1-L41*S41/Data!G48)*100</f>
        <v>95.923564732218438</v>
      </c>
      <c r="U41" s="45">
        <f t="shared" si="5"/>
        <v>14.388534709832765</v>
      </c>
      <c r="V41" s="47">
        <f>MAX(0,NORMSINV(Data!J$5/100))</f>
        <v>0.50437198623838131</v>
      </c>
      <c r="W41">
        <f t="shared" si="6"/>
        <v>0.3512927868446884</v>
      </c>
      <c r="X41">
        <f t="shared" si="7"/>
        <v>0.1964505870695053</v>
      </c>
      <c r="Y41" s="67">
        <f>(1-L41*X41/Data!G48)*100</f>
        <v>97.599459925779968</v>
      </c>
      <c r="Z41" s="45">
        <f t="shared" si="8"/>
        <v>14.639918988866995</v>
      </c>
      <c r="AA41" s="5">
        <f t="shared" si="9"/>
        <v>2</v>
      </c>
      <c r="AB41" s="5">
        <f>Data!C48*AA41</f>
        <v>72</v>
      </c>
      <c r="AC41" s="35">
        <f>(100-T41)/100*Data!B48</f>
        <v>7.5006408927180743</v>
      </c>
      <c r="AD41" s="74">
        <f>AC41/Data!B48*Data!D48</f>
        <v>0.61146529016723428</v>
      </c>
      <c r="AE41" s="15">
        <f>Data!N$6/100*Data!C48*AC41</f>
        <v>54.004614427570139</v>
      </c>
      <c r="AF41" s="15">
        <f>Data!N$7*AD41</f>
        <v>183.43958705017027</v>
      </c>
      <c r="AG41" s="8">
        <f>Data!N$5/100*Data!C48*Data!G48/Data!B48/(1-P41/100)*AC41</f>
        <v>83.269205807043605</v>
      </c>
      <c r="AH41" s="5">
        <f t="shared" si="10"/>
        <v>6</v>
      </c>
      <c r="AI41" s="5">
        <f>Data!C48*AH41</f>
        <v>216</v>
      </c>
      <c r="AJ41" s="73">
        <f>(100-Y41)/100*Data!B48</f>
        <v>4.4169937365648595</v>
      </c>
      <c r="AK41" s="70">
        <f>AJ41*Data!D48/Data!B48</f>
        <v>0.36008101113300484</v>
      </c>
      <c r="AL41" s="15">
        <f>Data!N$6/100*Data!C48*AJ41</f>
        <v>31.802354903266988</v>
      </c>
      <c r="AM41" s="15">
        <f>Data!N$7*AK41</f>
        <v>108.02430333990145</v>
      </c>
      <c r="AN41" s="8">
        <f>Data!N$5/100*Data!C48*Data!G48/Data!B48/(1-Data!J$5/100)*AJ41</f>
        <v>71.077880373485627</v>
      </c>
    </row>
    <row r="42" spans="1:40">
      <c r="A42" s="11">
        <v>37</v>
      </c>
      <c r="B42" s="22">
        <f t="shared" si="0"/>
        <v>2</v>
      </c>
      <c r="C42" s="16">
        <f t="shared" si="1"/>
        <v>1</v>
      </c>
      <c r="D42" s="9"/>
      <c r="J42" s="23">
        <f>Data!B49*Data!C49</f>
        <v>5467</v>
      </c>
      <c r="K42" s="23">
        <f>IF(Data!C$7=1,Data!D49,IF(Data!C$7=2,J42,Data!B49))</f>
        <v>21</v>
      </c>
      <c r="L42" s="33">
        <f>Data!E49*SQRT(Data!F49/20)</f>
        <v>3.788871908856728</v>
      </c>
      <c r="M42" s="33">
        <f>IF(Data!H49="A",Data!G$5,IF(Data!H49="B",Data!G$6,Data!G$7))</f>
        <v>55.5</v>
      </c>
      <c r="N42" s="33">
        <f>IF(Data!I49="A",Data!G$5,IF(Data!I49="B",Data!G$6,Data!G$7))</f>
        <v>65</v>
      </c>
      <c r="O42" s="33">
        <f>IF(Data!J49="A",Data!G$5,IF(Data!J49="B",Data!G$6,Data!G$7))</f>
        <v>55.5</v>
      </c>
      <c r="P42" s="45">
        <f>IF(Data!C$6=1,M42,IF(Data!C$6=2,N42,O42))</f>
        <v>55.5</v>
      </c>
      <c r="Q42" s="47">
        <f t="shared" si="2"/>
        <v>0.13830420796140452</v>
      </c>
      <c r="R42">
        <f t="shared" si="3"/>
        <v>0.39514451138108081</v>
      </c>
      <c r="S42">
        <f t="shared" si="4"/>
        <v>0.33359913883825582</v>
      </c>
      <c r="T42" s="67">
        <f>(1-L42*S42/Data!G49)*100</f>
        <v>97.06054789310916</v>
      </c>
      <c r="U42" s="45">
        <f t="shared" si="5"/>
        <v>20.382715057552922</v>
      </c>
      <c r="V42" s="47">
        <f>MAX(0,NORMSINV(Data!J$5/100))</f>
        <v>0.50437198623838131</v>
      </c>
      <c r="W42">
        <f t="shared" si="6"/>
        <v>0.3512927868446884</v>
      </c>
      <c r="X42">
        <f t="shared" si="7"/>
        <v>0.1964505870695053</v>
      </c>
      <c r="Y42" s="67">
        <f>(1-L42*X42/Data!G49)*100</f>
        <v>98.269009044590547</v>
      </c>
      <c r="Z42" s="45">
        <f t="shared" si="8"/>
        <v>20.636491899364014</v>
      </c>
      <c r="AA42" s="5">
        <f t="shared" si="9"/>
        <v>1</v>
      </c>
      <c r="AB42" s="5">
        <f>Data!C49*AA42</f>
        <v>77</v>
      </c>
      <c r="AC42" s="35">
        <f>(100-T42)/100*Data!B49</f>
        <v>2.0870109958924967</v>
      </c>
      <c r="AD42" s="74">
        <f>AC42/Data!B49*Data!D49</f>
        <v>0.61728494244707643</v>
      </c>
      <c r="AE42" s="15">
        <f>Data!N$6/100*Data!C49*AC42</f>
        <v>32.13996933674445</v>
      </c>
      <c r="AF42" s="15">
        <f>Data!N$7*AD42</f>
        <v>185.18548273412293</v>
      </c>
      <c r="AG42" s="8">
        <f>Data!N$5/100*Data!C49*Data!G49/Data!B49/(1-P42/100)*AC42</f>
        <v>54.677111943345921</v>
      </c>
      <c r="AH42" s="5">
        <f t="shared" si="10"/>
        <v>2</v>
      </c>
      <c r="AI42" s="5">
        <f>Data!C49*AH42</f>
        <v>154</v>
      </c>
      <c r="AJ42" s="73">
        <f>(100-Y42)/100*Data!B49</f>
        <v>1.2290035783407118</v>
      </c>
      <c r="AK42" s="70">
        <f>AJ42*Data!D49/Data!B49</f>
        <v>0.36350810063598521</v>
      </c>
      <c r="AL42" s="15">
        <f>Data!N$6/100*Data!C49*AJ42</f>
        <v>18.926655106446962</v>
      </c>
      <c r="AM42" s="15">
        <f>Data!N$7*AK42</f>
        <v>109.05243019079556</v>
      </c>
      <c r="AN42" s="8">
        <f>Data!N$5/100*Data!C49*Data!G49/Data!B49/(1-Data!J$5/100)*AJ42</f>
        <v>46.671914115315133</v>
      </c>
    </row>
    <row r="43" spans="1:40">
      <c r="A43" s="11">
        <v>38</v>
      </c>
      <c r="B43" s="22">
        <f t="shared" si="0"/>
        <v>8</v>
      </c>
      <c r="C43" s="16">
        <f t="shared" si="1"/>
        <v>2</v>
      </c>
      <c r="D43" s="9"/>
      <c r="J43" s="23">
        <f>Data!B50*Data!C50</f>
        <v>7868</v>
      </c>
      <c r="K43" s="23">
        <f>IF(Data!C$7=1,Data!D50,IF(Data!C$7=2,J43,Data!B50))</f>
        <v>27</v>
      </c>
      <c r="L43" s="33">
        <f>Data!E50*SQRT(Data!F50/20)</f>
        <v>15.887802859844578</v>
      </c>
      <c r="M43" s="33">
        <f>IF(Data!H50="A",Data!G$5,IF(Data!H50="B",Data!G$6,Data!G$7))</f>
        <v>55.5</v>
      </c>
      <c r="N43" s="33">
        <f>IF(Data!I50="A",Data!G$5,IF(Data!I50="B",Data!G$6,Data!G$7))</f>
        <v>55.5</v>
      </c>
      <c r="O43" s="33">
        <f>IF(Data!J50="A",Data!G$5,IF(Data!J50="B",Data!G$6,Data!G$7))</f>
        <v>55.5</v>
      </c>
      <c r="P43" s="45">
        <f>IF(Data!C$6=1,M43,IF(Data!C$6=2,N43,O43))</f>
        <v>55.5</v>
      </c>
      <c r="Q43" s="47">
        <f t="shared" si="2"/>
        <v>0.13830420796140452</v>
      </c>
      <c r="R43">
        <f t="shared" si="3"/>
        <v>0.39514451138108081</v>
      </c>
      <c r="S43">
        <f t="shared" si="4"/>
        <v>0.33359913883825582</v>
      </c>
      <c r="T43" s="67">
        <f>(1-L43*S43/Data!G50)*100</f>
        <v>96.267494822481609</v>
      </c>
      <c r="U43" s="45">
        <f t="shared" si="5"/>
        <v>25.992223602070034</v>
      </c>
      <c r="V43" s="47">
        <f>MAX(0,NORMSINV(Data!J$5/100))</f>
        <v>0.50437198623838131</v>
      </c>
      <c r="W43">
        <f t="shared" si="6"/>
        <v>0.3512927868446884</v>
      </c>
      <c r="X43">
        <f t="shared" si="7"/>
        <v>0.1964505870695053</v>
      </c>
      <c r="Y43" s="67">
        <f>(1-L43*X43/Data!G50)*100</f>
        <v>97.801994226013349</v>
      </c>
      <c r="Z43" s="45">
        <f t="shared" si="8"/>
        <v>26.406538441023603</v>
      </c>
      <c r="AA43" s="5">
        <f t="shared" si="9"/>
        <v>2</v>
      </c>
      <c r="AB43" s="5">
        <f>Data!C50*AA43</f>
        <v>56</v>
      </c>
      <c r="AC43" s="35">
        <f>(100-T43)/100*Data!B50</f>
        <v>10.488339548826678</v>
      </c>
      <c r="AD43" s="74">
        <f>AC43/Data!B50*Data!D50</f>
        <v>1.0077763979299654</v>
      </c>
      <c r="AE43" s="15">
        <f>Data!N$6/100*Data!C50*AC43</f>
        <v>58.734701473429404</v>
      </c>
      <c r="AF43" s="15">
        <f>Data!N$7*AD43</f>
        <v>302.33291937898963</v>
      </c>
      <c r="AG43" s="8">
        <f>Data!N$5/100*Data!C50*Data!G50/Data!B50/(1-P43/100)*AC43</f>
        <v>83.373261718051253</v>
      </c>
      <c r="AH43" s="5">
        <f t="shared" si="10"/>
        <v>8</v>
      </c>
      <c r="AI43" s="5">
        <f>Data!C50*AH43</f>
        <v>224</v>
      </c>
      <c r="AJ43" s="73">
        <f>(100-Y43)/100*Data!B50</f>
        <v>6.1763962249024891</v>
      </c>
      <c r="AK43" s="70">
        <f>AJ43*Data!D50/Data!B50</f>
        <v>0.59346155897639574</v>
      </c>
      <c r="AL43" s="15">
        <f>Data!N$6/100*Data!C50*AJ43</f>
        <v>34.58781885945394</v>
      </c>
      <c r="AM43" s="15">
        <f>Data!N$7*AK43</f>
        <v>178.03846769291872</v>
      </c>
      <c r="AN43" s="8">
        <f>Data!N$5/100*Data!C50*Data!G50/Data!B50/(1-Data!J$5/100)*AJ43</f>
        <v>71.166701607255078</v>
      </c>
    </row>
    <row r="44" spans="1:40">
      <c r="A44" s="11">
        <v>39</v>
      </c>
      <c r="B44" s="22">
        <f t="shared" si="0"/>
        <v>10</v>
      </c>
      <c r="C44" s="16">
        <f t="shared" si="1"/>
        <v>3</v>
      </c>
      <c r="D44" s="9"/>
      <c r="J44" s="23">
        <f>Data!B51*Data!C51</f>
        <v>4785</v>
      </c>
      <c r="K44" s="23">
        <f>IF(Data!C$7=1,Data!D51,IF(Data!C$7=2,J44,Data!B51))</f>
        <v>17</v>
      </c>
      <c r="L44" s="33">
        <f>Data!E51*SQRT(Data!F51/20)</f>
        <v>18.850010792393938</v>
      </c>
      <c r="M44" s="33">
        <f>IF(Data!H51="A",Data!G$5,IF(Data!H51="B",Data!G$6,Data!G$7))</f>
        <v>55.5</v>
      </c>
      <c r="N44" s="33">
        <f>IF(Data!I51="A",Data!G$5,IF(Data!I51="B",Data!G$6,Data!G$7))</f>
        <v>55.5</v>
      </c>
      <c r="O44" s="33">
        <f>IF(Data!J51="A",Data!G$5,IF(Data!J51="B",Data!G$6,Data!G$7))</f>
        <v>55.5</v>
      </c>
      <c r="P44" s="45">
        <f>IF(Data!C$6=1,M44,IF(Data!C$6=2,N44,O44))</f>
        <v>55.5</v>
      </c>
      <c r="Q44" s="47">
        <f t="shared" si="2"/>
        <v>0.13830420796140452</v>
      </c>
      <c r="R44">
        <f t="shared" si="3"/>
        <v>0.39514451138108081</v>
      </c>
      <c r="S44">
        <f t="shared" si="4"/>
        <v>0.33359913883825582</v>
      </c>
      <c r="T44" s="67">
        <f>(1-L44*S44/Data!G51)*100</f>
        <v>96.947404190565805</v>
      </c>
      <c r="U44" s="45">
        <f t="shared" si="5"/>
        <v>16.481058712396187</v>
      </c>
      <c r="V44" s="47">
        <f>MAX(0,NORMSINV(Data!J$5/100))</f>
        <v>0.50437198623838131</v>
      </c>
      <c r="W44">
        <f t="shared" si="6"/>
        <v>0.3512927868446884</v>
      </c>
      <c r="X44">
        <f t="shared" si="7"/>
        <v>0.1964505870695053</v>
      </c>
      <c r="Y44" s="67">
        <f>(1-L44*X44/Data!G51)*100</f>
        <v>98.202380734741595</v>
      </c>
      <c r="Z44" s="45">
        <f t="shared" si="8"/>
        <v>16.694404724906072</v>
      </c>
      <c r="AA44" s="5">
        <f t="shared" si="9"/>
        <v>3</v>
      </c>
      <c r="AB44" s="5">
        <f>Data!C51*AA44</f>
        <v>45</v>
      </c>
      <c r="AC44" s="35">
        <f>(100-T44)/100*Data!B51</f>
        <v>9.737780632095081</v>
      </c>
      <c r="AD44" s="74">
        <f>AC44/Data!B51*Data!D51</f>
        <v>0.51894128760381308</v>
      </c>
      <c r="AE44" s="15">
        <f>Data!N$6/100*Data!C51*AC44</f>
        <v>29.213341896285243</v>
      </c>
      <c r="AF44" s="15">
        <f>Data!N$7*AD44</f>
        <v>155.68238628114392</v>
      </c>
      <c r="AG44" s="8">
        <f>Data!N$5/100*Data!C51*Data!G51/Data!B51/(1-P44/100)*AC44</f>
        <v>52.991691298604849</v>
      </c>
      <c r="AH44" s="5">
        <f t="shared" si="10"/>
        <v>10</v>
      </c>
      <c r="AI44" s="5">
        <f>Data!C51*AH44</f>
        <v>150</v>
      </c>
      <c r="AJ44" s="73">
        <f>(100-Y44)/100*Data!B51</f>
        <v>5.7344054561743114</v>
      </c>
      <c r="AK44" s="70">
        <f>AJ44*Data!D51/Data!B51</f>
        <v>0.30559527509392881</v>
      </c>
      <c r="AL44" s="15">
        <f>Data!N$6/100*Data!C51*AJ44</f>
        <v>17.203216368522934</v>
      </c>
      <c r="AM44" s="15">
        <f>Data!N$7*AK44</f>
        <v>91.678582528178637</v>
      </c>
      <c r="AN44" s="8">
        <f>Data!N$5/100*Data!C51*Data!G51/Data!B51/(1-Data!J$5/100)*AJ44</f>
        <v>45.23325349876604</v>
      </c>
    </row>
    <row r="45" spans="1:40">
      <c r="A45" s="11">
        <v>40</v>
      </c>
      <c r="B45" s="22">
        <f t="shared" si="0"/>
        <v>3</v>
      </c>
      <c r="C45" s="16">
        <f t="shared" si="1"/>
        <v>1</v>
      </c>
      <c r="D45" s="9"/>
      <c r="J45" s="23">
        <f>Data!B52*Data!C52</f>
        <v>1032</v>
      </c>
      <c r="K45" s="23">
        <f>IF(Data!C$7=1,Data!D52,IF(Data!C$7=2,J45,Data!B52))</f>
        <v>18</v>
      </c>
      <c r="L45" s="33">
        <f>Data!E52*SQRT(Data!F52/20)</f>
        <v>5.4440636527177455</v>
      </c>
      <c r="M45" s="33">
        <f>IF(Data!H52="A",Data!G$5,IF(Data!H52="B",Data!G$6,Data!G$7))</f>
        <v>55.5</v>
      </c>
      <c r="N45" s="33">
        <f>IF(Data!I52="A",Data!G$5,IF(Data!I52="B",Data!G$6,Data!G$7))</f>
        <v>55.5</v>
      </c>
      <c r="O45" s="33">
        <f>IF(Data!J52="A",Data!G$5,IF(Data!J52="B",Data!G$6,Data!G$7))</f>
        <v>55.5</v>
      </c>
      <c r="P45" s="45">
        <f>IF(Data!C$6=1,M45,IF(Data!C$6=2,N45,O45))</f>
        <v>55.5</v>
      </c>
      <c r="Q45" s="47">
        <f t="shared" si="2"/>
        <v>0.13830420796140452</v>
      </c>
      <c r="R45">
        <f t="shared" si="3"/>
        <v>0.39514451138108081</v>
      </c>
      <c r="S45">
        <f t="shared" si="4"/>
        <v>0.33359913883825582</v>
      </c>
      <c r="T45" s="67">
        <f>(1-L45*S45/Data!G52)*100</f>
        <v>95.776430357378388</v>
      </c>
      <c r="U45" s="45">
        <f t="shared" si="5"/>
        <v>17.239757464328108</v>
      </c>
      <c r="V45" s="47">
        <f>MAX(0,NORMSINV(Data!J$5/100))</f>
        <v>0.50437198623838131</v>
      </c>
      <c r="W45">
        <f t="shared" si="6"/>
        <v>0.3512927868446884</v>
      </c>
      <c r="X45">
        <f t="shared" si="7"/>
        <v>0.1964505870695053</v>
      </c>
      <c r="Y45" s="67">
        <f>(1-L45*X45/Data!G52)*100</f>
        <v>97.512815114836854</v>
      </c>
      <c r="Z45" s="45">
        <f t="shared" si="8"/>
        <v>17.552306720670632</v>
      </c>
      <c r="AA45" s="5">
        <f t="shared" si="9"/>
        <v>1</v>
      </c>
      <c r="AB45" s="5">
        <f>Data!C52*AA45</f>
        <v>24</v>
      </c>
      <c r="AC45" s="35">
        <f>(100-T45)/100*Data!B52</f>
        <v>1.8161349463272931</v>
      </c>
      <c r="AD45" s="74">
        <f>AC45/Data!B52*Data!D52</f>
        <v>0.76024253567189015</v>
      </c>
      <c r="AE45" s="15">
        <f>Data!N$6/100*Data!C52*AC45</f>
        <v>8.7174477423710091</v>
      </c>
      <c r="AF45" s="15">
        <f>Data!N$7*AD45</f>
        <v>228.07276070156703</v>
      </c>
      <c r="AG45" s="8">
        <f>Data!N$5/100*Data!C52*Data!G52/Data!B52/(1-P45/100)*AC45</f>
        <v>24.487212759469124</v>
      </c>
      <c r="AH45" s="5">
        <f t="shared" si="10"/>
        <v>3</v>
      </c>
      <c r="AI45" s="5">
        <f>Data!C52*AH45</f>
        <v>72</v>
      </c>
      <c r="AJ45" s="73">
        <f>(100-Y45)/100*Data!B52</f>
        <v>1.0694895006201526</v>
      </c>
      <c r="AK45" s="70">
        <f>AJ45*Data!D52/Data!B52</f>
        <v>0.4476932793293662</v>
      </c>
      <c r="AL45" s="15">
        <f>Data!N$6/100*Data!C52*AJ45</f>
        <v>5.1335496029767329</v>
      </c>
      <c r="AM45" s="15">
        <f>Data!N$7*AK45</f>
        <v>134.30798379880986</v>
      </c>
      <c r="AN45" s="8">
        <f>Data!N$5/100*Data!C52*Data!G52/Data!B52/(1-Data!J$5/100)*AJ45</f>
        <v>20.902074930687018</v>
      </c>
    </row>
    <row r="46" spans="1:40">
      <c r="A46" s="11">
        <v>41</v>
      </c>
      <c r="B46" s="22">
        <f t="shared" si="0"/>
        <v>1</v>
      </c>
      <c r="C46" s="16">
        <f t="shared" si="1"/>
        <v>0</v>
      </c>
      <c r="D46" s="9"/>
      <c r="J46" s="23">
        <f>Data!B53*Data!C53</f>
        <v>441</v>
      </c>
      <c r="K46" s="23">
        <f>IF(Data!C$7=1,Data!D53,IF(Data!C$7=2,J46,Data!B53))</f>
        <v>16</v>
      </c>
      <c r="L46" s="33">
        <f>Data!E53*SQRT(Data!F53/20)</f>
        <v>2.374467505074652</v>
      </c>
      <c r="M46" s="33">
        <f>IF(Data!H53="A",Data!G$5,IF(Data!H53="B",Data!G$6,Data!G$7))</f>
        <v>55.5</v>
      </c>
      <c r="N46" s="33">
        <f>IF(Data!I53="A",Data!G$5,IF(Data!I53="B",Data!G$6,Data!G$7))</f>
        <v>55.5</v>
      </c>
      <c r="O46" s="33">
        <f>IF(Data!J53="A",Data!G$5,IF(Data!J53="B",Data!G$6,Data!G$7))</f>
        <v>55.5</v>
      </c>
      <c r="P46" s="45">
        <f>IF(Data!C$6=1,M46,IF(Data!C$6=2,N46,O46))</f>
        <v>55.5</v>
      </c>
      <c r="Q46" s="47">
        <f t="shared" si="2"/>
        <v>0.13830420796140452</v>
      </c>
      <c r="R46">
        <f t="shared" si="3"/>
        <v>0.39514451138108081</v>
      </c>
      <c r="S46">
        <f t="shared" si="4"/>
        <v>0.33359913883825582</v>
      </c>
      <c r="T46" s="67">
        <f>(1-L46*S46/Data!G53)*100</f>
        <v>96.22799850051274</v>
      </c>
      <c r="U46" s="45">
        <f t="shared" si="5"/>
        <v>15.396479760082038</v>
      </c>
      <c r="V46" s="47">
        <f>MAX(0,NORMSINV(Data!J$5/100))</f>
        <v>0.50437198623838131</v>
      </c>
      <c r="W46">
        <f t="shared" si="6"/>
        <v>0.3512927868446884</v>
      </c>
      <c r="X46">
        <f t="shared" si="7"/>
        <v>0.1964505870695053</v>
      </c>
      <c r="Y46" s="67">
        <f>(1-L46*X46/Data!G53)*100</f>
        <v>97.778735545955342</v>
      </c>
      <c r="Z46" s="45">
        <f t="shared" si="8"/>
        <v>15.644597687352855</v>
      </c>
      <c r="AA46" s="5">
        <f t="shared" si="9"/>
        <v>0</v>
      </c>
      <c r="AB46" s="5">
        <f>Data!C53*AA46</f>
        <v>0</v>
      </c>
      <c r="AC46" s="35">
        <f>(100-T46)/100*Data!B53</f>
        <v>0.7921203148923246</v>
      </c>
      <c r="AD46" s="74">
        <f>AC46/Data!B53*Data!D53</f>
        <v>0.60352023991796155</v>
      </c>
      <c r="AE46" s="15">
        <f>Data!N$6/100*Data!C53*AC46</f>
        <v>3.3269053225477636</v>
      </c>
      <c r="AF46" s="15">
        <f>Data!N$7*AD46</f>
        <v>181.05607197538848</v>
      </c>
      <c r="AG46" s="8">
        <f>Data!N$5/100*Data!C53*Data!G53/Data!B53/(1-P46/100)*AC46</f>
        <v>9.3452396700779872</v>
      </c>
      <c r="AH46" s="5">
        <f t="shared" si="10"/>
        <v>1</v>
      </c>
      <c r="AI46" s="5">
        <f>Data!C53*AH46</f>
        <v>21</v>
      </c>
      <c r="AJ46" s="73">
        <f>(100-Y46)/100*Data!B53</f>
        <v>0.46646553534937812</v>
      </c>
      <c r="AK46" s="70">
        <f>AJ46*Data!D53/Data!B53</f>
        <v>0.35540231264714522</v>
      </c>
      <c r="AL46" s="15">
        <f>Data!N$6/100*Data!C53*AJ46</f>
        <v>1.9591552484673882</v>
      </c>
      <c r="AM46" s="15">
        <f>Data!N$7*AK46</f>
        <v>106.62069379414356</v>
      </c>
      <c r="AN46" s="8">
        <f>Data!N$5/100*Data!C53*Data!G53/Data!B53/(1-Data!J$5/100)*AJ46</f>
        <v>7.977016483987736</v>
      </c>
    </row>
    <row r="47" spans="1:40">
      <c r="A47" s="11">
        <v>42</v>
      </c>
      <c r="B47" s="22">
        <f t="shared" si="0"/>
        <v>1</v>
      </c>
      <c r="C47" s="16">
        <f t="shared" si="1"/>
        <v>0</v>
      </c>
      <c r="D47" s="9"/>
      <c r="J47" s="23">
        <f>Data!B54*Data!C54</f>
        <v>720</v>
      </c>
      <c r="K47" s="23">
        <f>IF(Data!C$7=1,Data!D54,IF(Data!C$7=2,J47,Data!B54))</f>
        <v>17</v>
      </c>
      <c r="L47" s="33">
        <f>Data!E54*SQRT(Data!F54/20)</f>
        <v>1.8363596862435898</v>
      </c>
      <c r="M47" s="33">
        <f>IF(Data!H54="A",Data!G$5,IF(Data!H54="B",Data!G$6,Data!G$7))</f>
        <v>55.5</v>
      </c>
      <c r="N47" s="33">
        <f>IF(Data!I54="A",Data!G$5,IF(Data!I54="B",Data!G$6,Data!G$7))</f>
        <v>55.5</v>
      </c>
      <c r="O47" s="33">
        <f>IF(Data!J54="A",Data!G$5,IF(Data!J54="B",Data!G$6,Data!G$7))</f>
        <v>55.5</v>
      </c>
      <c r="P47" s="45">
        <f>IF(Data!C$6=1,M47,IF(Data!C$6=2,N47,O47))</f>
        <v>55.5</v>
      </c>
      <c r="Q47" s="47">
        <f t="shared" si="2"/>
        <v>0.13830420796140452</v>
      </c>
      <c r="R47">
        <f t="shared" si="3"/>
        <v>0.39514451138108081</v>
      </c>
      <c r="S47">
        <f t="shared" si="4"/>
        <v>0.33359913883825582</v>
      </c>
      <c r="T47" s="67">
        <f>(1-L47*S47/Data!G54)*100</f>
        <v>97.44746662529937</v>
      </c>
      <c r="U47" s="45">
        <f t="shared" si="5"/>
        <v>16.566069326300891</v>
      </c>
      <c r="V47" s="47">
        <f>MAX(0,NORMSINV(Data!J$5/100))</f>
        <v>0.50437198623838131</v>
      </c>
      <c r="W47">
        <f t="shared" si="6"/>
        <v>0.3512927868446884</v>
      </c>
      <c r="X47">
        <f t="shared" si="7"/>
        <v>0.1964505870695053</v>
      </c>
      <c r="Y47" s="67">
        <f>(1-L47*X47/Data!G54)*100</f>
        <v>98.496858589861148</v>
      </c>
      <c r="Z47" s="45">
        <f t="shared" si="8"/>
        <v>16.744465960276397</v>
      </c>
      <c r="AA47" s="5">
        <f t="shared" si="9"/>
        <v>0</v>
      </c>
      <c r="AB47" s="5">
        <f>Data!C54*AA47</f>
        <v>0</v>
      </c>
      <c r="AC47" s="35">
        <f>(100-T47)/100*Data!B54</f>
        <v>0.61260800992815123</v>
      </c>
      <c r="AD47" s="74">
        <f>AC47/Data!B54*Data!D54</f>
        <v>0.43393067369910709</v>
      </c>
      <c r="AE47" s="15">
        <f>Data!N$6/100*Data!C54*AC47</f>
        <v>3.6756480595689074</v>
      </c>
      <c r="AF47" s="15">
        <f>Data!N$7*AD47</f>
        <v>130.17920210973213</v>
      </c>
      <c r="AG47" s="8">
        <f>Data!N$5/100*Data!C54*Data!G54/Data!B54/(1-P47/100)*AC47</f>
        <v>10.324854099912661</v>
      </c>
      <c r="AH47" s="5">
        <f t="shared" si="10"/>
        <v>1</v>
      </c>
      <c r="AI47" s="5">
        <f>Data!C54*AH47</f>
        <v>30</v>
      </c>
      <c r="AJ47" s="73">
        <f>(100-Y47)/100*Data!B54</f>
        <v>0.36075393843332448</v>
      </c>
      <c r="AK47" s="70">
        <f>AJ47*Data!D54/Data!B54</f>
        <v>0.25553403972360483</v>
      </c>
      <c r="AL47" s="15">
        <f>Data!N$6/100*Data!C54*AJ47</f>
        <v>2.1645236305999469</v>
      </c>
      <c r="AM47" s="15">
        <f>Data!N$7*AK47</f>
        <v>76.660211917081455</v>
      </c>
      <c r="AN47" s="8">
        <f>Data!N$5/100*Data!C54*Data!G54/Data!B54/(1-Data!J$5/100)*AJ47</f>
        <v>8.813206964983495</v>
      </c>
    </row>
    <row r="48" spans="1:40">
      <c r="A48" s="11">
        <v>43</v>
      </c>
      <c r="B48" s="22">
        <f t="shared" si="0"/>
        <v>13</v>
      </c>
      <c r="C48" s="16">
        <f t="shared" si="1"/>
        <v>4</v>
      </c>
      <c r="D48" s="9"/>
      <c r="J48" s="23">
        <f>Data!B55*Data!C55</f>
        <v>7644</v>
      </c>
      <c r="K48" s="23">
        <f>IF(Data!C$7=1,Data!D55,IF(Data!C$7=2,J48,Data!B55))</f>
        <v>20</v>
      </c>
      <c r="L48" s="33">
        <f>Data!E55*SQRT(Data!F55/20)</f>
        <v>25.621827531681518</v>
      </c>
      <c r="M48" s="33">
        <f>IF(Data!H55="A",Data!G$5,IF(Data!H55="B",Data!G$6,Data!G$7))</f>
        <v>55.5</v>
      </c>
      <c r="N48" s="33">
        <f>IF(Data!I55="A",Data!G$5,IF(Data!I55="B",Data!G$6,Data!G$7))</f>
        <v>55.5</v>
      </c>
      <c r="O48" s="33">
        <f>IF(Data!J55="A",Data!G$5,IF(Data!J55="B",Data!G$6,Data!G$7))</f>
        <v>55.5</v>
      </c>
      <c r="P48" s="45">
        <f>IF(Data!C$6=1,M48,IF(Data!C$6=2,N48,O48))</f>
        <v>55.5</v>
      </c>
      <c r="Q48" s="47">
        <f t="shared" si="2"/>
        <v>0.13830420796140452</v>
      </c>
      <c r="R48">
        <f t="shared" si="3"/>
        <v>0.39514451138108081</v>
      </c>
      <c r="S48">
        <f t="shared" si="4"/>
        <v>0.33359913883825582</v>
      </c>
      <c r="T48" s="67">
        <f>(1-L48*S48/Data!G55)*100</f>
        <v>96.936408745508501</v>
      </c>
      <c r="U48" s="45">
        <f t="shared" si="5"/>
        <v>19.3872817491017</v>
      </c>
      <c r="V48" s="47">
        <f>MAX(0,NORMSINV(Data!J$5/100))</f>
        <v>0.50437198623838131</v>
      </c>
      <c r="W48">
        <f t="shared" si="6"/>
        <v>0.3512927868446884</v>
      </c>
      <c r="X48">
        <f t="shared" si="7"/>
        <v>0.1964505870695053</v>
      </c>
      <c r="Y48" s="67">
        <f>(1-L48*X48/Data!G55)*100</f>
        <v>98.195905713120993</v>
      </c>
      <c r="Z48" s="45">
        <f t="shared" si="8"/>
        <v>19.639181142624196</v>
      </c>
      <c r="AA48" s="5">
        <f t="shared" si="9"/>
        <v>4</v>
      </c>
      <c r="AB48" s="5">
        <f>Data!C55*AA48</f>
        <v>56</v>
      </c>
      <c r="AC48" s="35">
        <f>(100-T48)/100*Data!B55</f>
        <v>16.727208249523581</v>
      </c>
      <c r="AD48" s="74">
        <f>AC48/Data!B55*Data!D55</f>
        <v>0.61271825089829968</v>
      </c>
      <c r="AE48" s="15">
        <f>Data!N$6/100*Data!C55*AC48</f>
        <v>46.836183098666034</v>
      </c>
      <c r="AF48" s="15">
        <f>Data!N$7*AD48</f>
        <v>183.81547526948989</v>
      </c>
      <c r="AG48" s="8">
        <f>Data!N$5/100*Data!C55*Data!G55/Data!B55/(1-P48/100)*AC48</f>
        <v>67.226895730583124</v>
      </c>
      <c r="AH48" s="5">
        <f t="shared" si="10"/>
        <v>13</v>
      </c>
      <c r="AI48" s="5">
        <f>Data!C55*AH48</f>
        <v>182</v>
      </c>
      <c r="AJ48" s="73">
        <f>(100-Y48)/100*Data!B55</f>
        <v>9.8503548063593769</v>
      </c>
      <c r="AK48" s="70">
        <f>AJ48*Data!D55/Data!B55</f>
        <v>0.36081885737580133</v>
      </c>
      <c r="AL48" s="15">
        <f>Data!N$6/100*Data!C55*AJ48</f>
        <v>27.580993457806258</v>
      </c>
      <c r="AM48" s="15">
        <f>Data!N$7*AK48</f>
        <v>108.2456572127404</v>
      </c>
      <c r="AN48" s="8">
        <f>Data!N$5/100*Data!C55*Data!G55/Data!B55/(1-Data!J$5/100)*AJ48</f>
        <v>57.384301991444623</v>
      </c>
    </row>
    <row r="49" spans="1:40">
      <c r="A49" s="11">
        <v>44</v>
      </c>
      <c r="B49" s="22">
        <f t="shared" si="0"/>
        <v>1</v>
      </c>
      <c r="C49" s="16">
        <f t="shared" si="1"/>
        <v>0</v>
      </c>
      <c r="D49" s="9"/>
      <c r="J49" s="23">
        <f>Data!B56*Data!C56</f>
        <v>10530</v>
      </c>
      <c r="K49" s="23">
        <f>IF(Data!C$7=1,Data!D56,IF(Data!C$7=2,J49,Data!B56))</f>
        <v>27</v>
      </c>
      <c r="L49" s="33">
        <f>Data!E56*SQRT(Data!F56/20)</f>
        <v>1.5830956852502978</v>
      </c>
      <c r="M49" s="33">
        <f>IF(Data!H56="A",Data!G$5,IF(Data!H56="B",Data!G$6,Data!G$7))</f>
        <v>55.5</v>
      </c>
      <c r="N49" s="33">
        <f>IF(Data!I56="A",Data!G$5,IF(Data!I56="B",Data!G$6,Data!G$7))</f>
        <v>65</v>
      </c>
      <c r="O49" s="33">
        <f>IF(Data!J56="A",Data!G$5,IF(Data!J56="B",Data!G$6,Data!G$7))</f>
        <v>55.5</v>
      </c>
      <c r="P49" s="45">
        <f>IF(Data!C$6=1,M49,IF(Data!C$6=2,N49,O49))</f>
        <v>55.5</v>
      </c>
      <c r="Q49" s="47">
        <f t="shared" si="2"/>
        <v>0.13830420796140452</v>
      </c>
      <c r="R49">
        <f t="shared" si="3"/>
        <v>0.39514451138108081</v>
      </c>
      <c r="S49">
        <f t="shared" si="4"/>
        <v>0.33359913883825582</v>
      </c>
      <c r="T49" s="67">
        <f>(1-L49*S49/Data!G56)*100</f>
        <v>97.359403213509708</v>
      </c>
      <c r="U49" s="45">
        <f t="shared" si="5"/>
        <v>26.28703886764762</v>
      </c>
      <c r="V49" s="47">
        <f>MAX(0,NORMSINV(Data!J$5/100))</f>
        <v>0.50437198623838131</v>
      </c>
      <c r="W49">
        <f t="shared" si="6"/>
        <v>0.3512927868446884</v>
      </c>
      <c r="X49">
        <f t="shared" si="7"/>
        <v>0.1964505870695053</v>
      </c>
      <c r="Y49" s="67">
        <f>(1-L49*X49/Data!G56)*100</f>
        <v>98.444999616226895</v>
      </c>
      <c r="Z49" s="45">
        <f t="shared" si="8"/>
        <v>26.580149896381261</v>
      </c>
      <c r="AA49" s="5">
        <f t="shared" si="9"/>
        <v>0</v>
      </c>
      <c r="AB49" s="5">
        <f>Data!C56*AA49</f>
        <v>0</v>
      </c>
      <c r="AC49" s="35">
        <f>(100-T49)/100*Data!B56</f>
        <v>1.1882685539206315</v>
      </c>
      <c r="AD49" s="74">
        <f>AC49/Data!B56*Data!D56</f>
        <v>0.7129611323523789</v>
      </c>
      <c r="AE49" s="15">
        <f>Data!N$6/100*Data!C56*AC49</f>
        <v>55.610968323485558</v>
      </c>
      <c r="AF49" s="15">
        <f>Data!N$7*AD49</f>
        <v>213.88833970571366</v>
      </c>
      <c r="AG49" s="8">
        <f>Data!N$5/100*Data!C56*Data!G56/Data!B56/(1-P49/100)*AC49</f>
        <v>69.426926745924547</v>
      </c>
      <c r="AH49" s="5">
        <f t="shared" si="10"/>
        <v>1</v>
      </c>
      <c r="AI49" s="5">
        <f>Data!C56*AH49</f>
        <v>234</v>
      </c>
      <c r="AJ49" s="73">
        <f>(100-Y49)/100*Data!B56</f>
        <v>0.69975017269789741</v>
      </c>
      <c r="AK49" s="70">
        <f>AJ49*Data!D56/Data!B56</f>
        <v>0.41985010361873842</v>
      </c>
      <c r="AL49" s="15">
        <f>Data!N$6/100*Data!C56*AJ49</f>
        <v>32.748308082261602</v>
      </c>
      <c r="AM49" s="15">
        <f>Data!N$7*AK49</f>
        <v>125.95503108562153</v>
      </c>
      <c r="AN49" s="8">
        <f>Data!N$5/100*Data!C56*Data!G56/Data!B56/(1-Data!J$5/100)*AJ49</f>
        <v>59.262229609593909</v>
      </c>
    </row>
    <row r="50" spans="1:40">
      <c r="A50" s="11">
        <v>45</v>
      </c>
      <c r="B50" s="22">
        <f t="shared" si="0"/>
        <v>1</v>
      </c>
      <c r="C50" s="16">
        <f t="shared" si="1"/>
        <v>0</v>
      </c>
      <c r="D50" s="9"/>
      <c r="J50" s="23">
        <f>Data!B57*Data!C57</f>
        <v>2400</v>
      </c>
      <c r="K50" s="23">
        <f>IF(Data!C$7=1,Data!D57,IF(Data!C$7=2,J50,Data!B57))</f>
        <v>17</v>
      </c>
      <c r="L50" s="33">
        <f>Data!E57*SQRT(Data!F57/20)</f>
        <v>1.347331022236399</v>
      </c>
      <c r="M50" s="33">
        <f>IF(Data!H57="A",Data!G$5,IF(Data!H57="B",Data!G$6,Data!G$7))</f>
        <v>55.5</v>
      </c>
      <c r="N50" s="33">
        <f>IF(Data!I57="A",Data!G$5,IF(Data!I57="B",Data!G$6,Data!G$7))</f>
        <v>65</v>
      </c>
      <c r="O50" s="33">
        <f>IF(Data!J57="A",Data!G$5,IF(Data!J57="B",Data!G$6,Data!G$7))</f>
        <v>55.5</v>
      </c>
      <c r="P50" s="45">
        <f>IF(Data!C$6=1,M50,IF(Data!C$6=2,N50,O50))</f>
        <v>55.5</v>
      </c>
      <c r="Q50" s="47">
        <f t="shared" si="2"/>
        <v>0.13830420796140452</v>
      </c>
      <c r="R50">
        <f t="shared" si="3"/>
        <v>0.39514451138108081</v>
      </c>
      <c r="S50">
        <f t="shared" si="4"/>
        <v>0.33359913883825582</v>
      </c>
      <c r="T50" s="67">
        <f>(1-L50*S50/Data!G57)*100</f>
        <v>97.50295295139928</v>
      </c>
      <c r="U50" s="45">
        <f t="shared" si="5"/>
        <v>16.575502001737878</v>
      </c>
      <c r="V50" s="47">
        <f>MAX(0,NORMSINV(Data!J$5/100))</f>
        <v>0.50437198623838131</v>
      </c>
      <c r="W50">
        <f t="shared" si="6"/>
        <v>0.3512927868446884</v>
      </c>
      <c r="X50">
        <f t="shared" si="7"/>
        <v>0.1964505870695053</v>
      </c>
      <c r="Y50" s="67">
        <f>(1-L50*X50/Data!G57)*100</f>
        <v>98.529533498359456</v>
      </c>
      <c r="Z50" s="45">
        <f t="shared" si="8"/>
        <v>16.750020694721105</v>
      </c>
      <c r="AA50" s="5">
        <f t="shared" si="9"/>
        <v>0</v>
      </c>
      <c r="AB50" s="5">
        <f>Data!C57*AA50</f>
        <v>0</v>
      </c>
      <c r="AC50" s="35">
        <f>(100-T50)/100*Data!B57</f>
        <v>0.49940940972014403</v>
      </c>
      <c r="AD50" s="74">
        <f>AC50/Data!B57*Data!D57</f>
        <v>0.42449799826212242</v>
      </c>
      <c r="AE50" s="15">
        <f>Data!N$6/100*Data!C57*AC50</f>
        <v>11.985825833283457</v>
      </c>
      <c r="AF50" s="15">
        <f>Data!N$7*AD50</f>
        <v>127.34939947863673</v>
      </c>
      <c r="AG50" s="8">
        <f>Data!N$5/100*Data!C57*Data!G57/Data!B57/(1-P50/100)*AC50</f>
        <v>30.301245084143574</v>
      </c>
      <c r="AH50" s="5">
        <f t="shared" si="10"/>
        <v>1</v>
      </c>
      <c r="AI50" s="5">
        <f>Data!C57*AH50</f>
        <v>120</v>
      </c>
      <c r="AJ50" s="73">
        <f>(100-Y50)/100*Data!B57</f>
        <v>0.29409330032810888</v>
      </c>
      <c r="AK50" s="70">
        <f>AJ50*Data!D57/Data!B57</f>
        <v>0.24997930527889256</v>
      </c>
      <c r="AL50" s="15">
        <f>Data!N$6/100*Data!C57*AJ50</f>
        <v>7.058239207874613</v>
      </c>
      <c r="AM50" s="15">
        <f>Data!N$7*AK50</f>
        <v>74.993791583667772</v>
      </c>
      <c r="AN50" s="8">
        <f>Data!N$5/100*Data!C57*Data!G57/Data!B57/(1-Data!J$5/100)*AJ50</f>
        <v>25.864883090745725</v>
      </c>
    </row>
    <row r="51" spans="1:40">
      <c r="A51" s="11">
        <v>46</v>
      </c>
      <c r="B51" s="22">
        <f t="shared" si="0"/>
        <v>3</v>
      </c>
      <c r="C51" s="16">
        <f t="shared" si="1"/>
        <v>2</v>
      </c>
      <c r="D51" s="9"/>
      <c r="J51" s="23">
        <f>Data!B58*Data!C58</f>
        <v>23868</v>
      </c>
      <c r="K51" s="23">
        <f>IF(Data!C$7=1,Data!D58,IF(Data!C$7=2,J51,Data!B58))</f>
        <v>22</v>
      </c>
      <c r="L51" s="33">
        <f>Data!E58*SQRT(Data!F58/20)</f>
        <v>5.3232235697696551</v>
      </c>
      <c r="M51" s="33">
        <f>IF(Data!H58="A",Data!G$5,IF(Data!H58="B",Data!G$6,Data!G$7))</f>
        <v>65</v>
      </c>
      <c r="N51" s="33">
        <f>IF(Data!I58="A",Data!G$5,IF(Data!I58="B",Data!G$6,Data!G$7))</f>
        <v>65</v>
      </c>
      <c r="O51" s="33">
        <f>IF(Data!J58="A",Data!G$5,IF(Data!J58="B",Data!G$6,Data!G$7))</f>
        <v>55.5</v>
      </c>
      <c r="P51" s="45">
        <f>IF(Data!C$6=1,M51,IF(Data!C$6=2,N51,O51))</f>
        <v>65</v>
      </c>
      <c r="Q51" s="47">
        <f t="shared" si="2"/>
        <v>0.38532046640756756</v>
      </c>
      <c r="R51">
        <f t="shared" si="3"/>
        <v>0.37039857132292781</v>
      </c>
      <c r="S51">
        <f t="shared" si="4"/>
        <v>0.23553640808027917</v>
      </c>
      <c r="T51" s="67">
        <f>(1-L51*S51/Data!G58)*100</f>
        <v>95.676507037821295</v>
      </c>
      <c r="U51" s="45">
        <f t="shared" si="5"/>
        <v>21.048831548320685</v>
      </c>
      <c r="V51" s="47">
        <f>MAX(0,NORMSINV(Data!J$5/100))</f>
        <v>0.50437198623838131</v>
      </c>
      <c r="W51">
        <f t="shared" si="6"/>
        <v>0.3512927868446884</v>
      </c>
      <c r="X51">
        <f t="shared" si="7"/>
        <v>0.1964505870695053</v>
      </c>
      <c r="Y51" s="67">
        <f>(1-L51*X51/Data!G58)*100</f>
        <v>96.393964153850092</v>
      </c>
      <c r="Z51" s="45">
        <f t="shared" si="8"/>
        <v>21.20667211384702</v>
      </c>
      <c r="AA51" s="5">
        <f t="shared" si="9"/>
        <v>2</v>
      </c>
      <c r="AB51" s="5">
        <f>Data!C58*AA51</f>
        <v>468</v>
      </c>
      <c r="AC51" s="35">
        <f>(100-T51)/100*Data!B58</f>
        <v>4.4099628214222788</v>
      </c>
      <c r="AD51" s="74">
        <f>AC51/Data!B58*Data!D58</f>
        <v>0.95116845167931496</v>
      </c>
      <c r="AE51" s="15">
        <f>Data!N$6/100*Data!C58*AC51</f>
        <v>206.38626004256267</v>
      </c>
      <c r="AF51" s="15">
        <f>Data!N$7*AD51</f>
        <v>285.3505355037945</v>
      </c>
      <c r="AG51" s="8">
        <f>Data!N$5/100*Data!C58*Data!G58/Data!B58/(1-P51/100)*AC51</f>
        <v>209.56588029531923</v>
      </c>
      <c r="AH51" s="5">
        <f t="shared" si="10"/>
        <v>3</v>
      </c>
      <c r="AI51" s="5">
        <f>Data!C58*AH51</f>
        <v>702</v>
      </c>
      <c r="AJ51" s="73">
        <f>(100-Y51)/100*Data!B58</f>
        <v>3.6781565630729056</v>
      </c>
      <c r="AK51" s="70">
        <f>AJ51*Data!D58/Data!B58</f>
        <v>0.79332788615297956</v>
      </c>
      <c r="AL51" s="15">
        <f>Data!N$6/100*Data!C58*AJ51</f>
        <v>172.13772715181199</v>
      </c>
      <c r="AM51" s="15">
        <f>Data!N$7*AK51</f>
        <v>237.99836584589386</v>
      </c>
      <c r="AN51" s="8">
        <f>Data!N$5/100*Data!C58*Data!G58/Data!B58/(1-Data!J$5/100)*AJ51</f>
        <v>199.27165514636212</v>
      </c>
    </row>
    <row r="52" spans="1:40">
      <c r="A52" s="11">
        <v>47</v>
      </c>
      <c r="B52" s="22">
        <f t="shared" si="0"/>
        <v>7</v>
      </c>
      <c r="C52" s="16">
        <f t="shared" si="1"/>
        <v>5</v>
      </c>
      <c r="J52" s="23">
        <f>Data!B59*Data!C59</f>
        <v>34780</v>
      </c>
      <c r="K52" s="23">
        <f>IF(Data!C$7=1,Data!D59,IF(Data!C$7=2,J52,Data!B59))</f>
        <v>29</v>
      </c>
      <c r="L52" s="33">
        <f>Data!E59*SQRT(Data!F59/20)</f>
        <v>13.399238775640494</v>
      </c>
      <c r="M52" s="33">
        <f>IF(Data!H59="A",Data!G$5,IF(Data!H59="B",Data!G$6,Data!G$7))</f>
        <v>65</v>
      </c>
      <c r="N52" s="33">
        <f>IF(Data!I59="A",Data!G$5,IF(Data!I59="B",Data!G$6,Data!G$7))</f>
        <v>65</v>
      </c>
      <c r="O52" s="33">
        <f>IF(Data!J59="A",Data!G$5,IF(Data!J59="B",Data!G$6,Data!G$7))</f>
        <v>55.5</v>
      </c>
      <c r="P52" s="45">
        <f>IF(Data!C$6=1,M52,IF(Data!C$6=2,N52,O52))</f>
        <v>65</v>
      </c>
      <c r="Q52" s="47">
        <f t="shared" si="2"/>
        <v>0.38532046640756756</v>
      </c>
      <c r="R52">
        <f t="shared" si="3"/>
        <v>0.37039857132292781</v>
      </c>
      <c r="S52">
        <f t="shared" si="4"/>
        <v>0.23553640808027917</v>
      </c>
      <c r="T52" s="67">
        <f>(1-L52*S52/Data!G59)*100</f>
        <v>94.364270406742207</v>
      </c>
      <c r="U52" s="45">
        <f t="shared" si="5"/>
        <v>27.365638417955243</v>
      </c>
      <c r="V52" s="47">
        <f>MAX(0,NORMSINV(Data!J$5/100))</f>
        <v>0.50437198623838131</v>
      </c>
      <c r="W52">
        <f t="shared" si="6"/>
        <v>0.3512927868446884</v>
      </c>
      <c r="X52">
        <f t="shared" si="7"/>
        <v>0.1964505870695053</v>
      </c>
      <c r="Y52" s="67">
        <f>(1-L52*X52/Data!G59)*100</f>
        <v>95.29948513614454</v>
      </c>
      <c r="Z52" s="45">
        <f t="shared" si="8"/>
        <v>27.636850689481918</v>
      </c>
      <c r="AA52" s="5">
        <f t="shared" si="9"/>
        <v>5</v>
      </c>
      <c r="AB52" s="5">
        <f>Data!C59*AA52</f>
        <v>740</v>
      </c>
      <c r="AC52" s="35">
        <f>(100-T52)/100*Data!B59</f>
        <v>13.243964544155812</v>
      </c>
      <c r="AD52" s="74">
        <f>AC52/Data!B59*Data!D59</f>
        <v>1.6343615820447599</v>
      </c>
      <c r="AE52" s="15">
        <f>Data!N$6/100*Data!C59*AC52</f>
        <v>392.02135050701207</v>
      </c>
      <c r="AF52" s="15">
        <f>Data!N$7*AD52</f>
        <v>490.30847461342796</v>
      </c>
      <c r="AG52" s="8">
        <f>Data!N$5/100*Data!C59*Data!G59/Data!B59/(1-P52/100)*AC52</f>
        <v>333.6351919208613</v>
      </c>
      <c r="AH52" s="5">
        <f t="shared" si="10"/>
        <v>7</v>
      </c>
      <c r="AI52" s="5">
        <f>Data!C59*AH52</f>
        <v>1036</v>
      </c>
      <c r="AJ52" s="73">
        <f>(100-Y52)/100*Data!B59</f>
        <v>11.046209930060332</v>
      </c>
      <c r="AK52" s="70">
        <f>AJ52*Data!D59/Data!B59</f>
        <v>1.3631493105180836</v>
      </c>
      <c r="AL52" s="15">
        <f>Data!N$6/100*Data!C59*AJ52</f>
        <v>326.96781392978585</v>
      </c>
      <c r="AM52" s="15">
        <f>Data!N$7*AK52</f>
        <v>408.94479315542509</v>
      </c>
      <c r="AN52" s="8">
        <f>Data!N$5/100*Data!C59*Data!G59/Data!B59/(1-Data!J$5/100)*AJ52</f>
        <v>317.24647550190593</v>
      </c>
    </row>
    <row r="53" spans="1:40">
      <c r="A53" s="11">
        <v>48</v>
      </c>
      <c r="B53" s="22">
        <f t="shared" si="0"/>
        <v>3</v>
      </c>
      <c r="C53" s="16">
        <f t="shared" si="1"/>
        <v>3</v>
      </c>
      <c r="J53" s="23">
        <f>Data!B60*Data!C60</f>
        <v>36738</v>
      </c>
      <c r="K53" s="23">
        <f>IF(Data!C$7=1,Data!D60,IF(Data!C$7=2,J53,Data!B60))</f>
        <v>16</v>
      </c>
      <c r="L53" s="33">
        <f>Data!E60*SQRT(Data!F60/20)</f>
        <v>6.7307448109284707</v>
      </c>
      <c r="M53" s="33">
        <f>IF(Data!H60="A",Data!G$5,IF(Data!H60="B",Data!G$6,Data!G$7))</f>
        <v>65</v>
      </c>
      <c r="N53" s="33">
        <f>IF(Data!I60="A",Data!G$5,IF(Data!I60="B",Data!G$6,Data!G$7))</f>
        <v>65</v>
      </c>
      <c r="O53" s="33">
        <f>IF(Data!J60="A",Data!G$5,IF(Data!J60="B",Data!G$6,Data!G$7))</f>
        <v>55.5</v>
      </c>
      <c r="P53" s="45">
        <f>IF(Data!C$6=1,M53,IF(Data!C$6=2,N53,O53))</f>
        <v>65</v>
      </c>
      <c r="Q53" s="47">
        <f t="shared" si="2"/>
        <v>0.38532046640756756</v>
      </c>
      <c r="R53">
        <f t="shared" si="3"/>
        <v>0.37039857132292781</v>
      </c>
      <c r="S53">
        <f t="shared" si="4"/>
        <v>0.23553640808027917</v>
      </c>
      <c r="T53" s="67">
        <f>(1-L53*S53/Data!G60)*100</f>
        <v>95.715309577105216</v>
      </c>
      <c r="U53" s="45">
        <f t="shared" si="5"/>
        <v>15.314449532336834</v>
      </c>
      <c r="V53" s="47">
        <f>MAX(0,NORMSINV(Data!J$5/100))</f>
        <v>0.50437198623838131</v>
      </c>
      <c r="W53">
        <f t="shared" si="6"/>
        <v>0.3512927868446884</v>
      </c>
      <c r="X53">
        <f t="shared" si="7"/>
        <v>0.1964505870695053</v>
      </c>
      <c r="Y53" s="67">
        <f>(1-L53*X53/Data!G60)*100</f>
        <v>96.426327649940745</v>
      </c>
      <c r="Z53" s="45">
        <f t="shared" si="8"/>
        <v>15.428212423990519</v>
      </c>
      <c r="AA53" s="5">
        <f t="shared" si="9"/>
        <v>3</v>
      </c>
      <c r="AB53" s="5">
        <f>Data!C60*AA53</f>
        <v>702</v>
      </c>
      <c r="AC53" s="35">
        <f>(100-T53)/100*Data!B60</f>
        <v>6.7269639639448107</v>
      </c>
      <c r="AD53" s="74">
        <f>AC53/Data!B60*Data!D60</f>
        <v>0.68555046766316541</v>
      </c>
      <c r="AE53" s="15">
        <f>Data!N$6/100*Data!C60*AC53</f>
        <v>314.82191351261719</v>
      </c>
      <c r="AF53" s="15">
        <f>Data!N$7*AD53</f>
        <v>205.66514029894961</v>
      </c>
      <c r="AG53" s="8">
        <f>Data!N$5/100*Data!C60*Data!G60/Data!B60/(1-P53/100)*AC53</f>
        <v>264.9774977244503</v>
      </c>
      <c r="AH53" s="5">
        <f t="shared" si="10"/>
        <v>3</v>
      </c>
      <c r="AI53" s="5">
        <f>Data!C60*AH53</f>
        <v>702</v>
      </c>
      <c r="AJ53" s="73">
        <f>(100-Y53)/100*Data!B60</f>
        <v>5.6106655895930295</v>
      </c>
      <c r="AK53" s="70">
        <f>AJ53*Data!D60/Data!B60</f>
        <v>0.57178757600948071</v>
      </c>
      <c r="AL53" s="15">
        <f>Data!N$6/100*Data!C60*AJ53</f>
        <v>262.5791495929538</v>
      </c>
      <c r="AM53" s="15">
        <f>Data!N$7*AK53</f>
        <v>171.53627280284422</v>
      </c>
      <c r="AN53" s="8">
        <f>Data!N$5/100*Data!C60*Data!G60/Data!B60/(1-Data!J$5/100)*AJ53</f>
        <v>251.96136161899855</v>
      </c>
    </row>
    <row r="54" spans="1:40">
      <c r="A54" s="11">
        <v>49</v>
      </c>
      <c r="B54" s="22">
        <f t="shared" si="0"/>
        <v>4</v>
      </c>
      <c r="C54" s="16">
        <f t="shared" si="1"/>
        <v>3</v>
      </c>
      <c r="J54" s="23">
        <f>Data!B61*Data!C61</f>
        <v>47888</v>
      </c>
      <c r="K54" s="23">
        <f>IF(Data!C$7=1,Data!D61,IF(Data!C$7=2,J54,Data!B61))</f>
        <v>27</v>
      </c>
      <c r="L54" s="33">
        <f>Data!E61*SQRT(Data!F61/20)</f>
        <v>7.528975466728288</v>
      </c>
      <c r="M54" s="33">
        <f>IF(Data!H61="A",Data!G$5,IF(Data!H61="B",Data!G$6,Data!G$7))</f>
        <v>65</v>
      </c>
      <c r="N54" s="33">
        <f>IF(Data!I61="A",Data!G$5,IF(Data!I61="B",Data!G$6,Data!G$7))</f>
        <v>76</v>
      </c>
      <c r="O54" s="33">
        <f>IF(Data!J61="A",Data!G$5,IF(Data!J61="B",Data!G$6,Data!G$7))</f>
        <v>55.5</v>
      </c>
      <c r="P54" s="45">
        <f>IF(Data!C$6=1,M54,IF(Data!C$6=2,N54,O54))</f>
        <v>65</v>
      </c>
      <c r="Q54" s="47">
        <f t="shared" si="2"/>
        <v>0.38532046640756756</v>
      </c>
      <c r="R54">
        <f t="shared" si="3"/>
        <v>0.37039857132292781</v>
      </c>
      <c r="S54">
        <f t="shared" si="4"/>
        <v>0.23553640808027917</v>
      </c>
      <c r="T54" s="67">
        <f>(1-L54*S54/Data!G61)*100</f>
        <v>94.088840540140922</v>
      </c>
      <c r="U54" s="45">
        <f t="shared" si="5"/>
        <v>25.403986945838049</v>
      </c>
      <c r="V54" s="47">
        <f>MAX(0,NORMSINV(Data!J$5/100))</f>
        <v>0.50437198623838131</v>
      </c>
      <c r="W54">
        <f t="shared" si="6"/>
        <v>0.3512927868446884</v>
      </c>
      <c r="X54">
        <f t="shared" si="7"/>
        <v>0.1964505870695053</v>
      </c>
      <c r="Y54" s="67">
        <f>(1-L54*X54/Data!G61)*100</f>
        <v>95.069761165097759</v>
      </c>
      <c r="Z54" s="45">
        <f t="shared" si="8"/>
        <v>25.668835514576394</v>
      </c>
      <c r="AA54" s="5">
        <f t="shared" si="9"/>
        <v>3</v>
      </c>
      <c r="AB54" s="5">
        <f>Data!C61*AA54</f>
        <v>984</v>
      </c>
      <c r="AC54" s="35">
        <f>(100-T54)/100*Data!B61</f>
        <v>8.6302928113942539</v>
      </c>
      <c r="AD54" s="74">
        <f>AC54/Data!B61*Data!D61</f>
        <v>1.5960130541619511</v>
      </c>
      <c r="AE54" s="15">
        <f>Data!N$6/100*Data!C61*AC54</f>
        <v>566.14720842746317</v>
      </c>
      <c r="AF54" s="15">
        <f>Data!N$7*AD54</f>
        <v>478.80391624858532</v>
      </c>
      <c r="AG54" s="8">
        <f>Data!N$5/100*Data!C61*Data!G61/Data!B61/(1-P54/100)*AC54</f>
        <v>415.47006489295239</v>
      </c>
      <c r="AH54" s="5">
        <f t="shared" si="10"/>
        <v>4</v>
      </c>
      <c r="AI54" s="5">
        <f>Data!C61*AH54</f>
        <v>1312</v>
      </c>
      <c r="AJ54" s="73">
        <f>(100-Y54)/100*Data!B61</f>
        <v>7.1981486989572723</v>
      </c>
      <c r="AK54" s="70">
        <f>AJ54*Data!D61/Data!B61</f>
        <v>1.3311644854236051</v>
      </c>
      <c r="AL54" s="15">
        <f>Data!N$6/100*Data!C61*AJ54</f>
        <v>472.19855465159714</v>
      </c>
      <c r="AM54" s="15">
        <f>Data!N$7*AK54</f>
        <v>399.3493456270815</v>
      </c>
      <c r="AN54" s="8">
        <f>Data!N$5/100*Data!C61*Data!G61/Data!B61/(1-Data!J$5/100)*AJ54</f>
        <v>395.06148318760626</v>
      </c>
    </row>
    <row r="55" spans="1:40">
      <c r="A55" s="11">
        <v>50</v>
      </c>
      <c r="B55" s="22">
        <f t="shared" si="0"/>
        <v>2</v>
      </c>
      <c r="C55" s="16">
        <f t="shared" si="1"/>
        <v>0</v>
      </c>
      <c r="J55" s="23">
        <f>Data!B62*Data!C62</f>
        <v>14214</v>
      </c>
      <c r="K55" s="23">
        <f>IF(Data!C$7=1,Data!D62,IF(Data!C$7=2,J55,Data!B62))</f>
        <v>15</v>
      </c>
      <c r="L55" s="33">
        <f>Data!E62*SQRT(Data!F62/20)</f>
        <v>3.0798518088582485</v>
      </c>
      <c r="M55" s="33">
        <f>IF(Data!H62="A",Data!G$5,IF(Data!H62="B",Data!G$6,Data!G$7))</f>
        <v>55.5</v>
      </c>
      <c r="N55" s="33">
        <f>IF(Data!I62="A",Data!G$5,IF(Data!I62="B",Data!G$6,Data!G$7))</f>
        <v>65</v>
      </c>
      <c r="O55" s="33">
        <f>IF(Data!J62="A",Data!G$5,IF(Data!J62="B",Data!G$6,Data!G$7))</f>
        <v>55.5</v>
      </c>
      <c r="P55" s="45">
        <f>IF(Data!C$6=1,M55,IF(Data!C$6=2,N55,O55))</f>
        <v>55.5</v>
      </c>
      <c r="Q55" s="47">
        <f t="shared" si="2"/>
        <v>0.13830420796140452</v>
      </c>
      <c r="R55">
        <f t="shared" si="3"/>
        <v>0.39514451138108081</v>
      </c>
      <c r="S55">
        <f t="shared" si="4"/>
        <v>0.33359913883825582</v>
      </c>
      <c r="T55" s="67">
        <f>(1-L55*S55/Data!G62)*100</f>
        <v>96.048323418520937</v>
      </c>
      <c r="U55" s="45">
        <f t="shared" si="5"/>
        <v>14.407248512778139</v>
      </c>
      <c r="V55" s="47">
        <f>MAX(0,NORMSINV(Data!J$5/100))</f>
        <v>0.50437198623838131</v>
      </c>
      <c r="W55">
        <f t="shared" si="6"/>
        <v>0.3512927868446884</v>
      </c>
      <c r="X55">
        <f t="shared" si="7"/>
        <v>0.1964505870695053</v>
      </c>
      <c r="Y55" s="67">
        <f>(1-L55*X55/Data!G62)*100</f>
        <v>97.672928092548915</v>
      </c>
      <c r="Z55" s="45">
        <f t="shared" si="8"/>
        <v>14.650939213882337</v>
      </c>
      <c r="AA55" s="5">
        <f t="shared" si="9"/>
        <v>0</v>
      </c>
      <c r="AB55" s="5">
        <f>Data!C62*AA55</f>
        <v>0</v>
      </c>
      <c r="AC55" s="35">
        <f>(100-T55)/100*Data!B62</f>
        <v>2.7266568412205539</v>
      </c>
      <c r="AD55" s="74">
        <f>AC55/Data!B62*Data!D62</f>
        <v>0.59275148722185955</v>
      </c>
      <c r="AE55" s="15">
        <f>Data!N$6/100*Data!C62*AC55</f>
        <v>112.33826185828683</v>
      </c>
      <c r="AF55" s="15">
        <f>Data!N$7*AD55</f>
        <v>177.82544616655787</v>
      </c>
      <c r="AG55" s="8">
        <f>Data!N$5/100*Data!C62*Data!G62/Data!B62/(1-P55/100)*AC55</f>
        <v>118.90550432810036</v>
      </c>
      <c r="AH55" s="5">
        <f t="shared" si="10"/>
        <v>2</v>
      </c>
      <c r="AI55" s="5">
        <f>Data!C62*AH55</f>
        <v>412</v>
      </c>
      <c r="AJ55" s="73">
        <f>(100-Y55)/100*Data!B62</f>
        <v>1.6056796161412488</v>
      </c>
      <c r="AK55" s="70">
        <f>AJ55*Data!D62/Data!B62</f>
        <v>0.34906078611766278</v>
      </c>
      <c r="AL55" s="15">
        <f>Data!N$6/100*Data!C62*AJ55</f>
        <v>66.154000185019456</v>
      </c>
      <c r="AM55" s="15">
        <f>Data!N$7*AK55</f>
        <v>104.71823583529883</v>
      </c>
      <c r="AN55" s="8">
        <f>Data!N$5/100*Data!C62*Data!G62/Data!B62/(1-Data!J$5/100)*AJ55</f>
        <v>101.49671935104242</v>
      </c>
    </row>
    <row r="56" spans="1:40">
      <c r="A56" s="11">
        <v>51</v>
      </c>
      <c r="B56" s="22">
        <f t="shared" si="0"/>
        <v>2</v>
      </c>
      <c r="C56" s="16">
        <f t="shared" si="1"/>
        <v>1</v>
      </c>
      <c r="J56" s="23">
        <f>Data!B63*Data!C63</f>
        <v>7644</v>
      </c>
      <c r="K56" s="23">
        <f>IF(Data!C$7=1,Data!D63,IF(Data!C$7=2,J56,Data!B63))</f>
        <v>16</v>
      </c>
      <c r="L56" s="33">
        <f>Data!E63*SQRT(Data!F63/20)</f>
        <v>4.495439979343411</v>
      </c>
      <c r="M56" s="33">
        <f>IF(Data!H63="A",Data!G$5,IF(Data!H63="B",Data!G$6,Data!G$7))</f>
        <v>55.5</v>
      </c>
      <c r="N56" s="33">
        <f>IF(Data!I63="A",Data!G$5,IF(Data!I63="B",Data!G$6,Data!G$7))</f>
        <v>65</v>
      </c>
      <c r="O56" s="33">
        <f>IF(Data!J63="A",Data!G$5,IF(Data!J63="B",Data!G$6,Data!G$7))</f>
        <v>55.5</v>
      </c>
      <c r="P56" s="45">
        <f>IF(Data!C$6=1,M56,IF(Data!C$6=2,N56,O56))</f>
        <v>55.5</v>
      </c>
      <c r="Q56" s="47">
        <f t="shared" si="2"/>
        <v>0.13830420796140452</v>
      </c>
      <c r="R56">
        <f t="shared" si="3"/>
        <v>0.39514451138108081</v>
      </c>
      <c r="S56">
        <f t="shared" si="4"/>
        <v>0.33359913883825582</v>
      </c>
      <c r="T56" s="67">
        <f>(1-L56*S56/Data!G63)*100</f>
        <v>94.001300376767887</v>
      </c>
      <c r="U56" s="45">
        <f t="shared" si="5"/>
        <v>15.040208060282861</v>
      </c>
      <c r="V56" s="47">
        <f>MAX(0,NORMSINV(Data!J$5/100))</f>
        <v>0.50437198623838131</v>
      </c>
      <c r="W56">
        <f t="shared" si="6"/>
        <v>0.3512927868446884</v>
      </c>
      <c r="X56">
        <f t="shared" si="7"/>
        <v>0.1964505870695053</v>
      </c>
      <c r="Y56" s="67">
        <f>(1-L56*X56/Data!G63)*100</f>
        <v>96.467472707689055</v>
      </c>
      <c r="Z56" s="45">
        <f t="shared" si="8"/>
        <v>15.434795633230248</v>
      </c>
      <c r="AA56" s="5">
        <f t="shared" si="9"/>
        <v>1</v>
      </c>
      <c r="AB56" s="5">
        <f>Data!C63*AA56</f>
        <v>156</v>
      </c>
      <c r="AC56" s="35">
        <f>(100-T56)/100*Data!B63</f>
        <v>2.9393628153837357</v>
      </c>
      <c r="AD56" s="74">
        <f>AC56/Data!B63*Data!D63</f>
        <v>0.95979193971713817</v>
      </c>
      <c r="AE56" s="15">
        <f>Data!N$6/100*Data!C63*AC56</f>
        <v>91.708119839972568</v>
      </c>
      <c r="AF56" s="15">
        <f>Data!N$7*AD56</f>
        <v>287.93758191514144</v>
      </c>
      <c r="AG56" s="8">
        <f>Data!N$5/100*Data!C63*Data!G63/Data!B63/(1-P56/100)*AC56</f>
        <v>131.43218275620924</v>
      </c>
      <c r="AH56" s="5">
        <f t="shared" si="10"/>
        <v>2</v>
      </c>
      <c r="AI56" s="5">
        <f>Data!C63*AH56</f>
        <v>312</v>
      </c>
      <c r="AJ56" s="73">
        <f>(100-Y56)/100*Data!B63</f>
        <v>1.7309383732323633</v>
      </c>
      <c r="AK56" s="70">
        <f>AJ56*Data!D63/Data!B63</f>
        <v>0.56520436676975128</v>
      </c>
      <c r="AL56" s="15">
        <f>Data!N$6/100*Data!C63*AJ56</f>
        <v>54.005277244849744</v>
      </c>
      <c r="AM56" s="15">
        <f>Data!N$7*AK56</f>
        <v>169.56131003092537</v>
      </c>
      <c r="AN56" s="8">
        <f>Data!N$5/100*Data!C63*Data!G63/Data!B63/(1-Data!J$5/100)*AJ56</f>
        <v>112.18938469065704</v>
      </c>
    </row>
    <row r="57" spans="1:40">
      <c r="A57" s="11">
        <v>52</v>
      </c>
      <c r="B57" s="22">
        <f t="shared" si="0"/>
        <v>3</v>
      </c>
      <c r="C57" s="16">
        <f t="shared" si="1"/>
        <v>2</v>
      </c>
      <c r="J57" s="23">
        <f>Data!B64*Data!C64</f>
        <v>42164</v>
      </c>
      <c r="K57" s="23">
        <f>IF(Data!C$7=1,Data!D64,IF(Data!C$7=2,J57,Data!B64))</f>
        <v>20</v>
      </c>
      <c r="L57" s="33">
        <f>Data!E64*SQRT(Data!F64/20)</f>
        <v>6.2764877957215557</v>
      </c>
      <c r="M57" s="33">
        <f>IF(Data!H64="A",Data!G$5,IF(Data!H64="B",Data!G$6,Data!G$7))</f>
        <v>65</v>
      </c>
      <c r="N57" s="33">
        <f>IF(Data!I64="A",Data!G$5,IF(Data!I64="B",Data!G$6,Data!G$7))</f>
        <v>76</v>
      </c>
      <c r="O57" s="33">
        <f>IF(Data!J64="A",Data!G$5,IF(Data!J64="B",Data!G$6,Data!G$7))</f>
        <v>55.5</v>
      </c>
      <c r="P57" s="45">
        <f>IF(Data!C$6=1,M57,IF(Data!C$6=2,N57,O57))</f>
        <v>65</v>
      </c>
      <c r="Q57" s="47">
        <f t="shared" si="2"/>
        <v>0.38532046640756756</v>
      </c>
      <c r="R57">
        <f t="shared" si="3"/>
        <v>0.37039857132292781</v>
      </c>
      <c r="S57">
        <f t="shared" si="4"/>
        <v>0.23553640808027917</v>
      </c>
      <c r="T57" s="67">
        <f>(1-L57*S57/Data!G64)*100</f>
        <v>91.786992273533528</v>
      </c>
      <c r="U57" s="45">
        <f t="shared" si="5"/>
        <v>18.357398454706708</v>
      </c>
      <c r="V57" s="47">
        <f>MAX(0,NORMSINV(Data!J$5/100))</f>
        <v>0.50437198623838131</v>
      </c>
      <c r="W57">
        <f t="shared" si="6"/>
        <v>0.3512927868446884</v>
      </c>
      <c r="X57">
        <f t="shared" si="7"/>
        <v>0.1964505870695053</v>
      </c>
      <c r="Y57" s="67">
        <f>(1-L57*X57/Data!G64)*100</f>
        <v>93.149890487755087</v>
      </c>
      <c r="Z57" s="45">
        <f t="shared" si="8"/>
        <v>18.629978097551017</v>
      </c>
      <c r="AA57" s="5">
        <f t="shared" si="9"/>
        <v>2</v>
      </c>
      <c r="AB57" s="5">
        <f>Data!C64*AA57</f>
        <v>1016</v>
      </c>
      <c r="AC57" s="35">
        <f>(100-T57)/100*Data!B64</f>
        <v>6.8167964129671716</v>
      </c>
      <c r="AD57" s="74">
        <f>AC57/Data!B64*Data!D64</f>
        <v>1.6426015452932943</v>
      </c>
      <c r="AE57" s="15">
        <f>Data!N$6/100*Data!C64*AC57</f>
        <v>692.58651555746474</v>
      </c>
      <c r="AF57" s="15">
        <f>Data!N$7*AD57</f>
        <v>492.78046358798827</v>
      </c>
      <c r="AG57" s="8">
        <f>Data!N$5/100*Data!C64*Data!G64/Data!B64/(1-P57/100)*AC57</f>
        <v>536.42673322006738</v>
      </c>
      <c r="AH57" s="5">
        <f t="shared" si="10"/>
        <v>3</v>
      </c>
      <c r="AI57" s="5">
        <f>Data!C64*AH57</f>
        <v>1524</v>
      </c>
      <c r="AJ57" s="73">
        <f>(100-Y57)/100*Data!B64</f>
        <v>5.6855908951632781</v>
      </c>
      <c r="AK57" s="70">
        <f>AJ57*Data!D64/Data!B64</f>
        <v>1.3700219024489828</v>
      </c>
      <c r="AL57" s="15">
        <f>Data!N$6/100*Data!C64*AJ57</f>
        <v>577.65603494858908</v>
      </c>
      <c r="AM57" s="15">
        <f>Data!N$7*AK57</f>
        <v>411.00657073469483</v>
      </c>
      <c r="AN57" s="8">
        <f>Data!N$5/100*Data!C64*Data!G64/Data!B64/(1-Data!J$5/100)*AJ57</f>
        <v>510.07655846879055</v>
      </c>
    </row>
    <row r="58" spans="1:40">
      <c r="A58" s="11">
        <v>53</v>
      </c>
      <c r="B58" s="22">
        <f t="shared" si="0"/>
        <v>2</v>
      </c>
      <c r="C58" s="16">
        <f t="shared" si="1"/>
        <v>1</v>
      </c>
      <c r="J58" s="23">
        <f>Data!B65*Data!C65</f>
        <v>40080</v>
      </c>
      <c r="K58" s="23">
        <f>IF(Data!C$7=1,Data!D65,IF(Data!C$7=2,J58,Data!B65))</f>
        <v>20</v>
      </c>
      <c r="L58" s="33">
        <f>Data!E65*SQRT(Data!F65/20)</f>
        <v>3.0122252572088124</v>
      </c>
      <c r="M58" s="33">
        <f>IF(Data!H65="A",Data!G$5,IF(Data!H65="B",Data!G$6,Data!G$7))</f>
        <v>65</v>
      </c>
      <c r="N58" s="33">
        <f>IF(Data!I65="A",Data!G$5,IF(Data!I65="B",Data!G$6,Data!G$7))</f>
        <v>76</v>
      </c>
      <c r="O58" s="33">
        <f>IF(Data!J65="A",Data!G$5,IF(Data!J65="B",Data!G$6,Data!G$7))</f>
        <v>55.5</v>
      </c>
      <c r="P58" s="45">
        <f>IF(Data!C$6=1,M58,IF(Data!C$6=2,N58,O58))</f>
        <v>65</v>
      </c>
      <c r="Q58" s="47">
        <f t="shared" si="2"/>
        <v>0.38532046640756756</v>
      </c>
      <c r="R58">
        <f t="shared" si="3"/>
        <v>0.37039857132292781</v>
      </c>
      <c r="S58">
        <f t="shared" si="4"/>
        <v>0.23553640808027917</v>
      </c>
      <c r="T58" s="67">
        <f>(1-L58*S58/Data!G65)*100</f>
        <v>85.810225651766828</v>
      </c>
      <c r="U58" s="45">
        <f t="shared" si="5"/>
        <v>17.162045130353366</v>
      </c>
      <c r="V58" s="47">
        <f>MAX(0,NORMSINV(Data!J$5/100))</f>
        <v>0.50437198623838131</v>
      </c>
      <c r="W58">
        <f t="shared" si="6"/>
        <v>0.3512927868446884</v>
      </c>
      <c r="X58">
        <f t="shared" si="7"/>
        <v>0.1964505870695053</v>
      </c>
      <c r="Y58" s="67">
        <f>(1-L58*X58/Data!G65)*100</f>
        <v>88.164931596714752</v>
      </c>
      <c r="Z58" s="45">
        <f t="shared" si="8"/>
        <v>17.632986319342947</v>
      </c>
      <c r="AA58" s="5">
        <f t="shared" si="9"/>
        <v>1</v>
      </c>
      <c r="AB58" s="5">
        <f>Data!C65*AA58</f>
        <v>1670</v>
      </c>
      <c r="AC58" s="35">
        <f>(100-T58)/100*Data!B65</f>
        <v>3.4055458435759611</v>
      </c>
      <c r="AD58" s="74">
        <f>AC58/Data!B65*Data!D65</f>
        <v>2.8379548696466346</v>
      </c>
      <c r="AE58" s="15">
        <f>Data!N$6/100*Data!C65*AC58</f>
        <v>1137.4523117543711</v>
      </c>
      <c r="AF58" s="15">
        <f>Data!N$7*AD58</f>
        <v>851.38646089399037</v>
      </c>
      <c r="AG58" s="8">
        <f>Data!N$5/100*Data!C65*Data!G65/Data!B65/(1-P58/100)*AC58</f>
        <v>846.3186843410499</v>
      </c>
      <c r="AH58" s="5">
        <f t="shared" si="10"/>
        <v>2</v>
      </c>
      <c r="AI58" s="5">
        <f>Data!C65*AH58</f>
        <v>3340</v>
      </c>
      <c r="AJ58" s="73">
        <f>(100-Y58)/100*Data!B65</f>
        <v>2.8404164167884596</v>
      </c>
      <c r="AK58" s="70">
        <f>AJ58*Data!D65/Data!B65</f>
        <v>2.3670136806570494</v>
      </c>
      <c r="AL58" s="15">
        <f>Data!N$6/100*Data!C65*AJ58</f>
        <v>948.69908320734555</v>
      </c>
      <c r="AM58" s="15">
        <f>Data!N$7*AK58</f>
        <v>710.10410419711479</v>
      </c>
      <c r="AN58" s="8">
        <f>Data!N$5/100*Data!C65*Data!G65/Data!B65/(1-Data!J$5/100)*AJ58</f>
        <v>804.74610071198538</v>
      </c>
    </row>
    <row r="59" spans="1:40">
      <c r="A59" s="11">
        <v>54</v>
      </c>
      <c r="B59" s="22">
        <f t="shared" si="0"/>
        <v>1</v>
      </c>
      <c r="C59" s="16">
        <f t="shared" si="1"/>
        <v>0</v>
      </c>
      <c r="J59" s="23">
        <f>Data!B66*Data!C66</f>
        <v>10080</v>
      </c>
      <c r="K59" s="23">
        <f>IF(Data!C$7=1,Data!D66,IF(Data!C$7=2,J59,Data!B66))</f>
        <v>24</v>
      </c>
      <c r="L59" s="33">
        <f>Data!E66*SQRT(Data!F66/20)</f>
        <v>2.9480204325521764</v>
      </c>
      <c r="M59" s="33">
        <f>IF(Data!H66="A",Data!G$5,IF(Data!H66="B",Data!G$6,Data!G$7))</f>
        <v>55.5</v>
      </c>
      <c r="N59" s="33">
        <f>IF(Data!I66="A",Data!G$5,IF(Data!I66="B",Data!G$6,Data!G$7))</f>
        <v>76</v>
      </c>
      <c r="O59" s="33">
        <f>IF(Data!J66="A",Data!G$5,IF(Data!J66="B",Data!G$6,Data!G$7))</f>
        <v>55.5</v>
      </c>
      <c r="P59" s="45">
        <f>IF(Data!C$6=1,M59,IF(Data!C$6=2,N59,O59))</f>
        <v>55.5</v>
      </c>
      <c r="Q59" s="47">
        <f t="shared" si="2"/>
        <v>0.13830420796140452</v>
      </c>
      <c r="R59">
        <f t="shared" si="3"/>
        <v>0.39514451138108081</v>
      </c>
      <c r="S59">
        <f t="shared" si="4"/>
        <v>0.33359913883825582</v>
      </c>
      <c r="T59" s="67">
        <f>(1-L59*S59/Data!G66)*100</f>
        <v>94.823910118015846</v>
      </c>
      <c r="U59" s="45">
        <f t="shared" si="5"/>
        <v>22.757738428323801</v>
      </c>
      <c r="V59" s="47">
        <f>MAX(0,NORMSINV(Data!J$5/100))</f>
        <v>0.50437198623838131</v>
      </c>
      <c r="W59">
        <f t="shared" si="6"/>
        <v>0.3512927868446884</v>
      </c>
      <c r="X59">
        <f t="shared" si="7"/>
        <v>0.1964505870695053</v>
      </c>
      <c r="Y59" s="67">
        <f>(1-L59*X59/Data!G66)*100</f>
        <v>96.951892922801193</v>
      </c>
      <c r="Z59" s="45">
        <f t="shared" si="8"/>
        <v>23.268454301472286</v>
      </c>
      <c r="AA59" s="5">
        <f t="shared" si="9"/>
        <v>0</v>
      </c>
      <c r="AB59" s="5">
        <f>Data!C66*AA59</f>
        <v>0</v>
      </c>
      <c r="AC59" s="35">
        <f>(100-T59)/100*Data!B66</f>
        <v>2.1739577504333449</v>
      </c>
      <c r="AD59" s="74">
        <f>AC59/Data!B66*Data!D66</f>
        <v>1.2422615716761971</v>
      </c>
      <c r="AE59" s="15">
        <f>Data!N$6/100*Data!C66*AC59</f>
        <v>104.34997202080055</v>
      </c>
      <c r="AF59" s="15">
        <f>Data!N$7*AD59</f>
        <v>372.67847150285911</v>
      </c>
      <c r="AG59" s="8">
        <f>Data!N$5/100*Data!C66*Data!G66/Data!B66/(1-P59/100)*AC59</f>
        <v>132.60095428004354</v>
      </c>
      <c r="AH59" s="5">
        <f t="shared" si="10"/>
        <v>1</v>
      </c>
      <c r="AI59" s="5">
        <f>Data!C66*AH59</f>
        <v>240</v>
      </c>
      <c r="AJ59" s="73">
        <f>(100-Y59)/100*Data!B66</f>
        <v>1.2802049724234992</v>
      </c>
      <c r="AK59" s="70">
        <f>AJ59*Data!D66/Data!B66</f>
        <v>0.73154569852771378</v>
      </c>
      <c r="AL59" s="15">
        <f>Data!N$6/100*Data!C66*AJ59</f>
        <v>61.449838676327957</v>
      </c>
      <c r="AM59" s="15">
        <f>Data!N$7*AK59</f>
        <v>219.46370955831412</v>
      </c>
      <c r="AN59" s="8">
        <f>Data!N$5/100*Data!C66*Data!G66/Data!B66/(1-Data!J$5/100)*AJ59</f>
        <v>113.18703804581889</v>
      </c>
    </row>
    <row r="60" spans="1:40">
      <c r="A60" s="11">
        <v>55</v>
      </c>
      <c r="B60" s="22">
        <f t="shared" si="0"/>
        <v>2</v>
      </c>
      <c r="C60" s="16">
        <f t="shared" si="1"/>
        <v>1</v>
      </c>
      <c r="J60" s="23">
        <f>Data!B67*Data!C67</f>
        <v>1980</v>
      </c>
      <c r="K60" s="23">
        <f>IF(Data!C$7=1,Data!D67,IF(Data!C$7=2,J60,Data!B67))</f>
        <v>39</v>
      </c>
      <c r="L60" s="33">
        <f>Data!E67*SQRT(Data!F67/20)</f>
        <v>3.75772929061824</v>
      </c>
      <c r="M60" s="33">
        <f>IF(Data!H67="A",Data!G$5,IF(Data!H67="B",Data!G$6,Data!G$7))</f>
        <v>55.5</v>
      </c>
      <c r="N60" s="33">
        <f>IF(Data!I67="A",Data!G$5,IF(Data!I67="B",Data!G$6,Data!G$7))</f>
        <v>55.5</v>
      </c>
      <c r="O60" s="33">
        <f>IF(Data!J67="A",Data!G$5,IF(Data!J67="B",Data!G$6,Data!G$7))</f>
        <v>55.5</v>
      </c>
      <c r="P60" s="45">
        <f>IF(Data!C$6=1,M60,IF(Data!C$6=2,N60,O60))</f>
        <v>55.5</v>
      </c>
      <c r="Q60" s="47">
        <f t="shared" si="2"/>
        <v>0.13830420796140452</v>
      </c>
      <c r="R60">
        <f t="shared" si="3"/>
        <v>0.39514451138108081</v>
      </c>
      <c r="S60">
        <f t="shared" si="4"/>
        <v>0.33359913883825582</v>
      </c>
      <c r="T60" s="67">
        <f>(1-L60*S60/Data!G67)*100</f>
        <v>98.733762368345921</v>
      </c>
      <c r="U60" s="45">
        <f t="shared" si="5"/>
        <v>38.506167323654907</v>
      </c>
      <c r="V60" s="47">
        <f>MAX(0,NORMSINV(Data!J$5/100))</f>
        <v>0.50437198623838131</v>
      </c>
      <c r="W60">
        <f t="shared" si="6"/>
        <v>0.3512927868446884</v>
      </c>
      <c r="X60">
        <f t="shared" si="7"/>
        <v>0.1964505870695053</v>
      </c>
      <c r="Y60" s="67">
        <f>(1-L60*X60/Data!G67)*100</f>
        <v>99.254335227080588</v>
      </c>
      <c r="Z60" s="45">
        <f t="shared" si="8"/>
        <v>38.709190738561432</v>
      </c>
      <c r="AA60" s="5">
        <f t="shared" si="9"/>
        <v>1</v>
      </c>
      <c r="AB60" s="5">
        <f>Data!C67*AA60</f>
        <v>20</v>
      </c>
      <c r="AC60" s="35">
        <f>(100-T60)/100*Data!B67</f>
        <v>1.2535752553375379</v>
      </c>
      <c r="AD60" s="74">
        <f>AC60/Data!B67*Data!D67</f>
        <v>0.49383267634509065</v>
      </c>
      <c r="AE60" s="15">
        <f>Data!N$6/100*Data!C67*AC60</f>
        <v>5.0143010213501515</v>
      </c>
      <c r="AF60" s="15">
        <f>Data!N$7*AD60</f>
        <v>148.14980290352719</v>
      </c>
      <c r="AG60" s="8">
        <f>Data!N$5/100*Data!C67*Data!G67/Data!B67/(1-P60/100)*AC60</f>
        <v>14.085115228511663</v>
      </c>
      <c r="AH60" s="5">
        <f t="shared" si="10"/>
        <v>2</v>
      </c>
      <c r="AI60" s="5">
        <f>Data!C67*AH60</f>
        <v>40</v>
      </c>
      <c r="AJ60" s="73">
        <f>(100-Y60)/100*Data!B67</f>
        <v>0.73820812519021761</v>
      </c>
      <c r="AK60" s="70">
        <f>AJ60*Data!D67/Data!B67</f>
        <v>0.29080926143857061</v>
      </c>
      <c r="AL60" s="15">
        <f>Data!N$6/100*Data!C67*AJ60</f>
        <v>2.9528325007608704</v>
      </c>
      <c r="AM60" s="15">
        <f>Data!N$7*AK60</f>
        <v>87.242778431571182</v>
      </c>
      <c r="AN60" s="8">
        <f>Data!N$5/100*Data!C67*Data!G67/Data!B67/(1-Data!J$5/100)*AJ60</f>
        <v>12.022933635019829</v>
      </c>
    </row>
    <row r="61" spans="1:40">
      <c r="A61" s="11">
        <v>56</v>
      </c>
      <c r="B61" s="22">
        <f t="shared" si="0"/>
        <v>2</v>
      </c>
      <c r="C61" s="16">
        <f t="shared" si="1"/>
        <v>1</v>
      </c>
      <c r="J61" s="23">
        <f>Data!B68*Data!C68</f>
        <v>704</v>
      </c>
      <c r="K61" s="23">
        <f>IF(Data!C$7=1,Data!D68,IF(Data!C$7=2,J61,Data!B68))</f>
        <v>65</v>
      </c>
      <c r="L61" s="33">
        <f>Data!E68*SQRT(Data!F68/20)</f>
        <v>3.8045540941494345</v>
      </c>
      <c r="M61" s="33">
        <f>IF(Data!H68="A",Data!G$5,IF(Data!H68="B",Data!G$6,Data!G$7))</f>
        <v>55.5</v>
      </c>
      <c r="N61" s="33">
        <f>IF(Data!I68="A",Data!G$5,IF(Data!I68="B",Data!G$6,Data!G$7))</f>
        <v>55.5</v>
      </c>
      <c r="O61" s="33">
        <f>IF(Data!J68="A",Data!G$5,IF(Data!J68="B",Data!G$6,Data!G$7))</f>
        <v>65</v>
      </c>
      <c r="P61" s="45">
        <f>IF(Data!C$6=1,M61,IF(Data!C$6=2,N61,O61))</f>
        <v>55.5</v>
      </c>
      <c r="Q61" s="47">
        <f t="shared" si="2"/>
        <v>0.13830420796140452</v>
      </c>
      <c r="R61">
        <f t="shared" si="3"/>
        <v>0.39514451138108081</v>
      </c>
      <c r="S61">
        <f t="shared" si="4"/>
        <v>0.33359913883825582</v>
      </c>
      <c r="T61" s="67">
        <f>(1-L61*S61/Data!G68)*100</f>
        <v>98.557731852872948</v>
      </c>
      <c r="U61" s="45">
        <f t="shared" si="5"/>
        <v>64.062525704367417</v>
      </c>
      <c r="V61" s="47">
        <f>MAX(0,NORMSINV(Data!J$5/100))</f>
        <v>0.50437198623838131</v>
      </c>
      <c r="W61">
        <f t="shared" si="6"/>
        <v>0.3512927868446884</v>
      </c>
      <c r="X61">
        <f t="shared" si="7"/>
        <v>0.1964505870695053</v>
      </c>
      <c r="Y61" s="67">
        <f>(1-L61*X61/Data!G68)*100</f>
        <v>99.150673993939378</v>
      </c>
      <c r="Z61" s="45">
        <f t="shared" si="8"/>
        <v>64.447938096060597</v>
      </c>
      <c r="AA61" s="5">
        <f t="shared" si="9"/>
        <v>1</v>
      </c>
      <c r="AB61" s="5">
        <f>Data!C68*AA61</f>
        <v>8</v>
      </c>
      <c r="AC61" s="35">
        <f>(100-T61)/100*Data!B68</f>
        <v>1.269195969471806</v>
      </c>
      <c r="AD61" s="74">
        <f>AC61/Data!B68*Data!D68</f>
        <v>0.937474295632584</v>
      </c>
      <c r="AE61" s="15">
        <f>Data!N$6/100*Data!C68*AC61</f>
        <v>2.0307135511548897</v>
      </c>
      <c r="AF61" s="15">
        <f>Data!N$7*AD61</f>
        <v>281.24228868977519</v>
      </c>
      <c r="AG61" s="8">
        <f>Data!N$5/100*Data!C68*Data!G68/Data!B68/(1-P61/100)*AC61</f>
        <v>5.7042515481878926</v>
      </c>
      <c r="AH61" s="5">
        <f t="shared" si="10"/>
        <v>2</v>
      </c>
      <c r="AI61" s="5">
        <f>Data!C68*AH61</f>
        <v>16</v>
      </c>
      <c r="AJ61" s="73">
        <f>(100-Y61)/100*Data!B68</f>
        <v>0.7474068853333472</v>
      </c>
      <c r="AK61" s="70">
        <f>AJ61*Data!D68/Data!B68</f>
        <v>0.55206190393940424</v>
      </c>
      <c r="AL61" s="15">
        <f>Data!N$6/100*Data!C68*AJ61</f>
        <v>1.1958510165333556</v>
      </c>
      <c r="AM61" s="15">
        <f>Data!N$7*AK61</f>
        <v>165.61857118182127</v>
      </c>
      <c r="AN61" s="8">
        <f>Data!N$5/100*Data!C68*Data!G68/Data!B68/(1-Data!J$5/100)*AJ61</f>
        <v>4.8691002301846718</v>
      </c>
    </row>
    <row r="62" spans="1:40">
      <c r="A62" s="11">
        <v>57</v>
      </c>
      <c r="B62" s="22">
        <f t="shared" si="0"/>
        <v>8</v>
      </c>
      <c r="C62" s="16">
        <f t="shared" si="1"/>
        <v>2</v>
      </c>
      <c r="J62" s="23">
        <f>Data!B69*Data!C69</f>
        <v>1547</v>
      </c>
      <c r="K62" s="23">
        <f>IF(Data!C$7=1,Data!D69,IF(Data!C$7=2,J62,Data!B69))</f>
        <v>30</v>
      </c>
      <c r="L62" s="33">
        <f>Data!E69*SQRT(Data!F69/20)</f>
        <v>15.355024516666493</v>
      </c>
      <c r="M62" s="33">
        <f>IF(Data!H69="A",Data!G$5,IF(Data!H69="B",Data!G$6,Data!G$7))</f>
        <v>55.5</v>
      </c>
      <c r="N62" s="33">
        <f>IF(Data!I69="A",Data!G$5,IF(Data!I69="B",Data!G$6,Data!G$7))</f>
        <v>55.5</v>
      </c>
      <c r="O62" s="33">
        <f>IF(Data!J69="A",Data!G$5,IF(Data!J69="B",Data!G$6,Data!G$7))</f>
        <v>55.5</v>
      </c>
      <c r="P62" s="45">
        <f>IF(Data!C$6=1,M62,IF(Data!C$6=2,N62,O62))</f>
        <v>55.5</v>
      </c>
      <c r="Q62" s="47">
        <f t="shared" si="2"/>
        <v>0.13830420796140452</v>
      </c>
      <c r="R62">
        <f t="shared" si="3"/>
        <v>0.39514451138108081</v>
      </c>
      <c r="S62">
        <f t="shared" si="4"/>
        <v>0.33359913883825582</v>
      </c>
      <c r="T62" s="67">
        <f>(1-L62*S62/Data!G69)*100</f>
        <v>97.682161558551925</v>
      </c>
      <c r="U62" s="45">
        <f t="shared" si="5"/>
        <v>29.304648467565574</v>
      </c>
      <c r="V62" s="47">
        <f>MAX(0,NORMSINV(Data!J$5/100))</f>
        <v>0.50437198623838131</v>
      </c>
      <c r="W62">
        <f t="shared" si="6"/>
        <v>0.3512927868446884</v>
      </c>
      <c r="X62">
        <f t="shared" si="7"/>
        <v>0.1964505870695053</v>
      </c>
      <c r="Y62" s="67">
        <f>(1-L62*X62/Data!G69)*100</f>
        <v>98.635066253047157</v>
      </c>
      <c r="Z62" s="45">
        <f t="shared" si="8"/>
        <v>29.590519875914147</v>
      </c>
      <c r="AA62" s="5">
        <f t="shared" si="9"/>
        <v>2</v>
      </c>
      <c r="AB62" s="5">
        <f>Data!C69*AA62</f>
        <v>14</v>
      </c>
      <c r="AC62" s="35">
        <f>(100-T62)/100*Data!B69</f>
        <v>5.1224229556002445</v>
      </c>
      <c r="AD62" s="74">
        <f>AC62/Data!B69*Data!D69</f>
        <v>0.69535153243442238</v>
      </c>
      <c r="AE62" s="15">
        <f>Data!N$6/100*Data!C69*AC62</f>
        <v>7.1713921378403427</v>
      </c>
      <c r="AF62" s="15">
        <f>Data!N$7*AD62</f>
        <v>208.60545973032671</v>
      </c>
      <c r="AG62" s="8">
        <f>Data!N$5/100*Data!C69*Data!G69/Data!B69/(1-P62/100)*AC62</f>
        <v>20.144359937753773</v>
      </c>
      <c r="AH62" s="5">
        <f t="shared" si="10"/>
        <v>8</v>
      </c>
      <c r="AI62" s="5">
        <f>Data!C69*AH62</f>
        <v>56</v>
      </c>
      <c r="AJ62" s="73">
        <f>(100-Y62)/100*Data!B69</f>
        <v>3.0165035807657836</v>
      </c>
      <c r="AK62" s="70">
        <f>AJ62*Data!D69/Data!B69</f>
        <v>0.40948012408585294</v>
      </c>
      <c r="AL62" s="15">
        <f>Data!N$6/100*Data!C69*AJ62</f>
        <v>4.2231050130720975</v>
      </c>
      <c r="AM62" s="15">
        <f>Data!N$7*AK62</f>
        <v>122.84403722575588</v>
      </c>
      <c r="AN62" s="8">
        <f>Data!N$5/100*Data!C69*Data!G69/Data!B69/(1-Data!J$5/100)*AJ62</f>
        <v>17.195052984821238</v>
      </c>
    </row>
    <row r="63" spans="1:40">
      <c r="A63" s="11">
        <v>58</v>
      </c>
      <c r="B63" s="22">
        <f t="shared" si="0"/>
        <v>36</v>
      </c>
      <c r="C63" s="16">
        <f t="shared" si="1"/>
        <v>10</v>
      </c>
      <c r="J63" s="23">
        <f>Data!B70*Data!C70</f>
        <v>4800</v>
      </c>
      <c r="K63" s="23">
        <f>IF(Data!C$7=1,Data!D70,IF(Data!C$7=2,J63,Data!B70))</f>
        <v>71</v>
      </c>
      <c r="L63" s="33">
        <f>Data!E70*SQRT(Data!F70/20)</f>
        <v>72.125712629164525</v>
      </c>
      <c r="M63" s="33">
        <f>IF(Data!H70="A",Data!G$5,IF(Data!H70="B",Data!G$6,Data!G$7))</f>
        <v>55.5</v>
      </c>
      <c r="N63" s="33">
        <f>IF(Data!I70="A",Data!G$5,IF(Data!I70="B",Data!G$6,Data!G$7))</f>
        <v>55.5</v>
      </c>
      <c r="O63" s="33">
        <f>IF(Data!J70="A",Data!G$5,IF(Data!J70="B",Data!G$6,Data!G$7))</f>
        <v>65</v>
      </c>
      <c r="P63" s="45">
        <f>IF(Data!C$6=1,M63,IF(Data!C$6=2,N63,O63))</f>
        <v>55.5</v>
      </c>
      <c r="Q63" s="47">
        <f t="shared" si="2"/>
        <v>0.13830420796140452</v>
      </c>
      <c r="R63">
        <f t="shared" si="3"/>
        <v>0.39514451138108081</v>
      </c>
      <c r="S63">
        <f t="shared" si="4"/>
        <v>0.33359913883825582</v>
      </c>
      <c r="T63" s="67">
        <f>(1-L63*S63/Data!G70)*100</f>
        <v>96.119181351421815</v>
      </c>
      <c r="U63" s="45">
        <f t="shared" si="5"/>
        <v>68.244618759509478</v>
      </c>
      <c r="V63" s="47">
        <f>MAX(0,NORMSINV(Data!J$5/100))</f>
        <v>0.50437198623838131</v>
      </c>
      <c r="W63">
        <f t="shared" si="6"/>
        <v>0.3512927868446884</v>
      </c>
      <c r="X63">
        <f t="shared" si="7"/>
        <v>0.1964505870695053</v>
      </c>
      <c r="Y63" s="67">
        <f>(1-L63*X63/Data!G70)*100</f>
        <v>97.71465506632164</v>
      </c>
      <c r="Z63" s="45">
        <f t="shared" si="8"/>
        <v>69.377405097088371</v>
      </c>
      <c r="AA63" s="5">
        <f t="shared" si="9"/>
        <v>10</v>
      </c>
      <c r="AB63" s="5">
        <f>Data!C70*AA63</f>
        <v>50</v>
      </c>
      <c r="AC63" s="35">
        <f>(100-T63)/100*Data!B70</f>
        <v>37.255859026350571</v>
      </c>
      <c r="AD63" s="74">
        <f>AC63/Data!B70*Data!D70</f>
        <v>2.7553812404905109</v>
      </c>
      <c r="AE63" s="15">
        <f>Data!N$6/100*Data!C70*AC63</f>
        <v>37.255859026350571</v>
      </c>
      <c r="AF63" s="15">
        <f>Data!N$7*AD63</f>
        <v>826.61437214715329</v>
      </c>
      <c r="AG63" s="8">
        <f>Data!N$5/100*Data!C70*Data!G70/Data!B70/(1-P63/100)*AC63</f>
        <v>67.58729107074366</v>
      </c>
      <c r="AH63" s="5">
        <f t="shared" si="10"/>
        <v>36</v>
      </c>
      <c r="AI63" s="5">
        <f>Data!C70*AH63</f>
        <v>180</v>
      </c>
      <c r="AJ63" s="73">
        <f>(100-Y63)/100*Data!B70</f>
        <v>21.939311363312257</v>
      </c>
      <c r="AK63" s="70">
        <f>AJ63*Data!D70/Data!B70</f>
        <v>1.6225949029116358</v>
      </c>
      <c r="AL63" s="15">
        <f>Data!N$6/100*Data!C70*AJ63</f>
        <v>21.939311363312257</v>
      </c>
      <c r="AM63" s="15">
        <f>Data!N$7*AK63</f>
        <v>486.77847087349073</v>
      </c>
      <c r="AN63" s="8">
        <f>Data!N$5/100*Data!C70*Data!G70/Data!B70/(1-Data!J$5/100)*AJ63</f>
        <v>57.691932364844583</v>
      </c>
    </row>
    <row r="64" spans="1:40">
      <c r="A64" s="11">
        <v>59</v>
      </c>
      <c r="B64" s="22">
        <f t="shared" si="0"/>
        <v>32</v>
      </c>
      <c r="C64" s="16">
        <f t="shared" si="1"/>
        <v>25</v>
      </c>
      <c r="J64" s="23">
        <f>Data!B71*Data!C71</f>
        <v>38031</v>
      </c>
      <c r="K64" s="23">
        <f>IF(Data!C$7=1,Data!D71,IF(Data!C$7=2,J64,Data!B71))</f>
        <v>56</v>
      </c>
      <c r="L64" s="33">
        <f>Data!E71*SQRT(Data!F71/20)</f>
        <v>63.834654516071431</v>
      </c>
      <c r="M64" s="33">
        <f>IF(Data!H71="A",Data!G$5,IF(Data!H71="B",Data!G$6,Data!G$7))</f>
        <v>65</v>
      </c>
      <c r="N64" s="33">
        <f>IF(Data!I71="A",Data!G$5,IF(Data!I71="B",Data!G$6,Data!G$7))</f>
        <v>55.5</v>
      </c>
      <c r="O64" s="33">
        <f>IF(Data!J71="A",Data!G$5,IF(Data!J71="B",Data!G$6,Data!G$7))</f>
        <v>55.5</v>
      </c>
      <c r="P64" s="45">
        <f>IF(Data!C$6=1,M64,IF(Data!C$6=2,N64,O64))</f>
        <v>65</v>
      </c>
      <c r="Q64" s="47">
        <f t="shared" si="2"/>
        <v>0.38532046640756756</v>
      </c>
      <c r="R64">
        <f t="shared" si="3"/>
        <v>0.37039857132292781</v>
      </c>
      <c r="S64">
        <f t="shared" si="4"/>
        <v>0.23553640808027917</v>
      </c>
      <c r="T64" s="67">
        <f>(1-L64*S64/Data!G71)*100</f>
        <v>96.377015605840711</v>
      </c>
      <c r="U64" s="45">
        <f t="shared" si="5"/>
        <v>53.971128739270796</v>
      </c>
      <c r="V64" s="47">
        <f>MAX(0,NORMSINV(Data!J$5/100))</f>
        <v>0.50437198623838131</v>
      </c>
      <c r="W64">
        <f t="shared" si="6"/>
        <v>0.3512927868446884</v>
      </c>
      <c r="X64">
        <f t="shared" si="7"/>
        <v>0.1964505870695053</v>
      </c>
      <c r="Y64" s="67">
        <f>(1-L64*X64/Data!G71)*100</f>
        <v>96.978227625286436</v>
      </c>
      <c r="Z64" s="45">
        <f t="shared" si="8"/>
        <v>54.307807470160405</v>
      </c>
      <c r="AA64" s="5">
        <f t="shared" si="9"/>
        <v>25</v>
      </c>
      <c r="AB64" s="5">
        <f>Data!C71*AA64</f>
        <v>525</v>
      </c>
      <c r="AC64" s="35">
        <f>(100-T64)/100*Data!B71</f>
        <v>65.612247378224723</v>
      </c>
      <c r="AD64" s="74">
        <f>AC64/Data!B71*Data!D71</f>
        <v>2.0288712607292019</v>
      </c>
      <c r="AE64" s="15">
        <f>Data!N$6/100*Data!C71*AC64</f>
        <v>275.57143898854383</v>
      </c>
      <c r="AF64" s="15">
        <f>Data!N$7*AD64</f>
        <v>608.66137821876055</v>
      </c>
      <c r="AG64" s="8">
        <f>Data!N$5/100*Data!C71*Data!G71/Data!B71/(1-P64/100)*AC64</f>
        <v>225.53077853641574</v>
      </c>
      <c r="AH64" s="5">
        <f t="shared" si="10"/>
        <v>32</v>
      </c>
      <c r="AI64" s="5">
        <f>Data!C71*AH64</f>
        <v>672</v>
      </c>
      <c r="AJ64" s="73">
        <f>(100-Y64)/100*Data!B71</f>
        <v>54.724297706062636</v>
      </c>
      <c r="AK64" s="70">
        <f>AJ64*Data!D71/Data!B71</f>
        <v>1.6921925298395954</v>
      </c>
      <c r="AL64" s="15">
        <f>Data!N$6/100*Data!C71*AJ64</f>
        <v>229.84205036546308</v>
      </c>
      <c r="AM64" s="15">
        <f>Data!N$7*AK64</f>
        <v>507.65775895187863</v>
      </c>
      <c r="AN64" s="8">
        <f>Data!N$5/100*Data!C71*Data!G71/Data!B71/(1-Data!J$5/100)*AJ64</f>
        <v>214.45233099046175</v>
      </c>
    </row>
    <row r="65" spans="1:40">
      <c r="A65" s="11">
        <v>60</v>
      </c>
      <c r="B65" s="22">
        <f t="shared" si="0"/>
        <v>13</v>
      </c>
      <c r="C65" s="16">
        <f t="shared" si="1"/>
        <v>4</v>
      </c>
      <c r="J65" s="23">
        <f>Data!B72*Data!C72</f>
        <v>7960</v>
      </c>
      <c r="K65" s="23">
        <f>IF(Data!C$7=1,Data!D72,IF(Data!C$7=2,J65,Data!B72))</f>
        <v>75</v>
      </c>
      <c r="L65" s="33">
        <f>Data!E72*SQRT(Data!F72/20)</f>
        <v>26.33622060706044</v>
      </c>
      <c r="M65" s="33">
        <f>IF(Data!H72="A",Data!G$5,IF(Data!H72="B",Data!G$6,Data!G$7))</f>
        <v>55.5</v>
      </c>
      <c r="N65" s="33">
        <f>IF(Data!I72="A",Data!G$5,IF(Data!I72="B",Data!G$6,Data!G$7))</f>
        <v>55.5</v>
      </c>
      <c r="O65" s="33">
        <f>IF(Data!J72="A",Data!G$5,IF(Data!J72="B",Data!G$6,Data!G$7))</f>
        <v>65</v>
      </c>
      <c r="P65" s="45">
        <f>IF(Data!C$6=1,M65,IF(Data!C$6=2,N65,O65))</f>
        <v>55.5</v>
      </c>
      <c r="Q65" s="47">
        <f t="shared" si="2"/>
        <v>0.13830420796140452</v>
      </c>
      <c r="R65">
        <f t="shared" si="3"/>
        <v>0.39514451138108081</v>
      </c>
      <c r="S65">
        <f t="shared" si="4"/>
        <v>0.33359913883825582</v>
      </c>
      <c r="T65" s="67">
        <f>(1-L65*S65/Data!G72)*100</f>
        <v>98.239330558162379</v>
      </c>
      <c r="U65" s="45">
        <f t="shared" si="5"/>
        <v>73.679497918621777</v>
      </c>
      <c r="V65" s="47">
        <f>MAX(0,NORMSINV(Data!J$5/100))</f>
        <v>0.50437198623838131</v>
      </c>
      <c r="W65">
        <f t="shared" si="6"/>
        <v>0.3512927868446884</v>
      </c>
      <c r="X65">
        <f t="shared" si="7"/>
        <v>0.1964505870695053</v>
      </c>
      <c r="Y65" s="67">
        <f>(1-L65*X65/Data!G72)*100</f>
        <v>98.963173146403008</v>
      </c>
      <c r="Z65" s="45">
        <f t="shared" si="8"/>
        <v>74.22237985980226</v>
      </c>
      <c r="AA65" s="5">
        <f t="shared" si="9"/>
        <v>4</v>
      </c>
      <c r="AB65" s="5">
        <f>Data!C72*AA65</f>
        <v>32</v>
      </c>
      <c r="AC65" s="35">
        <f>(100-T65)/100*Data!B72</f>
        <v>17.518660946284328</v>
      </c>
      <c r="AD65" s="74">
        <f>AC65/Data!B72*Data!D72</f>
        <v>1.3205020813782156</v>
      </c>
      <c r="AE65" s="15">
        <f>Data!N$6/100*Data!C72*AC65</f>
        <v>28.029857514054925</v>
      </c>
      <c r="AF65" s="15">
        <f>Data!N$7*AD65</f>
        <v>396.1506244134647</v>
      </c>
      <c r="AG65" s="8">
        <f>Data!N$5/100*Data!C72*Data!G72/Data!B72/(1-P65/100)*AC65</f>
        <v>39.486474223684176</v>
      </c>
      <c r="AH65" s="5">
        <f t="shared" si="10"/>
        <v>13</v>
      </c>
      <c r="AI65" s="5">
        <f>Data!C72*AH65</f>
        <v>104</v>
      </c>
      <c r="AJ65" s="73">
        <f>(100-Y65)/100*Data!B72</f>
        <v>10.316427193290068</v>
      </c>
      <c r="AK65" s="70">
        <f>AJ65*Data!D72/Data!B72</f>
        <v>0.77762014019774384</v>
      </c>
      <c r="AL65" s="15">
        <f>Data!N$6/100*Data!C72*AJ65</f>
        <v>16.506283509264108</v>
      </c>
      <c r="AM65" s="15">
        <f>Data!N$7*AK65</f>
        <v>233.28604205932317</v>
      </c>
      <c r="AN65" s="8">
        <f>Data!N$5/100*Data!C72*Data!G72/Data!B72/(1-Data!J$5/100)*AJ65</f>
        <v>33.705315957322398</v>
      </c>
    </row>
    <row r="66" spans="1:40">
      <c r="A66" s="11">
        <v>61</v>
      </c>
      <c r="B66" s="22">
        <f t="shared" si="0"/>
        <v>4</v>
      </c>
      <c r="C66" s="16">
        <f t="shared" si="1"/>
        <v>1</v>
      </c>
      <c r="J66" s="23">
        <f>Data!B73*Data!C73</f>
        <v>1476</v>
      </c>
      <c r="K66" s="23">
        <f>IF(Data!C$7=1,Data!D73,IF(Data!C$7=2,J66,Data!B73))</f>
        <v>55</v>
      </c>
      <c r="L66" s="33">
        <f>Data!E73*SQRT(Data!F73/20)</f>
        <v>7.4265751417722425</v>
      </c>
      <c r="M66" s="33">
        <f>IF(Data!H73="A",Data!G$5,IF(Data!H73="B",Data!G$6,Data!G$7))</f>
        <v>55.5</v>
      </c>
      <c r="N66" s="33">
        <f>IF(Data!I73="A",Data!G$5,IF(Data!I73="B",Data!G$6,Data!G$7))</f>
        <v>55.5</v>
      </c>
      <c r="O66" s="33">
        <f>IF(Data!J73="A",Data!G$5,IF(Data!J73="B",Data!G$6,Data!G$7))</f>
        <v>55.5</v>
      </c>
      <c r="P66" s="45">
        <f>IF(Data!C$6=1,M66,IF(Data!C$6=2,N66,O66))</f>
        <v>55.5</v>
      </c>
      <c r="Q66" s="47">
        <f t="shared" si="2"/>
        <v>0.13830420796140452</v>
      </c>
      <c r="R66">
        <f t="shared" si="3"/>
        <v>0.39514451138108081</v>
      </c>
      <c r="S66">
        <f t="shared" si="4"/>
        <v>0.33359913883825582</v>
      </c>
      <c r="T66" s="67">
        <f>(1-L66*S66/Data!G73)*100</f>
        <v>98.992886556173659</v>
      </c>
      <c r="U66" s="45">
        <f t="shared" si="5"/>
        <v>54.446087605895507</v>
      </c>
      <c r="V66" s="47">
        <f>MAX(0,NORMSINV(Data!J$5/100))</f>
        <v>0.50437198623838131</v>
      </c>
      <c r="W66">
        <f t="shared" si="6"/>
        <v>0.3512927868446884</v>
      </c>
      <c r="X66">
        <f t="shared" si="7"/>
        <v>0.1964505870695053</v>
      </c>
      <c r="Y66" s="67">
        <f>(1-L66*X66/Data!G73)*100</f>
        <v>99.406928842879282</v>
      </c>
      <c r="Z66" s="45">
        <f t="shared" si="8"/>
        <v>54.673810863583604</v>
      </c>
      <c r="AA66" s="5">
        <f t="shared" si="9"/>
        <v>1</v>
      </c>
      <c r="AB66" s="5">
        <f>Data!C73*AA66</f>
        <v>6</v>
      </c>
      <c r="AC66" s="35">
        <f>(100-T66)/100*Data!B73</f>
        <v>2.4774990718128</v>
      </c>
      <c r="AD66" s="74">
        <f>AC66/Data!B73*Data!D73</f>
        <v>0.55391239410448778</v>
      </c>
      <c r="AE66" s="15">
        <f>Data!N$6/100*Data!C73*AC66</f>
        <v>2.9729988861753607</v>
      </c>
      <c r="AF66" s="15">
        <f>Data!N$7*AD66</f>
        <v>166.17371823134633</v>
      </c>
      <c r="AG66" s="8">
        <f>Data!N$5/100*Data!C73*Data!G73/Data!B73/(1-P66/100)*AC66</f>
        <v>8.3511204667847192</v>
      </c>
      <c r="AH66" s="5">
        <f t="shared" si="10"/>
        <v>4</v>
      </c>
      <c r="AI66" s="5">
        <f>Data!C73*AH66</f>
        <v>24</v>
      </c>
      <c r="AJ66" s="73">
        <f>(100-Y66)/100*Data!B73</f>
        <v>1.4589550465169669</v>
      </c>
      <c r="AK66" s="70">
        <f>AJ66*Data!D73/Data!B73</f>
        <v>0.32618913641639502</v>
      </c>
      <c r="AL66" s="15">
        <f>Data!N$6/100*Data!C73*AJ66</f>
        <v>1.7507460558203607</v>
      </c>
      <c r="AM66" s="15">
        <f>Data!N$7*AK66</f>
        <v>97.856740924918512</v>
      </c>
      <c r="AN66" s="8">
        <f>Data!N$5/100*Data!C73*Data!G73/Data!B73/(1-Data!J$5/100)*AJ66</f>
        <v>7.1284448526887632</v>
      </c>
    </row>
    <row r="67" spans="1:40">
      <c r="A67" s="11">
        <v>62</v>
      </c>
      <c r="B67" s="22">
        <f t="shared" si="0"/>
        <v>5</v>
      </c>
      <c r="C67" s="16">
        <f t="shared" si="1"/>
        <v>1</v>
      </c>
      <c r="J67" s="23">
        <f>Data!B74*Data!C74</f>
        <v>2820</v>
      </c>
      <c r="K67" s="23">
        <f>IF(Data!C$7=1,Data!D74,IF(Data!C$7=2,J67,Data!B74))</f>
        <v>30</v>
      </c>
      <c r="L67" s="33">
        <f>Data!E74*SQRT(Data!F74/20)</f>
        <v>9.987402188667021</v>
      </c>
      <c r="M67" s="33">
        <f>IF(Data!H74="A",Data!G$5,IF(Data!H74="B",Data!G$6,Data!G$7))</f>
        <v>55.5</v>
      </c>
      <c r="N67" s="33">
        <f>IF(Data!I74="A",Data!G$5,IF(Data!I74="B",Data!G$6,Data!G$7))</f>
        <v>55.5</v>
      </c>
      <c r="O67" s="33">
        <f>IF(Data!J74="A",Data!G$5,IF(Data!J74="B",Data!G$6,Data!G$7))</f>
        <v>55.5</v>
      </c>
      <c r="P67" s="45">
        <f>IF(Data!C$6=1,M67,IF(Data!C$6=2,N67,O67))</f>
        <v>55.5</v>
      </c>
      <c r="Q67" s="47">
        <f t="shared" si="2"/>
        <v>0.13830420796140452</v>
      </c>
      <c r="R67">
        <f t="shared" si="3"/>
        <v>0.39514451138108081</v>
      </c>
      <c r="S67">
        <f t="shared" si="4"/>
        <v>0.33359913883825582</v>
      </c>
      <c r="T67" s="67">
        <f>(1-L67*S67/Data!G74)*100</f>
        <v>97.200177504730561</v>
      </c>
      <c r="U67" s="45">
        <f t="shared" si="5"/>
        <v>29.160053251419168</v>
      </c>
      <c r="V67" s="47">
        <f>MAX(0,NORMSINV(Data!J$5/100))</f>
        <v>0.50437198623838131</v>
      </c>
      <c r="W67">
        <f t="shared" si="6"/>
        <v>0.3512927868446884</v>
      </c>
      <c r="X67">
        <f t="shared" si="7"/>
        <v>0.1964505870695053</v>
      </c>
      <c r="Y67" s="67">
        <f>(1-L67*X67/Data!G74)*100</f>
        <v>98.351234434232865</v>
      </c>
      <c r="Z67" s="45">
        <f t="shared" si="8"/>
        <v>29.505370330269862</v>
      </c>
      <c r="AA67" s="5">
        <f t="shared" si="9"/>
        <v>1</v>
      </c>
      <c r="AB67" s="5">
        <f>Data!C74*AA67</f>
        <v>20</v>
      </c>
      <c r="AC67" s="35">
        <f>(100-T67)/100*Data!B74</f>
        <v>3.9477497183299084</v>
      </c>
      <c r="AD67" s="74">
        <f>AC67/Data!B74*Data!D74</f>
        <v>0.83994674858083163</v>
      </c>
      <c r="AE67" s="15">
        <f>Data!N$6/100*Data!C74*AC67</f>
        <v>15.790998873319634</v>
      </c>
      <c r="AF67" s="15">
        <f>Data!N$7*AD67</f>
        <v>251.98402457424947</v>
      </c>
      <c r="AG67" s="8">
        <f>Data!N$5/100*Data!C74*Data!G74/Data!B74/(1-P67/100)*AC67</f>
        <v>37.435828869332951</v>
      </c>
      <c r="AH67" s="5">
        <f t="shared" si="10"/>
        <v>5</v>
      </c>
      <c r="AI67" s="5">
        <f>Data!C74*AH67</f>
        <v>100</v>
      </c>
      <c r="AJ67" s="73">
        <f>(100-Y67)/100*Data!B74</f>
        <v>2.3247594477316609</v>
      </c>
      <c r="AK67" s="70">
        <f>AJ67*Data!D74/Data!B74</f>
        <v>0.49462966973014066</v>
      </c>
      <c r="AL67" s="15">
        <f>Data!N$6/100*Data!C74*AJ67</f>
        <v>9.2990377909266435</v>
      </c>
      <c r="AM67" s="15">
        <f>Data!N$7*AK67</f>
        <v>148.38890091904219</v>
      </c>
      <c r="AN67" s="8">
        <f>Data!N$5/100*Data!C74*Data!G74/Data!B74/(1-Data!J$5/100)*AJ67</f>
        <v>31.954902659004741</v>
      </c>
    </row>
    <row r="68" spans="1:40">
      <c r="A68" s="11">
        <v>63</v>
      </c>
      <c r="B68" s="22">
        <f t="shared" si="0"/>
        <v>31</v>
      </c>
      <c r="C68" s="16">
        <f t="shared" si="1"/>
        <v>9</v>
      </c>
      <c r="J68" s="23">
        <f>Data!B75*Data!C75</f>
        <v>22638</v>
      </c>
      <c r="K68" s="23">
        <f>IF(Data!C$7=1,Data!D75,IF(Data!C$7=2,J68,Data!B75))</f>
        <v>48</v>
      </c>
      <c r="L68" s="33">
        <f>Data!E75*SQRT(Data!F75/20)</f>
        <v>61.718338747721653</v>
      </c>
      <c r="M68" s="33">
        <f>IF(Data!H75="A",Data!G$5,IF(Data!H75="B",Data!G$6,Data!G$7))</f>
        <v>55.5</v>
      </c>
      <c r="N68" s="33">
        <f>IF(Data!I75="A",Data!G$5,IF(Data!I75="B",Data!G$6,Data!G$7))</f>
        <v>55.5</v>
      </c>
      <c r="O68" s="33">
        <f>IF(Data!J75="A",Data!G$5,IF(Data!J75="B",Data!G$6,Data!G$7))</f>
        <v>55.5</v>
      </c>
      <c r="P68" s="45">
        <f>IF(Data!C$6=1,M68,IF(Data!C$6=2,N68,O68))</f>
        <v>55.5</v>
      </c>
      <c r="Q68" s="47">
        <f t="shared" si="2"/>
        <v>0.13830420796140452</v>
      </c>
      <c r="R68">
        <f t="shared" si="3"/>
        <v>0.39514451138108081</v>
      </c>
      <c r="S68">
        <f t="shared" si="4"/>
        <v>0.33359913883825582</v>
      </c>
      <c r="T68" s="67">
        <f>(1-L68*S68/Data!G75)*100</f>
        <v>95.719504229362229</v>
      </c>
      <c r="U68" s="45">
        <f t="shared" si="5"/>
        <v>45.945362030093875</v>
      </c>
      <c r="V68" s="47">
        <f>MAX(0,NORMSINV(Data!J$5/100))</f>
        <v>0.50437198623838131</v>
      </c>
      <c r="W68">
        <f t="shared" si="6"/>
        <v>0.3512927868446884</v>
      </c>
      <c r="X68">
        <f t="shared" si="7"/>
        <v>0.1964505870695053</v>
      </c>
      <c r="Y68" s="67">
        <f>(1-L68*X68/Data!G75)*100</f>
        <v>97.479292332651866</v>
      </c>
      <c r="Z68" s="45">
        <f t="shared" si="8"/>
        <v>46.790060319672897</v>
      </c>
      <c r="AA68" s="5">
        <f t="shared" si="9"/>
        <v>9</v>
      </c>
      <c r="AB68" s="5">
        <f>Data!C75*AA68</f>
        <v>126</v>
      </c>
      <c r="AC68" s="35">
        <f>(100-T68)/100*Data!B75</f>
        <v>69.215616611212752</v>
      </c>
      <c r="AD68" s="74">
        <f>AC68/Data!B75*Data!D75</f>
        <v>2.0546379699061297</v>
      </c>
      <c r="AE68" s="15">
        <f>Data!N$6/100*Data!C75*AC68</f>
        <v>193.80372651139572</v>
      </c>
      <c r="AF68" s="15">
        <f>Data!N$7*AD68</f>
        <v>616.39139097183886</v>
      </c>
      <c r="AG68" s="8">
        <f>Data!N$5/100*Data!C75*Data!G75/Data!B75/(1-P68/100)*AC68</f>
        <v>161.93740741277949</v>
      </c>
      <c r="AH68" s="5">
        <f t="shared" si="10"/>
        <v>31</v>
      </c>
      <c r="AI68" s="5">
        <f>Data!C75*AH68</f>
        <v>434</v>
      </c>
      <c r="AJ68" s="73">
        <f>(100-Y68)/100*Data!B75</f>
        <v>40.759842981019325</v>
      </c>
      <c r="AK68" s="70">
        <f>AJ68*Data!D75/Data!B75</f>
        <v>1.2099396803271043</v>
      </c>
      <c r="AL68" s="15">
        <f>Data!N$6/100*Data!C75*AJ68</f>
        <v>114.12756034685412</v>
      </c>
      <c r="AM68" s="15">
        <f>Data!N$7*AK68</f>
        <v>362.98190409813128</v>
      </c>
      <c r="AN68" s="8">
        <f>Data!N$5/100*Data!C75*Data!G75/Data!B75/(1-Data!J$5/100)*AJ68</f>
        <v>138.22838299611018</v>
      </c>
    </row>
    <row r="69" spans="1:40">
      <c r="A69" s="11">
        <v>64</v>
      </c>
      <c r="B69" s="22">
        <f t="shared" si="0"/>
        <v>2</v>
      </c>
      <c r="C69" s="16">
        <f t="shared" si="1"/>
        <v>1</v>
      </c>
      <c r="J69" s="23">
        <f>Data!B76*Data!C76</f>
        <v>2356</v>
      </c>
      <c r="K69" s="23">
        <f>IF(Data!C$7=1,Data!D76,IF(Data!C$7=2,J69,Data!B76))</f>
        <v>55</v>
      </c>
      <c r="L69" s="33">
        <f>Data!E76*SQRT(Data!F76/20)</f>
        <v>3.7539037116878582</v>
      </c>
      <c r="M69" s="33">
        <f>IF(Data!H76="A",Data!G$5,IF(Data!H76="B",Data!G$6,Data!G$7))</f>
        <v>55.5</v>
      </c>
      <c r="N69" s="33">
        <f>IF(Data!I76="A",Data!G$5,IF(Data!I76="B",Data!G$6,Data!G$7))</f>
        <v>55.5</v>
      </c>
      <c r="O69" s="33">
        <f>IF(Data!J76="A",Data!G$5,IF(Data!J76="B",Data!G$6,Data!G$7))</f>
        <v>55.5</v>
      </c>
      <c r="P69" s="45">
        <f>IF(Data!C$6=1,M69,IF(Data!C$6=2,N69,O69))</f>
        <v>55.5</v>
      </c>
      <c r="Q69" s="47">
        <f t="shared" si="2"/>
        <v>0.13830420796140452</v>
      </c>
      <c r="R69">
        <f t="shared" si="3"/>
        <v>0.39514451138108081</v>
      </c>
      <c r="S69">
        <f t="shared" si="4"/>
        <v>0.33359913883825582</v>
      </c>
      <c r="T69" s="67">
        <f>(1-L69*S69/Data!G76)*100</f>
        <v>98.21100136357029</v>
      </c>
      <c r="U69" s="45">
        <f t="shared" si="5"/>
        <v>54.016050749963661</v>
      </c>
      <c r="V69" s="47">
        <f>MAX(0,NORMSINV(Data!J$5/100))</f>
        <v>0.50437198623838131</v>
      </c>
      <c r="W69">
        <f t="shared" si="6"/>
        <v>0.3512927868446884</v>
      </c>
      <c r="X69">
        <f t="shared" si="7"/>
        <v>0.1964505870695053</v>
      </c>
      <c r="Y69" s="67">
        <f>(1-L69*X69/Data!G76)*100</f>
        <v>98.946490588623604</v>
      </c>
      <c r="Z69" s="45">
        <f t="shared" si="8"/>
        <v>54.42056982374298</v>
      </c>
      <c r="AA69" s="5">
        <f t="shared" si="9"/>
        <v>1</v>
      </c>
      <c r="AB69" s="5">
        <f>Data!C76*AA69</f>
        <v>31</v>
      </c>
      <c r="AC69" s="35">
        <f>(100-T69)/100*Data!B76</f>
        <v>1.3596389636865798</v>
      </c>
      <c r="AD69" s="74">
        <f>AC69/Data!B76*Data!D76</f>
        <v>0.98394925003634071</v>
      </c>
      <c r="AE69" s="15">
        <f>Data!N$6/100*Data!C76*AC69</f>
        <v>8.4297615748567942</v>
      </c>
      <c r="AF69" s="15">
        <f>Data!N$7*AD69</f>
        <v>295.18477501090223</v>
      </c>
      <c r="AG69" s="8">
        <f>Data!N$5/100*Data!C76*Data!G76/Data!B76/(1-P69/100)*AC69</f>
        <v>21.809702477822874</v>
      </c>
      <c r="AH69" s="5">
        <f t="shared" si="10"/>
        <v>2</v>
      </c>
      <c r="AI69" s="5">
        <f>Data!C76*AH69</f>
        <v>62</v>
      </c>
      <c r="AJ69" s="73">
        <f>(100-Y69)/100*Data!B76</f>
        <v>0.80066715264606092</v>
      </c>
      <c r="AK69" s="70">
        <f>AJ69*Data!D76/Data!B76</f>
        <v>0.57943017625701776</v>
      </c>
      <c r="AL69" s="15">
        <f>Data!N$6/100*Data!C76*AJ69</f>
        <v>4.9641363464055779</v>
      </c>
      <c r="AM69" s="15">
        <f>Data!N$7*AK69</f>
        <v>173.82905287710534</v>
      </c>
      <c r="AN69" s="8">
        <f>Data!N$5/100*Data!C76*Data!G76/Data!B76/(1-Data!J$5/100)*AJ69</f>
        <v>18.616575103312535</v>
      </c>
    </row>
    <row r="70" spans="1:40">
      <c r="A70" s="11">
        <v>65</v>
      </c>
      <c r="B70" s="22">
        <f t="shared" si="0"/>
        <v>2</v>
      </c>
      <c r="C70" s="16">
        <f t="shared" si="1"/>
        <v>1</v>
      </c>
      <c r="J70" s="23">
        <f>Data!B77*Data!C77</f>
        <v>5175</v>
      </c>
      <c r="K70" s="23">
        <f>IF(Data!C$7=1,Data!D77,IF(Data!C$7=2,J70,Data!B77))</f>
        <v>34</v>
      </c>
      <c r="L70" s="33">
        <f>Data!E77*SQRT(Data!F77/20)</f>
        <v>3.8252700273048661</v>
      </c>
      <c r="M70" s="33">
        <f>IF(Data!H77="A",Data!G$5,IF(Data!H77="B",Data!G$6,Data!G$7))</f>
        <v>55.5</v>
      </c>
      <c r="N70" s="33">
        <f>IF(Data!I77="A",Data!G$5,IF(Data!I77="B",Data!G$6,Data!G$7))</f>
        <v>65</v>
      </c>
      <c r="O70" s="33">
        <f>IF(Data!J77="A",Data!G$5,IF(Data!J77="B",Data!G$6,Data!G$7))</f>
        <v>55.5</v>
      </c>
      <c r="P70" s="45">
        <f>IF(Data!C$6=1,M70,IF(Data!C$6=2,N70,O70))</f>
        <v>55.5</v>
      </c>
      <c r="Q70" s="47">
        <f t="shared" si="2"/>
        <v>0.13830420796140452</v>
      </c>
      <c r="R70">
        <f t="shared" si="3"/>
        <v>0.39514451138108081</v>
      </c>
      <c r="S70">
        <f t="shared" si="4"/>
        <v>0.33359913883825582</v>
      </c>
      <c r="T70" s="67">
        <f>(1-L70*S70/Data!G77)*100</f>
        <v>97.284879176738954</v>
      </c>
      <c r="U70" s="45">
        <f t="shared" si="5"/>
        <v>33.076858920091247</v>
      </c>
      <c r="V70" s="47">
        <f>MAX(0,NORMSINV(Data!J$5/100))</f>
        <v>0.50437198623838131</v>
      </c>
      <c r="W70">
        <f t="shared" si="6"/>
        <v>0.3512927868446884</v>
      </c>
      <c r="X70">
        <f t="shared" si="7"/>
        <v>0.1964505870695053</v>
      </c>
      <c r="Y70" s="67">
        <f>(1-L70*X70/Data!G77)*100</f>
        <v>98.401113739226759</v>
      </c>
      <c r="Z70" s="45">
        <f t="shared" si="8"/>
        <v>33.456378671337099</v>
      </c>
      <c r="AA70" s="5">
        <f t="shared" si="9"/>
        <v>1</v>
      </c>
      <c r="AB70" s="5">
        <f>Data!C77*AA70</f>
        <v>69</v>
      </c>
      <c r="AC70" s="35">
        <f>(100-T70)/100*Data!B77</f>
        <v>2.0363406174457843</v>
      </c>
      <c r="AD70" s="74">
        <f>AC70/Data!B77*Data!D77</f>
        <v>0.9231410799087556</v>
      </c>
      <c r="AE70" s="15">
        <f>Data!N$6/100*Data!C77*AC70</f>
        <v>28.101500520751824</v>
      </c>
      <c r="AF70" s="15">
        <f>Data!N$7*AD70</f>
        <v>276.9423239726267</v>
      </c>
      <c r="AG70" s="8">
        <f>Data!N$5/100*Data!C77*Data!G77/Data!B77/(1-P70/100)*AC70</f>
        <v>49.467060841772884</v>
      </c>
      <c r="AH70" s="5">
        <f t="shared" si="10"/>
        <v>2</v>
      </c>
      <c r="AI70" s="5">
        <f>Data!C77*AH70</f>
        <v>138</v>
      </c>
      <c r="AJ70" s="73">
        <f>(100-Y70)/100*Data!B77</f>
        <v>1.1991646955799311</v>
      </c>
      <c r="AK70" s="70">
        <f>AJ70*Data!D77/Data!B77</f>
        <v>0.54362132866290214</v>
      </c>
      <c r="AL70" s="15">
        <f>Data!N$6/100*Data!C77*AJ70</f>
        <v>16.548472799003051</v>
      </c>
      <c r="AM70" s="15">
        <f>Data!N$7*AK70</f>
        <v>163.08639859887063</v>
      </c>
      <c r="AN70" s="8">
        <f>Data!N$5/100*Data!C77*Data!G77/Data!B77/(1-Data!J$5/100)*AJ70</f>
        <v>42.224659150550664</v>
      </c>
    </row>
    <row r="71" spans="1:40">
      <c r="A71" s="11">
        <v>66</v>
      </c>
      <c r="B71" s="22">
        <f t="shared" ref="B71:B134" si="12">AH71</f>
        <v>6</v>
      </c>
      <c r="C71" s="16">
        <f t="shared" ref="C71:C134" si="13">AA71</f>
        <v>2</v>
      </c>
      <c r="J71" s="23">
        <f>Data!B78*Data!C78</f>
        <v>5265</v>
      </c>
      <c r="K71" s="23">
        <f>IF(Data!C$7=1,Data!D78,IF(Data!C$7=2,J71,Data!B78))</f>
        <v>43</v>
      </c>
      <c r="L71" s="33">
        <f>Data!E78*SQRT(Data!F78/20)</f>
        <v>12.046592383934863</v>
      </c>
      <c r="M71" s="33">
        <f>IF(Data!H78="A",Data!G$5,IF(Data!H78="B",Data!G$6,Data!G$7))</f>
        <v>55.5</v>
      </c>
      <c r="N71" s="33">
        <f>IF(Data!I78="A",Data!G$5,IF(Data!I78="B",Data!G$6,Data!G$7))</f>
        <v>55.5</v>
      </c>
      <c r="O71" s="33">
        <f>IF(Data!J78="A",Data!G$5,IF(Data!J78="B",Data!G$6,Data!G$7))</f>
        <v>55.5</v>
      </c>
      <c r="P71" s="45">
        <f>IF(Data!C$6=1,M71,IF(Data!C$6=2,N71,O71))</f>
        <v>55.5</v>
      </c>
      <c r="Q71" s="47">
        <f t="shared" ref="Q71:Q134" si="14">MAX(0,NORMSINV(P71/100))</f>
        <v>0.13830420796140452</v>
      </c>
      <c r="R71">
        <f t="shared" ref="R71:R134" si="15">1/SQRT(2*3.1416)*EXP(-Q71*Q71/2)</f>
        <v>0.39514451138108081</v>
      </c>
      <c r="S71">
        <f t="shared" ref="S71:S134" si="16">MIN(4,(R71-Q71*(1-NORMSDIST(Q71))))</f>
        <v>0.33359913883825582</v>
      </c>
      <c r="T71" s="67">
        <f>(1-L71*S71/Data!G78)*100</f>
        <v>96.651055962319859</v>
      </c>
      <c r="U71" s="45">
        <f t="shared" ref="U71:U134" si="17">K71*T71/100</f>
        <v>41.559954063797541</v>
      </c>
      <c r="V71" s="47">
        <f>MAX(0,NORMSINV(Data!J$5/100))</f>
        <v>0.50437198623838131</v>
      </c>
      <c r="W71">
        <f t="shared" ref="W71:W134" si="18">1/SQRT(2*3.1416)*EXP(-V71*V71/2)</f>
        <v>0.3512927868446884</v>
      </c>
      <c r="X71">
        <f t="shared" ref="X71:X134" si="19">MIN(4,(W71-V71*(1-NORMSDIST(V71))))</f>
        <v>0.1964505870695053</v>
      </c>
      <c r="Y71" s="67">
        <f>(1-L71*X71/Data!G78)*100</f>
        <v>98.0278665449908</v>
      </c>
      <c r="Z71" s="45">
        <f t="shared" ref="Z71:Z134" si="20">K71*Y71/100</f>
        <v>42.151982614346046</v>
      </c>
      <c r="AA71" s="5">
        <f t="shared" ref="AA71:AA134" si="21">MAX(INT(L71*Q71+0.5),0)</f>
        <v>2</v>
      </c>
      <c r="AB71" s="5">
        <f>Data!C78*AA71</f>
        <v>54</v>
      </c>
      <c r="AC71" s="35">
        <f>(100-T71)/100*Data!B78</f>
        <v>6.5304408734762749</v>
      </c>
      <c r="AD71" s="74">
        <f>AC71/Data!B78*Data!D78</f>
        <v>1.4400459362024607</v>
      </c>
      <c r="AE71" s="15">
        <f>Data!N$6/100*Data!C78*AC71</f>
        <v>35.264380716771889</v>
      </c>
      <c r="AF71" s="15">
        <f>Data!N$7*AD71</f>
        <v>432.01378086073822</v>
      </c>
      <c r="AG71" s="8">
        <f>Data!N$5/100*Data!C78*Data!G78/Data!B78/(1-P71/100)*AC71</f>
        <v>60.95830720271718</v>
      </c>
      <c r="AH71" s="5">
        <f t="shared" ref="AH71:AH134" si="22">MAX(INT(L71*V71+0.5),0)</f>
        <v>6</v>
      </c>
      <c r="AI71" s="5">
        <f>Data!C78*AH71</f>
        <v>162</v>
      </c>
      <c r="AJ71" s="73">
        <f>(100-Y71)/100*Data!B78</f>
        <v>3.8456602372679392</v>
      </c>
      <c r="AK71" s="70">
        <f>AJ71*Data!D78/Data!B78</f>
        <v>0.84801738565395579</v>
      </c>
      <c r="AL71" s="15">
        <f>Data!N$6/100*Data!C78*AJ71</f>
        <v>20.766565281246873</v>
      </c>
      <c r="AM71" s="15">
        <f>Data!N$7*AK71</f>
        <v>254.40521569618673</v>
      </c>
      <c r="AN71" s="8">
        <f>Data!N$5/100*Data!C78*Data!G78/Data!B78/(1-Data!J$5/100)*AJ71</f>
        <v>52.033488552359984</v>
      </c>
    </row>
    <row r="72" spans="1:40">
      <c r="A72" s="11">
        <v>67</v>
      </c>
      <c r="B72" s="22">
        <f t="shared" si="12"/>
        <v>13</v>
      </c>
      <c r="C72" s="16">
        <f t="shared" si="13"/>
        <v>4</v>
      </c>
      <c r="J72" s="23">
        <f>Data!B79*Data!C79</f>
        <v>18386</v>
      </c>
      <c r="K72" s="23">
        <f>IF(Data!C$7=1,Data!D79,IF(Data!C$7=2,J72,Data!B79))</f>
        <v>42</v>
      </c>
      <c r="L72" s="33">
        <f>Data!E79*SQRT(Data!F79/20)</f>
        <v>25.462427729322634</v>
      </c>
      <c r="M72" s="33">
        <f>IF(Data!H79="A",Data!G$5,IF(Data!H79="B",Data!G$6,Data!G$7))</f>
        <v>55.5</v>
      </c>
      <c r="N72" s="33">
        <f>IF(Data!I79="A",Data!G$5,IF(Data!I79="B",Data!G$6,Data!G$7))</f>
        <v>55.5</v>
      </c>
      <c r="O72" s="33">
        <f>IF(Data!J79="A",Data!G$5,IF(Data!J79="B",Data!G$6,Data!G$7))</f>
        <v>55.5</v>
      </c>
      <c r="P72" s="45">
        <f>IF(Data!C$6=1,M72,IF(Data!C$6=2,N72,O72))</f>
        <v>55.5</v>
      </c>
      <c r="Q72" s="47">
        <f t="shared" si="14"/>
        <v>0.13830420796140452</v>
      </c>
      <c r="R72">
        <f t="shared" si="15"/>
        <v>0.39514451138108081</v>
      </c>
      <c r="S72">
        <f t="shared" si="16"/>
        <v>0.33359913883825582</v>
      </c>
      <c r="T72" s="67">
        <f>(1-L72*S72/Data!G79)*100</f>
        <v>91.832457727660227</v>
      </c>
      <c r="U72" s="45">
        <f t="shared" si="17"/>
        <v>38.569632245617292</v>
      </c>
      <c r="V72" s="47">
        <f>MAX(0,NORMSINV(Data!J$5/100))</f>
        <v>0.50437198623838131</v>
      </c>
      <c r="W72">
        <f t="shared" si="18"/>
        <v>0.3512927868446884</v>
      </c>
      <c r="X72">
        <f t="shared" si="19"/>
        <v>0.1964505870695053</v>
      </c>
      <c r="Y72" s="67">
        <f>(1-L72*X72/Data!G79)*100</f>
        <v>95.190279927268961</v>
      </c>
      <c r="Z72" s="45">
        <f t="shared" si="20"/>
        <v>39.979917569452965</v>
      </c>
      <c r="AA72" s="5">
        <f t="shared" si="21"/>
        <v>4</v>
      </c>
      <c r="AB72" s="5">
        <f>Data!C79*AA72</f>
        <v>232</v>
      </c>
      <c r="AC72" s="35">
        <f>(100-T72)/100*Data!B79</f>
        <v>25.89110900331708</v>
      </c>
      <c r="AD72" s="74">
        <f>AC72/Data!B79*Data!D79</f>
        <v>3.4303677543827047</v>
      </c>
      <c r="AE72" s="15">
        <f>Data!N$6/100*Data!C79*AC72</f>
        <v>300.33686443847819</v>
      </c>
      <c r="AF72" s="15">
        <f>Data!N$7*AD72</f>
        <v>1029.1103263148113</v>
      </c>
      <c r="AG72" s="8">
        <f>Data!N$5/100*Data!C79*Data!G79/Data!B79/(1-P72/100)*AC72</f>
        <v>276.77873588063767</v>
      </c>
      <c r="AH72" s="5">
        <f t="shared" si="22"/>
        <v>13</v>
      </c>
      <c r="AI72" s="5">
        <f>Data!C79*AH72</f>
        <v>754</v>
      </c>
      <c r="AJ72" s="73">
        <f>(100-Y72)/100*Data!B79</f>
        <v>15.246812630557395</v>
      </c>
      <c r="AK72" s="70">
        <f>AJ72*Data!D79/Data!B79</f>
        <v>2.0200824305470366</v>
      </c>
      <c r="AL72" s="15">
        <f>Data!N$6/100*Data!C79*AJ72</f>
        <v>176.86302651446582</v>
      </c>
      <c r="AM72" s="15">
        <f>Data!N$7*AK72</f>
        <v>606.02472916411102</v>
      </c>
      <c r="AN72" s="8">
        <f>Data!N$5/100*Data!C79*Data!G79/Data!B79/(1-Data!J$5/100)*AJ72</f>
        <v>236.25595666704905</v>
      </c>
    </row>
    <row r="73" spans="1:40">
      <c r="A73" s="11">
        <v>68</v>
      </c>
      <c r="B73" s="22">
        <f t="shared" si="12"/>
        <v>18</v>
      </c>
      <c r="C73" s="16">
        <f t="shared" si="13"/>
        <v>13</v>
      </c>
      <c r="J73" s="23">
        <f>Data!B80*Data!C80</f>
        <v>28272</v>
      </c>
      <c r="K73" s="23">
        <f>IF(Data!C$7=1,Data!D80,IF(Data!C$7=2,J73,Data!B80))</f>
        <v>96</v>
      </c>
      <c r="L73" s="33">
        <f>Data!E80*SQRT(Data!F80/20)</f>
        <v>34.734306349624987</v>
      </c>
      <c r="M73" s="33">
        <f>IF(Data!H80="A",Data!G$5,IF(Data!H80="B",Data!G$6,Data!G$7))</f>
        <v>65</v>
      </c>
      <c r="N73" s="33">
        <f>IF(Data!I80="A",Data!G$5,IF(Data!I80="B",Data!G$6,Data!G$7))</f>
        <v>55.5</v>
      </c>
      <c r="O73" s="33">
        <f>IF(Data!J80="A",Data!G$5,IF(Data!J80="B",Data!G$6,Data!G$7))</f>
        <v>65</v>
      </c>
      <c r="P73" s="45">
        <f>IF(Data!C$6=1,M73,IF(Data!C$6=2,N73,O73))</f>
        <v>65</v>
      </c>
      <c r="Q73" s="47">
        <f t="shared" si="14"/>
        <v>0.38532046640756756</v>
      </c>
      <c r="R73">
        <f t="shared" si="15"/>
        <v>0.37039857132292781</v>
      </c>
      <c r="S73">
        <f t="shared" si="16"/>
        <v>0.23553640808027917</v>
      </c>
      <c r="T73" s="67">
        <f>(1-L73*S73/Data!G80)*100</f>
        <v>96.633253598868023</v>
      </c>
      <c r="U73" s="45">
        <f t="shared" si="17"/>
        <v>92.767923454913301</v>
      </c>
      <c r="V73" s="47">
        <f>MAX(0,NORMSINV(Data!J$5/100))</f>
        <v>0.50437198623838131</v>
      </c>
      <c r="W73">
        <f t="shared" si="18"/>
        <v>0.3512927868446884</v>
      </c>
      <c r="X73">
        <f t="shared" si="19"/>
        <v>0.1964505870695053</v>
      </c>
      <c r="Y73" s="67">
        <f>(1-L73*X73/Data!G80)*100</f>
        <v>97.191944496363831</v>
      </c>
      <c r="Z73" s="45">
        <f t="shared" si="20"/>
        <v>93.304266716509289</v>
      </c>
      <c r="AA73" s="5">
        <f t="shared" si="21"/>
        <v>13</v>
      </c>
      <c r="AB73" s="5">
        <f>Data!C80*AA73</f>
        <v>403</v>
      </c>
      <c r="AC73" s="35">
        <f>(100-T73)/100*Data!B80</f>
        <v>30.704727178323626</v>
      </c>
      <c r="AD73" s="74">
        <f>AC73/Data!B80*Data!D80</f>
        <v>3.2320765450866977</v>
      </c>
      <c r="AE73" s="15">
        <f>Data!N$6/100*Data!C80*AC73</f>
        <v>190.36930850560648</v>
      </c>
      <c r="AF73" s="15">
        <f>Data!N$7*AD73</f>
        <v>969.62296352600936</v>
      </c>
      <c r="AG73" s="8">
        <f>Data!N$5/100*Data!C80*Data!G80/Data!B80/(1-P73/100)*AC73</f>
        <v>181.15500456947987</v>
      </c>
      <c r="AH73" s="5">
        <f t="shared" si="22"/>
        <v>18</v>
      </c>
      <c r="AI73" s="5">
        <f>Data!C80*AH73</f>
        <v>558</v>
      </c>
      <c r="AJ73" s="73">
        <f>(100-Y73)/100*Data!B80</f>
        <v>25.609466193161861</v>
      </c>
      <c r="AK73" s="70">
        <f>AJ73*Data!D80/Data!B80</f>
        <v>2.6957332834907222</v>
      </c>
      <c r="AL73" s="15">
        <f>Data!N$6/100*Data!C80*AJ73</f>
        <v>158.77869039760355</v>
      </c>
      <c r="AM73" s="15">
        <f>Data!N$7*AK73</f>
        <v>808.7199850472166</v>
      </c>
      <c r="AN73" s="8">
        <f>Data!N$5/100*Data!C80*Data!G80/Data!B80/(1-Data!J$5/100)*AJ73</f>
        <v>172.25636896491253</v>
      </c>
    </row>
    <row r="74" spans="1:40">
      <c r="A74" s="11">
        <v>69</v>
      </c>
      <c r="B74" s="22">
        <f t="shared" si="12"/>
        <v>1</v>
      </c>
      <c r="C74" s="16">
        <f t="shared" si="13"/>
        <v>0</v>
      </c>
      <c r="J74" s="23">
        <f>Data!B81*Data!C81</f>
        <v>1360</v>
      </c>
      <c r="K74" s="23">
        <f>IF(Data!C$7=1,Data!D81,IF(Data!C$7=2,J74,Data!B81))</f>
        <v>33</v>
      </c>
      <c r="L74" s="33">
        <f>Data!E81*SQRT(Data!F81/20)</f>
        <v>1.8876600709407143</v>
      </c>
      <c r="M74" s="33">
        <f>IF(Data!H81="A",Data!G$5,IF(Data!H81="B",Data!G$6,Data!G$7))</f>
        <v>55.5</v>
      </c>
      <c r="N74" s="33">
        <f>IF(Data!I81="A",Data!G$5,IF(Data!I81="B",Data!G$6,Data!G$7))</f>
        <v>55.5</v>
      </c>
      <c r="O74" s="33">
        <f>IF(Data!J81="A",Data!G$5,IF(Data!J81="B",Data!G$6,Data!G$7))</f>
        <v>55.5</v>
      </c>
      <c r="P74" s="45">
        <f>IF(Data!C$6=1,M74,IF(Data!C$6=2,N74,O74))</f>
        <v>55.5</v>
      </c>
      <c r="Q74" s="47">
        <f t="shared" si="14"/>
        <v>0.13830420796140452</v>
      </c>
      <c r="R74">
        <f t="shared" si="15"/>
        <v>0.39514451138108081</v>
      </c>
      <c r="S74">
        <f t="shared" si="16"/>
        <v>0.33359913883825582</v>
      </c>
      <c r="T74" s="67">
        <f>(1-L74*S74/Data!G81)*100</f>
        <v>98.425695564787048</v>
      </c>
      <c r="U74" s="45">
        <f t="shared" si="17"/>
        <v>32.480479536379725</v>
      </c>
      <c r="V74" s="47">
        <f>MAX(0,NORMSINV(Data!J$5/100))</f>
        <v>0.50437198623838131</v>
      </c>
      <c r="W74">
        <f t="shared" si="18"/>
        <v>0.3512927868446884</v>
      </c>
      <c r="X74">
        <f t="shared" si="19"/>
        <v>0.1964505870695053</v>
      </c>
      <c r="Y74" s="67">
        <f>(1-L74*X74/Data!G81)*100</f>
        <v>99.072920177190085</v>
      </c>
      <c r="Z74" s="45">
        <f t="shared" si="20"/>
        <v>32.694063658472729</v>
      </c>
      <c r="AA74" s="5">
        <f t="shared" si="21"/>
        <v>0</v>
      </c>
      <c r="AB74" s="5">
        <f>Data!C81*AA74</f>
        <v>0</v>
      </c>
      <c r="AC74" s="35">
        <f>(100-T74)/100*Data!B81</f>
        <v>0.62972177408518071</v>
      </c>
      <c r="AD74" s="74">
        <f>AC74/Data!B81*Data!D81</f>
        <v>0.51952046362027404</v>
      </c>
      <c r="AE74" s="15">
        <f>Data!N$6/100*Data!C81*AC74</f>
        <v>4.282108063779229</v>
      </c>
      <c r="AF74" s="15">
        <f>Data!N$7*AD74</f>
        <v>155.85613908608221</v>
      </c>
      <c r="AG74" s="8">
        <f>Data!N$5/100*Data!C81*Data!G81/Data!B81/(1-P74/100)*AC74</f>
        <v>12.028393437582105</v>
      </c>
      <c r="AH74" s="5">
        <f t="shared" si="22"/>
        <v>1</v>
      </c>
      <c r="AI74" s="5">
        <f>Data!C81*AH74</f>
        <v>34</v>
      </c>
      <c r="AJ74" s="73">
        <f>(100-Y74)/100*Data!B81</f>
        <v>0.37083192912396612</v>
      </c>
      <c r="AK74" s="70">
        <f>AJ74*Data!D81/Data!B81</f>
        <v>0.30593634152727206</v>
      </c>
      <c r="AL74" s="15">
        <f>Data!N$6/100*Data!C81*AJ74</f>
        <v>2.5216571180429699</v>
      </c>
      <c r="AM74" s="15">
        <f>Data!N$7*AK74</f>
        <v>91.780902458181615</v>
      </c>
      <c r="AN74" s="8">
        <f>Data!N$5/100*Data!C81*Data!G81/Data!B81/(1-Data!J$5/100)*AJ74</f>
        <v>10.267333542520234</v>
      </c>
    </row>
    <row r="75" spans="1:40">
      <c r="A75" s="11">
        <v>70</v>
      </c>
      <c r="B75" s="22">
        <f t="shared" si="12"/>
        <v>6</v>
      </c>
      <c r="C75" s="16">
        <f t="shared" si="13"/>
        <v>2</v>
      </c>
      <c r="J75" s="23">
        <f>Data!B82*Data!C82</f>
        <v>21840</v>
      </c>
      <c r="K75" s="23">
        <f>IF(Data!C$7=1,Data!D82,IF(Data!C$7=2,J75,Data!B82))</f>
        <v>75</v>
      </c>
      <c r="L75" s="33">
        <f>Data!E82*SQRT(Data!F82/20)</f>
        <v>11.04908778165877</v>
      </c>
      <c r="M75" s="33">
        <f>IF(Data!H82="A",Data!G$5,IF(Data!H82="B",Data!G$6,Data!G$7))</f>
        <v>55.5</v>
      </c>
      <c r="N75" s="33">
        <f>IF(Data!I82="A",Data!G$5,IF(Data!I82="B",Data!G$6,Data!G$7))</f>
        <v>55.5</v>
      </c>
      <c r="O75" s="33">
        <f>IF(Data!J82="A",Data!G$5,IF(Data!J82="B",Data!G$6,Data!G$7))</f>
        <v>65</v>
      </c>
      <c r="P75" s="45">
        <f>IF(Data!C$6=1,M75,IF(Data!C$6=2,N75,O75))</f>
        <v>55.5</v>
      </c>
      <c r="Q75" s="47">
        <f t="shared" si="14"/>
        <v>0.13830420796140452</v>
      </c>
      <c r="R75">
        <f t="shared" si="15"/>
        <v>0.39514451138108081</v>
      </c>
      <c r="S75">
        <f t="shared" si="16"/>
        <v>0.33359913883825582</v>
      </c>
      <c r="T75" s="67">
        <f>(1-L75*S75/Data!G82)*100</f>
        <v>97.652250847828242</v>
      </c>
      <c r="U75" s="45">
        <f t="shared" si="17"/>
        <v>73.239188135871188</v>
      </c>
      <c r="V75" s="47">
        <f>MAX(0,NORMSINV(Data!J$5/100))</f>
        <v>0.50437198623838131</v>
      </c>
      <c r="W75">
        <f t="shared" si="18"/>
        <v>0.3512927868446884</v>
      </c>
      <c r="X75">
        <f t="shared" si="19"/>
        <v>0.1964505870695053</v>
      </c>
      <c r="Y75" s="67">
        <f>(1-L75*X75/Data!G82)*100</f>
        <v>98.617452368605498</v>
      </c>
      <c r="Z75" s="45">
        <f t="shared" si="20"/>
        <v>73.963089276454127</v>
      </c>
      <c r="AA75" s="5">
        <f t="shared" si="21"/>
        <v>2</v>
      </c>
      <c r="AB75" s="5">
        <f>Data!C82*AA75</f>
        <v>84</v>
      </c>
      <c r="AC75" s="35">
        <f>(100-T75)/100*Data!B82</f>
        <v>12.208295591293142</v>
      </c>
      <c r="AD75" s="74">
        <f>AC75/Data!B82*Data!D82</f>
        <v>1.7608118641288186</v>
      </c>
      <c r="AE75" s="15">
        <f>Data!N$6/100*Data!C82*AC75</f>
        <v>102.54968296686239</v>
      </c>
      <c r="AF75" s="15">
        <f>Data!N$7*AD75</f>
        <v>528.24355923864562</v>
      </c>
      <c r="AG75" s="8">
        <f>Data!N$5/100*Data!C82*Data!G82/Data!B82/(1-P75/100)*AC75</f>
        <v>86.972235446183007</v>
      </c>
      <c r="AH75" s="5">
        <f t="shared" si="22"/>
        <v>6</v>
      </c>
      <c r="AI75" s="5">
        <f>Data!C82*AH75</f>
        <v>252</v>
      </c>
      <c r="AJ75" s="73">
        <f>(100-Y75)/100*Data!B82</f>
        <v>7.1892476832514092</v>
      </c>
      <c r="AK75" s="70">
        <f>AJ75*Data!D82/Data!B82</f>
        <v>1.0369107235458763</v>
      </c>
      <c r="AL75" s="15">
        <f>Data!N$6/100*Data!C82*AJ75</f>
        <v>60.38968053931184</v>
      </c>
      <c r="AM75" s="15">
        <f>Data!N$7*AK75</f>
        <v>311.07321706376291</v>
      </c>
      <c r="AN75" s="8">
        <f>Data!N$5/100*Data!C82*Data!G82/Data!B82/(1-Data!J$5/100)*AJ75</f>
        <v>74.23875473465263</v>
      </c>
    </row>
    <row r="76" spans="1:40">
      <c r="A76" s="11">
        <v>71</v>
      </c>
      <c r="B76" s="22">
        <f t="shared" si="12"/>
        <v>1</v>
      </c>
      <c r="C76" s="16">
        <f t="shared" si="13"/>
        <v>0</v>
      </c>
      <c r="J76" s="23">
        <f>Data!B83*Data!C83</f>
        <v>1300</v>
      </c>
      <c r="K76" s="23">
        <f>IF(Data!C$7=1,Data!D83,IF(Data!C$7=2,J76,Data!B83))</f>
        <v>30</v>
      </c>
      <c r="L76" s="33">
        <f>Data!E83*SQRT(Data!F83/20)</f>
        <v>2.6316162303795996</v>
      </c>
      <c r="M76" s="33">
        <f>IF(Data!H83="A",Data!G$5,IF(Data!H83="B",Data!G$6,Data!G$7))</f>
        <v>55.5</v>
      </c>
      <c r="N76" s="33">
        <f>IF(Data!I83="A",Data!G$5,IF(Data!I83="B",Data!G$6,Data!G$7))</f>
        <v>55.5</v>
      </c>
      <c r="O76" s="33">
        <f>IF(Data!J83="A",Data!G$5,IF(Data!J83="B",Data!G$6,Data!G$7))</f>
        <v>55.5</v>
      </c>
      <c r="P76" s="45">
        <f>IF(Data!C$6=1,M76,IF(Data!C$6=2,N76,O76))</f>
        <v>55.5</v>
      </c>
      <c r="Q76" s="47">
        <f t="shared" si="14"/>
        <v>0.13830420796140452</v>
      </c>
      <c r="R76">
        <f t="shared" si="15"/>
        <v>0.39514451138108081</v>
      </c>
      <c r="S76">
        <f t="shared" si="16"/>
        <v>0.33359913883825582</v>
      </c>
      <c r="T76" s="67">
        <f>(1-L76*S76/Data!G83)*100</f>
        <v>98.244190183585175</v>
      </c>
      <c r="U76" s="45">
        <f t="shared" si="17"/>
        <v>29.47325705507555</v>
      </c>
      <c r="V76" s="47">
        <f>MAX(0,NORMSINV(Data!J$5/100))</f>
        <v>0.50437198623838131</v>
      </c>
      <c r="W76">
        <f t="shared" si="18"/>
        <v>0.3512927868446884</v>
      </c>
      <c r="X76">
        <f t="shared" si="19"/>
        <v>0.1964505870695053</v>
      </c>
      <c r="Y76" s="67">
        <f>(1-L76*X76/Data!G83)*100</f>
        <v>98.966034893200586</v>
      </c>
      <c r="Z76" s="45">
        <f t="shared" si="20"/>
        <v>29.689810467960175</v>
      </c>
      <c r="AA76" s="5">
        <f t="shared" si="21"/>
        <v>0</v>
      </c>
      <c r="AB76" s="5">
        <f>Data!C83*AA76</f>
        <v>0</v>
      </c>
      <c r="AC76" s="35">
        <f>(100-T76)/100*Data!B83</f>
        <v>0.8779049082074124</v>
      </c>
      <c r="AD76" s="74">
        <f>AC76/Data!B83*Data!D83</f>
        <v>0.5267429449244474</v>
      </c>
      <c r="AE76" s="15">
        <f>Data!N$6/100*Data!C83*AC76</f>
        <v>4.5651055226785449</v>
      </c>
      <c r="AF76" s="15">
        <f>Data!N$7*AD76</f>
        <v>158.02288347733423</v>
      </c>
      <c r="AG76" s="8">
        <f>Data!N$5/100*Data!C83*Data!G83/Data!B83/(1-P76/100)*AC76</f>
        <v>12.823330119883552</v>
      </c>
      <c r="AH76" s="5">
        <f t="shared" si="22"/>
        <v>1</v>
      </c>
      <c r="AI76" s="5">
        <f>Data!C83*AH76</f>
        <v>26</v>
      </c>
      <c r="AJ76" s="73">
        <f>(100-Y76)/100*Data!B83</f>
        <v>0.516982553399707</v>
      </c>
      <c r="AK76" s="70">
        <f>AJ76*Data!D83/Data!B83</f>
        <v>0.31018953203982419</v>
      </c>
      <c r="AL76" s="15">
        <f>Data!N$6/100*Data!C83*AJ76</f>
        <v>2.6883092776784765</v>
      </c>
      <c r="AM76" s="15">
        <f>Data!N$7*AK76</f>
        <v>93.05685961194726</v>
      </c>
      <c r="AN76" s="8">
        <f>Data!N$5/100*Data!C83*Data!G83/Data!B83/(1-Data!J$5/100)*AJ76</f>
        <v>10.945884681101287</v>
      </c>
    </row>
    <row r="77" spans="1:40">
      <c r="A77" s="11">
        <v>72</v>
      </c>
      <c r="B77" s="22">
        <f t="shared" si="12"/>
        <v>11</v>
      </c>
      <c r="C77" s="16">
        <f t="shared" si="13"/>
        <v>3</v>
      </c>
      <c r="J77" s="23">
        <f>Data!B84*Data!C84</f>
        <v>10720</v>
      </c>
      <c r="K77" s="23">
        <f>IF(Data!C$7=1,Data!D84,IF(Data!C$7=2,J77,Data!B84))</f>
        <v>44</v>
      </c>
      <c r="L77" s="33">
        <f>Data!E84*SQRT(Data!F84/20)</f>
        <v>22.082441530636789</v>
      </c>
      <c r="M77" s="33">
        <f>IF(Data!H84="A",Data!G$5,IF(Data!H84="B",Data!G$6,Data!G$7))</f>
        <v>55.5</v>
      </c>
      <c r="N77" s="33">
        <f>IF(Data!I84="A",Data!G$5,IF(Data!I84="B",Data!G$6,Data!G$7))</f>
        <v>55.5</v>
      </c>
      <c r="O77" s="33">
        <f>IF(Data!J84="A",Data!G$5,IF(Data!J84="B",Data!G$6,Data!G$7))</f>
        <v>55.5</v>
      </c>
      <c r="P77" s="45">
        <f>IF(Data!C$6=1,M77,IF(Data!C$6=2,N77,O77))</f>
        <v>55.5</v>
      </c>
      <c r="Q77" s="47">
        <f t="shared" si="14"/>
        <v>0.13830420796140452</v>
      </c>
      <c r="R77">
        <f t="shared" si="15"/>
        <v>0.39514451138108081</v>
      </c>
      <c r="S77">
        <f t="shared" si="16"/>
        <v>0.33359913883825582</v>
      </c>
      <c r="T77" s="67">
        <f>(1-L77*S77/Data!G84)*100</f>
        <v>94.919528635816164</v>
      </c>
      <c r="U77" s="45">
        <f t="shared" si="17"/>
        <v>41.764592599759105</v>
      </c>
      <c r="V77" s="47">
        <f>MAX(0,NORMSINV(Data!J$5/100))</f>
        <v>0.50437198623838131</v>
      </c>
      <c r="W77">
        <f t="shared" si="18"/>
        <v>0.3512927868446884</v>
      </c>
      <c r="X77">
        <f t="shared" si="19"/>
        <v>0.1964505870695053</v>
      </c>
      <c r="Y77" s="67">
        <f>(1-L77*X77/Data!G84)*100</f>
        <v>97.008200963709228</v>
      </c>
      <c r="Z77" s="45">
        <f t="shared" si="20"/>
        <v>42.683608424032066</v>
      </c>
      <c r="AA77" s="5">
        <f t="shared" si="21"/>
        <v>3</v>
      </c>
      <c r="AB77" s="5">
        <f>Data!C84*AA77</f>
        <v>96</v>
      </c>
      <c r="AC77" s="35">
        <f>(100-T77)/100*Data!B84</f>
        <v>17.019579070015851</v>
      </c>
      <c r="AD77" s="74">
        <f>AC77/Data!B84*Data!D84</f>
        <v>2.2354074002408879</v>
      </c>
      <c r="AE77" s="15">
        <f>Data!N$6/100*Data!C84*AC77</f>
        <v>108.92530604810145</v>
      </c>
      <c r="AF77" s="15">
        <f>Data!N$7*AD77</f>
        <v>670.62222007226637</v>
      </c>
      <c r="AG77" s="8">
        <f>Data!N$5/100*Data!C84*Data!G84/Data!B84/(1-P77/100)*AC77</f>
        <v>132.43475915625282</v>
      </c>
      <c r="AH77" s="5">
        <f t="shared" si="22"/>
        <v>11</v>
      </c>
      <c r="AI77" s="5">
        <f>Data!C84*AH77</f>
        <v>352</v>
      </c>
      <c r="AJ77" s="73">
        <f>(100-Y77)/100*Data!B84</f>
        <v>10.022526771574086</v>
      </c>
      <c r="AK77" s="70">
        <f>AJ77*Data!D84/Data!B84</f>
        <v>1.3163915759679394</v>
      </c>
      <c r="AL77" s="15">
        <f>Data!N$6/100*Data!C84*AJ77</f>
        <v>64.144171338074145</v>
      </c>
      <c r="AM77" s="15">
        <f>Data!N$7*AK77</f>
        <v>394.91747279038185</v>
      </c>
      <c r="AN77" s="8">
        <f>Data!N$5/100*Data!C84*Data!G84/Data!B84/(1-Data!J$5/100)*AJ77</f>
        <v>113.04517531261546</v>
      </c>
    </row>
    <row r="78" spans="1:40">
      <c r="A78" s="11">
        <v>73</v>
      </c>
      <c r="B78" s="22">
        <f t="shared" si="12"/>
        <v>28</v>
      </c>
      <c r="C78" s="16">
        <f t="shared" si="13"/>
        <v>21</v>
      </c>
      <c r="J78" s="23">
        <f>Data!B85*Data!C85</f>
        <v>32910</v>
      </c>
      <c r="K78" s="23">
        <f>IF(Data!C$7=1,Data!D85,IF(Data!C$7=2,J78,Data!B85))</f>
        <v>67</v>
      </c>
      <c r="L78" s="33">
        <f>Data!E85*SQRT(Data!F85/20)</f>
        <v>55.637115300997621</v>
      </c>
      <c r="M78" s="33">
        <f>IF(Data!H85="A",Data!G$5,IF(Data!H85="B",Data!G$6,Data!G$7))</f>
        <v>65</v>
      </c>
      <c r="N78" s="33">
        <f>IF(Data!I85="A",Data!G$5,IF(Data!I85="B",Data!G$6,Data!G$7))</f>
        <v>55.5</v>
      </c>
      <c r="O78" s="33">
        <f>IF(Data!J85="A",Data!G$5,IF(Data!J85="B",Data!G$6,Data!G$7))</f>
        <v>65</v>
      </c>
      <c r="P78" s="45">
        <f>IF(Data!C$6=1,M78,IF(Data!C$6=2,N78,O78))</f>
        <v>65</v>
      </c>
      <c r="Q78" s="47">
        <f t="shared" si="14"/>
        <v>0.38532046640756756</v>
      </c>
      <c r="R78">
        <f t="shared" si="15"/>
        <v>0.37039857132292781</v>
      </c>
      <c r="S78">
        <f t="shared" si="16"/>
        <v>0.23553640808027917</v>
      </c>
      <c r="T78" s="67">
        <f>(1-L78*S78/Data!G85)*100</f>
        <v>95.146456928168405</v>
      </c>
      <c r="U78" s="45">
        <f t="shared" si="17"/>
        <v>63.748126141872838</v>
      </c>
      <c r="V78" s="47">
        <f>MAX(0,NORMSINV(Data!J$5/100))</f>
        <v>0.50437198623838131</v>
      </c>
      <c r="W78">
        <f t="shared" si="18"/>
        <v>0.3512927868446884</v>
      </c>
      <c r="X78">
        <f t="shared" si="19"/>
        <v>0.1964505870695053</v>
      </c>
      <c r="Y78" s="67">
        <f>(1-L78*X78/Data!G85)*100</f>
        <v>95.951872606024168</v>
      </c>
      <c r="Z78" s="45">
        <f t="shared" si="20"/>
        <v>64.287754646036191</v>
      </c>
      <c r="AA78" s="5">
        <f t="shared" si="21"/>
        <v>21</v>
      </c>
      <c r="AB78" s="5">
        <f>Data!C85*AA78</f>
        <v>630</v>
      </c>
      <c r="AC78" s="35">
        <f>(100-T78)/100*Data!B85</f>
        <v>53.243367497992601</v>
      </c>
      <c r="AD78" s="74">
        <f>AC78/Data!B85*Data!D85</f>
        <v>3.2518738581271687</v>
      </c>
      <c r="AE78" s="15">
        <f>Data!N$6/100*Data!C85*AC78</f>
        <v>319.46020498795559</v>
      </c>
      <c r="AF78" s="15">
        <f>Data!N$7*AD78</f>
        <v>975.56215743815062</v>
      </c>
      <c r="AG78" s="8">
        <f>Data!N$5/100*Data!C85*Data!G85/Data!B85/(1-P78/100)*AC78</f>
        <v>280.81213487025661</v>
      </c>
      <c r="AH78" s="5">
        <f t="shared" si="22"/>
        <v>28</v>
      </c>
      <c r="AI78" s="5">
        <f>Data!C85*AH78</f>
        <v>840</v>
      </c>
      <c r="AJ78" s="73">
        <f>(100-Y78)/100*Data!B85</f>
        <v>44.40795751191488</v>
      </c>
      <c r="AK78" s="70">
        <f>AJ78*Data!D85/Data!B85</f>
        <v>2.7122453539638078</v>
      </c>
      <c r="AL78" s="15">
        <f>Data!N$6/100*Data!C85*AJ78</f>
        <v>266.44774507148929</v>
      </c>
      <c r="AM78" s="15">
        <f>Data!N$7*AK78</f>
        <v>813.67360618914233</v>
      </c>
      <c r="AN78" s="8">
        <f>Data!N$5/100*Data!C85*Data!G85/Data!B85/(1-Data!J$5/100)*AJ78</f>
        <v>267.0181750098065</v>
      </c>
    </row>
    <row r="79" spans="1:40">
      <c r="A79" s="11">
        <v>74</v>
      </c>
      <c r="B79" s="22">
        <f t="shared" si="12"/>
        <v>3</v>
      </c>
      <c r="C79" s="16">
        <f t="shared" si="13"/>
        <v>1</v>
      </c>
      <c r="J79" s="23">
        <f>Data!B86*Data!C86</f>
        <v>8470</v>
      </c>
      <c r="K79" s="23">
        <f>IF(Data!C$7=1,Data!D86,IF(Data!C$7=2,J79,Data!B86))</f>
        <v>32</v>
      </c>
      <c r="L79" s="33">
        <f>Data!E86*SQRT(Data!F86/20)</f>
        <v>6.2678922002797677</v>
      </c>
      <c r="M79" s="33">
        <f>IF(Data!H86="A",Data!G$5,IF(Data!H86="B",Data!G$6,Data!G$7))</f>
        <v>55.5</v>
      </c>
      <c r="N79" s="33">
        <f>IF(Data!I86="A",Data!G$5,IF(Data!I86="B",Data!G$6,Data!G$7))</f>
        <v>65</v>
      </c>
      <c r="O79" s="33">
        <f>IF(Data!J86="A",Data!G$5,IF(Data!J86="B",Data!G$6,Data!G$7))</f>
        <v>55.5</v>
      </c>
      <c r="P79" s="45">
        <f>IF(Data!C$6=1,M79,IF(Data!C$6=2,N79,O79))</f>
        <v>55.5</v>
      </c>
      <c r="Q79" s="47">
        <f t="shared" si="14"/>
        <v>0.13830420796140452</v>
      </c>
      <c r="R79">
        <f t="shared" si="15"/>
        <v>0.39514451138108081</v>
      </c>
      <c r="S79">
        <f t="shared" si="16"/>
        <v>0.33359913883825582</v>
      </c>
      <c r="T79" s="67">
        <f>(1-L79*S79/Data!G86)*100</f>
        <v>96.455994168907878</v>
      </c>
      <c r="U79" s="45">
        <f t="shared" si="17"/>
        <v>30.865918134050521</v>
      </c>
      <c r="V79" s="47">
        <f>MAX(0,NORMSINV(Data!J$5/100))</f>
        <v>0.50437198623838131</v>
      </c>
      <c r="W79">
        <f t="shared" si="18"/>
        <v>0.3512927868446884</v>
      </c>
      <c r="X79">
        <f t="shared" si="19"/>
        <v>0.1964505870695053</v>
      </c>
      <c r="Y79" s="67">
        <f>(1-L79*X79/Data!G86)*100</f>
        <v>97.912998131468925</v>
      </c>
      <c r="Z79" s="45">
        <f t="shared" si="20"/>
        <v>31.332159402070054</v>
      </c>
      <c r="AA79" s="5">
        <f t="shared" si="21"/>
        <v>1</v>
      </c>
      <c r="AB79" s="5">
        <f>Data!C86*AA79</f>
        <v>70</v>
      </c>
      <c r="AC79" s="35">
        <f>(100-T79)/100*Data!B86</f>
        <v>4.2882470556214667</v>
      </c>
      <c r="AD79" s="74">
        <f>AC79/Data!B86*Data!D86</f>
        <v>1.1340818659494787</v>
      </c>
      <c r="AE79" s="15">
        <f>Data!N$6/100*Data!C86*AC79</f>
        <v>60.03545877870053</v>
      </c>
      <c r="AF79" s="15">
        <f>Data!N$7*AD79</f>
        <v>340.22455978484362</v>
      </c>
      <c r="AG79" s="8">
        <f>Data!N$5/100*Data!C86*Data!G86/Data!B86/(1-P79/100)*AC79</f>
        <v>82.228899339384625</v>
      </c>
      <c r="AH79" s="5">
        <f t="shared" si="22"/>
        <v>3</v>
      </c>
      <c r="AI79" s="5">
        <f>Data!C86*AH79</f>
        <v>210</v>
      </c>
      <c r="AJ79" s="73">
        <f>(100-Y79)/100*Data!B86</f>
        <v>2.525272260922601</v>
      </c>
      <c r="AK79" s="70">
        <f>AJ79*Data!D86/Data!B86</f>
        <v>0.6678405979299441</v>
      </c>
      <c r="AL79" s="15">
        <f>Data!N$6/100*Data!C86*AJ79</f>
        <v>35.353811652916413</v>
      </c>
      <c r="AM79" s="15">
        <f>Data!N$7*AK79</f>
        <v>200.35217937898324</v>
      </c>
      <c r="AN79" s="8">
        <f>Data!N$5/100*Data!C86*Data!G86/Data!B86/(1-Data!J$5/100)*AJ79</f>
        <v>70.189883689196577</v>
      </c>
    </row>
    <row r="80" spans="1:40">
      <c r="A80" s="11">
        <v>75</v>
      </c>
      <c r="B80" s="22">
        <f t="shared" si="12"/>
        <v>11</v>
      </c>
      <c r="C80" s="16">
        <f t="shared" si="13"/>
        <v>9</v>
      </c>
      <c r="J80" s="23">
        <f>Data!B87*Data!C87</f>
        <v>28560</v>
      </c>
      <c r="K80" s="23">
        <f>IF(Data!C$7=1,Data!D87,IF(Data!C$7=2,J80,Data!B87))</f>
        <v>43</v>
      </c>
      <c r="L80" s="33">
        <f>Data!E87*SQRT(Data!F87/20)</f>
        <v>22.70718309868883</v>
      </c>
      <c r="M80" s="33">
        <f>IF(Data!H87="A",Data!G$5,IF(Data!H87="B",Data!G$6,Data!G$7))</f>
        <v>65</v>
      </c>
      <c r="N80" s="33">
        <f>IF(Data!I87="A",Data!G$5,IF(Data!I87="B",Data!G$6,Data!G$7))</f>
        <v>65</v>
      </c>
      <c r="O80" s="33">
        <f>IF(Data!J87="A",Data!G$5,IF(Data!J87="B",Data!G$6,Data!G$7))</f>
        <v>55.5</v>
      </c>
      <c r="P80" s="45">
        <f>IF(Data!C$6=1,M80,IF(Data!C$6=2,N80,O80))</f>
        <v>65</v>
      </c>
      <c r="Q80" s="47">
        <f t="shared" si="14"/>
        <v>0.38532046640756756</v>
      </c>
      <c r="R80">
        <f t="shared" si="15"/>
        <v>0.37039857132292781</v>
      </c>
      <c r="S80">
        <f t="shared" si="16"/>
        <v>0.23553640808027917</v>
      </c>
      <c r="T80" s="67">
        <f>(1-L80*S80/Data!G87)*100</f>
        <v>94.057368505904009</v>
      </c>
      <c r="U80" s="45">
        <f t="shared" si="17"/>
        <v>40.444668457538725</v>
      </c>
      <c r="V80" s="47">
        <f>MAX(0,NORMSINV(Data!J$5/100))</f>
        <v>0.50437198623838131</v>
      </c>
      <c r="W80">
        <f t="shared" si="18"/>
        <v>0.3512927868446884</v>
      </c>
      <c r="X80">
        <f t="shared" si="19"/>
        <v>0.1964505870695053</v>
      </c>
      <c r="Y80" s="67">
        <f>(1-L80*X80/Data!G87)*100</f>
        <v>95.043511721742036</v>
      </c>
      <c r="Z80" s="45">
        <f t="shared" si="20"/>
        <v>40.868710040349072</v>
      </c>
      <c r="AA80" s="5">
        <f t="shared" si="21"/>
        <v>9</v>
      </c>
      <c r="AB80" s="5">
        <f>Data!C87*AA80</f>
        <v>756</v>
      </c>
      <c r="AC80" s="35">
        <f>(100-T80)/100*Data!B87</f>
        <v>20.20494707992637</v>
      </c>
      <c r="AD80" s="74">
        <f>AC80/Data!B87*Data!D87</f>
        <v>2.5553315424612761</v>
      </c>
      <c r="AE80" s="15">
        <f>Data!N$6/100*Data!C87*AC80</f>
        <v>339.44311094276304</v>
      </c>
      <c r="AF80" s="15">
        <f>Data!N$7*AD80</f>
        <v>766.59946273838284</v>
      </c>
      <c r="AG80" s="8">
        <f>Data!N$5/100*Data!C87*Data!G87/Data!B87/(1-P80/100)*AC80</f>
        <v>320.90210068118353</v>
      </c>
      <c r="AH80" s="5">
        <f t="shared" si="22"/>
        <v>11</v>
      </c>
      <c r="AI80" s="5">
        <f>Data!C87*AH80</f>
        <v>924</v>
      </c>
      <c r="AJ80" s="73">
        <f>(100-Y80)/100*Data!B87</f>
        <v>16.852060146077079</v>
      </c>
      <c r="AK80" s="70">
        <f>AJ80*Data!D87/Data!B87</f>
        <v>2.1312899596509247</v>
      </c>
      <c r="AL80" s="15">
        <f>Data!N$6/100*Data!C87*AJ80</f>
        <v>283.11461045409493</v>
      </c>
      <c r="AM80" s="15">
        <f>Data!N$7*AK80</f>
        <v>639.38698789527746</v>
      </c>
      <c r="AN80" s="8">
        <f>Data!N$5/100*Data!C87*Data!G87/Data!B87/(1-Data!J$5/100)*AJ80</f>
        <v>305.13885491555538</v>
      </c>
    </row>
    <row r="81" spans="1:40">
      <c r="A81" s="11">
        <v>76</v>
      </c>
      <c r="B81" s="22">
        <f t="shared" si="12"/>
        <v>3</v>
      </c>
      <c r="C81" s="16">
        <f t="shared" si="13"/>
        <v>1</v>
      </c>
      <c r="J81" s="23">
        <f>Data!B88*Data!C88</f>
        <v>4560</v>
      </c>
      <c r="K81" s="23">
        <f>IF(Data!C$7=1,Data!D88,IF(Data!C$7=2,J81,Data!B88))</f>
        <v>37</v>
      </c>
      <c r="L81" s="33">
        <f>Data!E88*SQRT(Data!F88/20)</f>
        <v>5.5570785358533739</v>
      </c>
      <c r="M81" s="33">
        <f>IF(Data!H88="A",Data!G$5,IF(Data!H88="B",Data!G$6,Data!G$7))</f>
        <v>55.5</v>
      </c>
      <c r="N81" s="33">
        <f>IF(Data!I88="A",Data!G$5,IF(Data!I88="B",Data!G$6,Data!G$7))</f>
        <v>55.5</v>
      </c>
      <c r="O81" s="33">
        <f>IF(Data!J88="A",Data!G$5,IF(Data!J88="B",Data!G$6,Data!G$7))</f>
        <v>55.5</v>
      </c>
      <c r="P81" s="45">
        <f>IF(Data!C$6=1,M81,IF(Data!C$6=2,N81,O81))</f>
        <v>55.5</v>
      </c>
      <c r="Q81" s="47">
        <f t="shared" si="14"/>
        <v>0.13830420796140452</v>
      </c>
      <c r="R81">
        <f t="shared" si="15"/>
        <v>0.39514451138108081</v>
      </c>
      <c r="S81">
        <f t="shared" si="16"/>
        <v>0.33359913883825582</v>
      </c>
      <c r="T81" s="67">
        <f>(1-L81*S81/Data!G88)*100</f>
        <v>97.682704232478443</v>
      </c>
      <c r="U81" s="45">
        <f t="shared" si="17"/>
        <v>36.142600566017023</v>
      </c>
      <c r="V81" s="47">
        <f>MAX(0,NORMSINV(Data!J$5/100))</f>
        <v>0.50437198623838131</v>
      </c>
      <c r="W81">
        <f t="shared" si="18"/>
        <v>0.3512927868446884</v>
      </c>
      <c r="X81">
        <f t="shared" si="19"/>
        <v>0.1964505870695053</v>
      </c>
      <c r="Y81" s="67">
        <f>(1-L81*X81/Data!G88)*100</f>
        <v>98.635385824050331</v>
      </c>
      <c r="Z81" s="45">
        <f t="shared" si="20"/>
        <v>36.495092754898621</v>
      </c>
      <c r="AA81" s="5">
        <f t="shared" si="21"/>
        <v>1</v>
      </c>
      <c r="AB81" s="5">
        <f>Data!C88*AA81</f>
        <v>38</v>
      </c>
      <c r="AC81" s="35">
        <f>(100-T81)/100*Data!B88</f>
        <v>2.7807549210258689</v>
      </c>
      <c r="AD81" s="74">
        <f>AC81/Data!B88*Data!D88</f>
        <v>0.85739943398297624</v>
      </c>
      <c r="AE81" s="15">
        <f>Data!N$6/100*Data!C88*AC81</f>
        <v>21.133737399796605</v>
      </c>
      <c r="AF81" s="15">
        <f>Data!N$7*AD81</f>
        <v>257.21983019489289</v>
      </c>
      <c r="AG81" s="8">
        <f>Data!N$5/100*Data!C88*Data!G88/Data!B88/(1-P81/100)*AC81</f>
        <v>39.576287265536713</v>
      </c>
      <c r="AH81" s="5">
        <f t="shared" si="22"/>
        <v>3</v>
      </c>
      <c r="AI81" s="5">
        <f>Data!C88*AH81</f>
        <v>114</v>
      </c>
      <c r="AJ81" s="73">
        <f>(100-Y81)/100*Data!B88</f>
        <v>1.6375370111396024</v>
      </c>
      <c r="AK81" s="70">
        <f>AJ81*Data!D88/Data!B88</f>
        <v>0.50490724510137741</v>
      </c>
      <c r="AL81" s="15">
        <f>Data!N$6/100*Data!C88*AJ81</f>
        <v>12.445281284660979</v>
      </c>
      <c r="AM81" s="15">
        <f>Data!N$7*AK81</f>
        <v>151.47217353041322</v>
      </c>
      <c r="AN81" s="8">
        <f>Data!N$5/100*Data!C88*Data!G88/Data!B88/(1-Data!J$5/100)*AJ81</f>
        <v>33.781979600056935</v>
      </c>
    </row>
    <row r="82" spans="1:40">
      <c r="A82" s="11">
        <v>77</v>
      </c>
      <c r="B82" s="22">
        <f t="shared" si="12"/>
        <v>7</v>
      </c>
      <c r="C82" s="16">
        <f t="shared" si="13"/>
        <v>2</v>
      </c>
      <c r="J82" s="23">
        <f>Data!B89*Data!C89</f>
        <v>10800</v>
      </c>
      <c r="K82" s="23">
        <f>IF(Data!C$7=1,Data!D89,IF(Data!C$7=2,J82,Data!B89))</f>
        <v>41</v>
      </c>
      <c r="L82" s="33">
        <f>Data!E89*SQRT(Data!F89/20)</f>
        <v>13.689578695924983</v>
      </c>
      <c r="M82" s="33">
        <f>IF(Data!H89="A",Data!G$5,IF(Data!H89="B",Data!G$6,Data!G$7))</f>
        <v>55.5</v>
      </c>
      <c r="N82" s="33">
        <f>IF(Data!I89="A",Data!G$5,IF(Data!I89="B",Data!G$6,Data!G$7))</f>
        <v>55.5</v>
      </c>
      <c r="O82" s="33">
        <f>IF(Data!J89="A",Data!G$5,IF(Data!J89="B",Data!G$6,Data!G$7))</f>
        <v>55.5</v>
      </c>
      <c r="P82" s="45">
        <f>IF(Data!C$6=1,M82,IF(Data!C$6=2,N82,O82))</f>
        <v>55.5</v>
      </c>
      <c r="Q82" s="47">
        <f t="shared" si="14"/>
        <v>0.13830420796140452</v>
      </c>
      <c r="R82">
        <f t="shared" si="15"/>
        <v>0.39514451138108081</v>
      </c>
      <c r="S82">
        <f t="shared" si="16"/>
        <v>0.33359913883825582</v>
      </c>
      <c r="T82" s="67">
        <f>(1-L82*S82/Data!G89)*100</f>
        <v>95.566182850466888</v>
      </c>
      <c r="U82" s="45">
        <f t="shared" si="17"/>
        <v>39.182134968691429</v>
      </c>
      <c r="V82" s="47">
        <f>MAX(0,NORMSINV(Data!J$5/100))</f>
        <v>0.50437198623838131</v>
      </c>
      <c r="W82">
        <f t="shared" si="18"/>
        <v>0.3512927868446884</v>
      </c>
      <c r="X82">
        <f t="shared" si="19"/>
        <v>0.1964505870695053</v>
      </c>
      <c r="Y82" s="67">
        <f>(1-L82*X82/Data!G89)*100</f>
        <v>97.389004105292571</v>
      </c>
      <c r="Z82" s="45">
        <f t="shared" si="20"/>
        <v>39.929491683169957</v>
      </c>
      <c r="AA82" s="5">
        <f t="shared" si="21"/>
        <v>2</v>
      </c>
      <c r="AB82" s="5">
        <f>Data!C89*AA82</f>
        <v>90</v>
      </c>
      <c r="AC82" s="35">
        <f>(100-T82)/100*Data!B89</f>
        <v>10.64116115887947</v>
      </c>
      <c r="AD82" s="74">
        <f>AC82/Data!B89*Data!D89</f>
        <v>1.8178650313085762</v>
      </c>
      <c r="AE82" s="15">
        <f>Data!N$6/100*Data!C89*AC82</f>
        <v>95.770450429915229</v>
      </c>
      <c r="AF82" s="15">
        <f>Data!N$7*AD82</f>
        <v>545.35950939257282</v>
      </c>
      <c r="AG82" s="8">
        <f>Data!N$5/100*Data!C89*Data!G89/Data!B89/(1-P82/100)*AC82</f>
        <v>115.45360948362909</v>
      </c>
      <c r="AH82" s="5">
        <f t="shared" si="22"/>
        <v>7</v>
      </c>
      <c r="AI82" s="5">
        <f>Data!C89*AH82</f>
        <v>315</v>
      </c>
      <c r="AJ82" s="73">
        <f>(100-Y82)/100*Data!B89</f>
        <v>6.2663901472978294</v>
      </c>
      <c r="AK82" s="70">
        <f>AJ82*Data!D89/Data!B89</f>
        <v>1.070508316830046</v>
      </c>
      <c r="AL82" s="15">
        <f>Data!N$6/100*Data!C89*AJ82</f>
        <v>56.397511325680462</v>
      </c>
      <c r="AM82" s="15">
        <f>Data!N$7*AK82</f>
        <v>321.15249504901379</v>
      </c>
      <c r="AN82" s="8">
        <f>Data!N$5/100*Data!C89*Data!G89/Data!B89/(1-Data!J$5/100)*AJ82</f>
        <v>98.55021149811833</v>
      </c>
    </row>
    <row r="83" spans="1:40">
      <c r="A83" s="11">
        <v>78</v>
      </c>
      <c r="B83" s="22">
        <f t="shared" si="12"/>
        <v>2</v>
      </c>
      <c r="C83" s="16">
        <f t="shared" si="13"/>
        <v>1</v>
      </c>
      <c r="J83" s="23">
        <f>Data!B90*Data!C90</f>
        <v>3300</v>
      </c>
      <c r="K83" s="23">
        <f>IF(Data!C$7=1,Data!D90,IF(Data!C$7=2,J83,Data!B90))</f>
        <v>40</v>
      </c>
      <c r="L83" s="33">
        <f>Data!E90*SQRT(Data!F90/20)</f>
        <v>4.1247952259406357</v>
      </c>
      <c r="M83" s="33">
        <f>IF(Data!H90="A",Data!G$5,IF(Data!H90="B",Data!G$6,Data!G$7))</f>
        <v>55.5</v>
      </c>
      <c r="N83" s="33">
        <f>IF(Data!I90="A",Data!G$5,IF(Data!I90="B",Data!G$6,Data!G$7))</f>
        <v>55.5</v>
      </c>
      <c r="O83" s="33">
        <f>IF(Data!J90="A",Data!G$5,IF(Data!J90="B",Data!G$6,Data!G$7))</f>
        <v>55.5</v>
      </c>
      <c r="P83" s="45">
        <f>IF(Data!C$6=1,M83,IF(Data!C$6=2,N83,O83))</f>
        <v>55.5</v>
      </c>
      <c r="Q83" s="47">
        <f t="shared" si="14"/>
        <v>0.13830420796140452</v>
      </c>
      <c r="R83">
        <f t="shared" si="15"/>
        <v>0.39514451138108081</v>
      </c>
      <c r="S83">
        <f t="shared" si="16"/>
        <v>0.33359913883825582</v>
      </c>
      <c r="T83" s="67">
        <f>(1-L83*S83/Data!G90)*100</f>
        <v>98.381143370284775</v>
      </c>
      <c r="U83" s="45">
        <f t="shared" si="17"/>
        <v>39.352457348113916</v>
      </c>
      <c r="V83" s="47">
        <f>MAX(0,NORMSINV(Data!J$5/100))</f>
        <v>0.50437198623838131</v>
      </c>
      <c r="W83">
        <f t="shared" si="18"/>
        <v>0.3512927868446884</v>
      </c>
      <c r="X83">
        <f t="shared" si="19"/>
        <v>0.1964505870695053</v>
      </c>
      <c r="Y83" s="67">
        <f>(1-L83*X83/Data!G90)*100</f>
        <v>99.046684183908781</v>
      </c>
      <c r="Z83" s="45">
        <f t="shared" si="20"/>
        <v>39.618673673563514</v>
      </c>
      <c r="AA83" s="5">
        <f t="shared" si="21"/>
        <v>1</v>
      </c>
      <c r="AB83" s="5">
        <f>Data!C90*AA83</f>
        <v>30</v>
      </c>
      <c r="AC83" s="35">
        <f>(100-T83)/100*Data!B90</f>
        <v>1.7807422926867473</v>
      </c>
      <c r="AD83" s="74">
        <f>AC83/Data!B90*Data!D90</f>
        <v>0.64754265188608995</v>
      </c>
      <c r="AE83" s="15">
        <f>Data!N$6/100*Data!C90*AC83</f>
        <v>10.684453756120483</v>
      </c>
      <c r="AF83" s="15">
        <f>Data!N$7*AD83</f>
        <v>194.26279556582699</v>
      </c>
      <c r="AG83" s="8">
        <f>Data!N$5/100*Data!C90*Data!G90/Data!B90/(1-P83/100)*AC83</f>
        <v>23.191485425695642</v>
      </c>
      <c r="AH83" s="5">
        <f t="shared" si="22"/>
        <v>2</v>
      </c>
      <c r="AI83" s="5">
        <f>Data!C90*AH83</f>
        <v>60</v>
      </c>
      <c r="AJ83" s="73">
        <f>(100-Y83)/100*Data!B90</f>
        <v>1.0486473977003412</v>
      </c>
      <c r="AK83" s="70">
        <f>AJ83*Data!D90/Data!B90</f>
        <v>0.38132632643648767</v>
      </c>
      <c r="AL83" s="15">
        <f>Data!N$6/100*Data!C90*AJ83</f>
        <v>6.2918843862020477</v>
      </c>
      <c r="AM83" s="15">
        <f>Data!N$7*AK83</f>
        <v>114.3978979309463</v>
      </c>
      <c r="AN83" s="8">
        <f>Data!N$5/100*Data!C90*Data!G90/Data!B90/(1-Data!J$5/100)*AJ83</f>
        <v>19.796053184304633</v>
      </c>
    </row>
    <row r="84" spans="1:40">
      <c r="A84" s="11">
        <v>79</v>
      </c>
      <c r="B84" s="22">
        <f t="shared" si="12"/>
        <v>2</v>
      </c>
      <c r="C84" s="16">
        <f t="shared" si="13"/>
        <v>0</v>
      </c>
      <c r="J84" s="23">
        <f>Data!B91*Data!C91</f>
        <v>3066</v>
      </c>
      <c r="K84" s="23">
        <f>IF(Data!C$7=1,Data!D91,IF(Data!C$7=2,J84,Data!B91))</f>
        <v>35</v>
      </c>
      <c r="L84" s="33">
        <f>Data!E91*SQRT(Data!F91/20)</f>
        <v>3.2005500227074131</v>
      </c>
      <c r="M84" s="33">
        <f>IF(Data!H91="A",Data!G$5,IF(Data!H91="B",Data!G$6,Data!G$7))</f>
        <v>55.5</v>
      </c>
      <c r="N84" s="33">
        <f>IF(Data!I91="A",Data!G$5,IF(Data!I91="B",Data!G$6,Data!G$7))</f>
        <v>65</v>
      </c>
      <c r="O84" s="33">
        <f>IF(Data!J91="A",Data!G$5,IF(Data!J91="B",Data!G$6,Data!G$7))</f>
        <v>55.5</v>
      </c>
      <c r="P84" s="45">
        <f>IF(Data!C$6=1,M84,IF(Data!C$6=2,N84,O84))</f>
        <v>55.5</v>
      </c>
      <c r="Q84" s="47">
        <f t="shared" si="14"/>
        <v>0.13830420796140452</v>
      </c>
      <c r="R84">
        <f t="shared" si="15"/>
        <v>0.39514451138108081</v>
      </c>
      <c r="S84">
        <f t="shared" si="16"/>
        <v>0.33359913883825582</v>
      </c>
      <c r="T84" s="67">
        <f>(1-L84*S84/Data!G91)*100</f>
        <v>96.859703731223661</v>
      </c>
      <c r="U84" s="45">
        <f t="shared" si="17"/>
        <v>33.900896305928285</v>
      </c>
      <c r="V84" s="47">
        <f>MAX(0,NORMSINV(Data!J$5/100))</f>
        <v>0.50437198623838131</v>
      </c>
      <c r="W84">
        <f t="shared" si="18"/>
        <v>0.3512927868446884</v>
      </c>
      <c r="X84">
        <f t="shared" si="19"/>
        <v>0.1964505870695053</v>
      </c>
      <c r="Y84" s="67">
        <f>(1-L84*X84/Data!G91)*100</f>
        <v>98.150735497334736</v>
      </c>
      <c r="Z84" s="45">
        <f t="shared" si="20"/>
        <v>34.352757424067157</v>
      </c>
      <c r="AA84" s="5">
        <f t="shared" si="21"/>
        <v>0</v>
      </c>
      <c r="AB84" s="5">
        <f>Data!C91*AA84</f>
        <v>0</v>
      </c>
      <c r="AC84" s="35">
        <f>(100-T84)/100*Data!B91</f>
        <v>1.3189244328860625</v>
      </c>
      <c r="AD84" s="74">
        <f>AC84/Data!B91*Data!D91</f>
        <v>1.0991036940717187</v>
      </c>
      <c r="AE84" s="15">
        <f>Data!N$6/100*Data!C91*AC84</f>
        <v>19.256296720136515</v>
      </c>
      <c r="AF84" s="15">
        <f>Data!N$7*AD84</f>
        <v>329.73110822151563</v>
      </c>
      <c r="AG84" s="8">
        <f>Data!N$5/100*Data!C91*Data!G91/Data!B91/(1-P84/100)*AC84</f>
        <v>43.787726624173459</v>
      </c>
      <c r="AH84" s="5">
        <f t="shared" si="22"/>
        <v>2</v>
      </c>
      <c r="AI84" s="5">
        <f>Data!C91*AH84</f>
        <v>146</v>
      </c>
      <c r="AJ84" s="73">
        <f>(100-Y84)/100*Data!B91</f>
        <v>0.77669109111941093</v>
      </c>
      <c r="AK84" s="70">
        <f>AJ84*Data!D91/Data!B91</f>
        <v>0.64724257593284251</v>
      </c>
      <c r="AL84" s="15">
        <f>Data!N$6/100*Data!C91*AJ84</f>
        <v>11.3396899303434</v>
      </c>
      <c r="AM84" s="15">
        <f>Data!N$7*AK84</f>
        <v>194.17277277985275</v>
      </c>
      <c r="AN84" s="8">
        <f>Data!N$5/100*Data!C91*Data!G91/Data!B91/(1-Data!J$5/100)*AJ84</f>
        <v>37.376828140188799</v>
      </c>
    </row>
    <row r="85" spans="1:40">
      <c r="A85" s="11">
        <v>80</v>
      </c>
      <c r="B85" s="22">
        <f t="shared" si="12"/>
        <v>7</v>
      </c>
      <c r="C85" s="16">
        <f t="shared" si="13"/>
        <v>2</v>
      </c>
      <c r="J85" s="23">
        <f>Data!B92*Data!C92</f>
        <v>9170</v>
      </c>
      <c r="K85" s="23">
        <f>IF(Data!C$7=1,Data!D92,IF(Data!C$7=2,J85,Data!B92))</f>
        <v>92</v>
      </c>
      <c r="L85" s="33">
        <f>Data!E92*SQRT(Data!F92/20)</f>
        <v>14.013842765215211</v>
      </c>
      <c r="M85" s="33">
        <f>IF(Data!H92="A",Data!G$5,IF(Data!H92="B",Data!G$6,Data!G$7))</f>
        <v>55.5</v>
      </c>
      <c r="N85" s="33">
        <f>IF(Data!I92="A",Data!G$5,IF(Data!I92="B",Data!G$6,Data!G$7))</f>
        <v>55.5</v>
      </c>
      <c r="O85" s="33">
        <f>IF(Data!J92="A",Data!G$5,IF(Data!J92="B",Data!G$6,Data!G$7))</f>
        <v>65</v>
      </c>
      <c r="P85" s="45">
        <f>IF(Data!C$6=1,M85,IF(Data!C$6=2,N85,O85))</f>
        <v>55.5</v>
      </c>
      <c r="Q85" s="47">
        <f t="shared" si="14"/>
        <v>0.13830420796140452</v>
      </c>
      <c r="R85">
        <f t="shared" si="15"/>
        <v>0.39514451138108081</v>
      </c>
      <c r="S85">
        <f t="shared" si="16"/>
        <v>0.33359913883825582</v>
      </c>
      <c r="T85" s="67">
        <f>(1-L85*S85/Data!G92)*100</f>
        <v>98.472220301212261</v>
      </c>
      <c r="U85" s="45">
        <f t="shared" si="17"/>
        <v>90.594442677115282</v>
      </c>
      <c r="V85" s="47">
        <f>MAX(0,NORMSINV(Data!J$5/100))</f>
        <v>0.50437198623838131</v>
      </c>
      <c r="W85">
        <f t="shared" si="18"/>
        <v>0.3512927868446884</v>
      </c>
      <c r="X85">
        <f t="shared" si="19"/>
        <v>0.1964505870695053</v>
      </c>
      <c r="Y85" s="67">
        <f>(1-L85*X85/Data!G92)*100</f>
        <v>99.100317765252854</v>
      </c>
      <c r="Z85" s="45">
        <f t="shared" si="20"/>
        <v>91.172292344032627</v>
      </c>
      <c r="AA85" s="5">
        <f t="shared" si="21"/>
        <v>2</v>
      </c>
      <c r="AB85" s="5">
        <f>Data!C92*AA85</f>
        <v>28</v>
      </c>
      <c r="AC85" s="35">
        <f>(100-T85)/100*Data!B92</f>
        <v>10.006957027059693</v>
      </c>
      <c r="AD85" s="74">
        <f>AC85/Data!B92*Data!D92</f>
        <v>1.4055573228847202</v>
      </c>
      <c r="AE85" s="15">
        <f>Data!N$6/100*Data!C92*AC85</f>
        <v>28.019479675767144</v>
      </c>
      <c r="AF85" s="15">
        <f>Data!N$7*AD85</f>
        <v>421.66719686541609</v>
      </c>
      <c r="AG85" s="8">
        <f>Data!N$5/100*Data!C92*Data!G92/Data!B92/(1-P85/100)*AC85</f>
        <v>36.769709155093686</v>
      </c>
      <c r="AH85" s="5">
        <f t="shared" si="22"/>
        <v>7</v>
      </c>
      <c r="AI85" s="5">
        <f>Data!C92*AH85</f>
        <v>98</v>
      </c>
      <c r="AJ85" s="73">
        <f>(100-Y85)/100*Data!B92</f>
        <v>5.8929186375938096</v>
      </c>
      <c r="AK85" s="70">
        <f>AJ85*Data!D92/Data!B92</f>
        <v>0.82770765596737472</v>
      </c>
      <c r="AL85" s="15">
        <f>Data!N$6/100*Data!C92*AJ85</f>
        <v>16.50017218526267</v>
      </c>
      <c r="AM85" s="15">
        <f>Data!N$7*AK85</f>
        <v>248.31229679021243</v>
      </c>
      <c r="AN85" s="8">
        <f>Data!N$5/100*Data!C92*Data!G92/Data!B92/(1-Data!J$5/100)*AJ85</f>
        <v>31.386308580266896</v>
      </c>
    </row>
    <row r="86" spans="1:40">
      <c r="A86" s="11">
        <v>81</v>
      </c>
      <c r="B86" s="22">
        <f t="shared" si="12"/>
        <v>2</v>
      </c>
      <c r="C86" s="16">
        <f t="shared" si="13"/>
        <v>1</v>
      </c>
      <c r="J86" s="23">
        <f>Data!B93*Data!C93</f>
        <v>10647</v>
      </c>
      <c r="K86" s="23">
        <f>IF(Data!C$7=1,Data!D93,IF(Data!C$7=2,J86,Data!B93))</f>
        <v>53</v>
      </c>
      <c r="L86" s="33">
        <f>Data!E93*SQRT(Data!F93/20)</f>
        <v>4.9023477286101098</v>
      </c>
      <c r="M86" s="33">
        <f>IF(Data!H93="A",Data!G$5,IF(Data!H93="B",Data!G$6,Data!G$7))</f>
        <v>55.5</v>
      </c>
      <c r="N86" s="33">
        <f>IF(Data!I93="A",Data!G$5,IF(Data!I93="B",Data!G$6,Data!G$7))</f>
        <v>65</v>
      </c>
      <c r="O86" s="33">
        <f>IF(Data!J93="A",Data!G$5,IF(Data!J93="B",Data!G$6,Data!G$7))</f>
        <v>55.5</v>
      </c>
      <c r="P86" s="45">
        <f>IF(Data!C$6=1,M86,IF(Data!C$6=2,N86,O86))</f>
        <v>55.5</v>
      </c>
      <c r="Q86" s="47">
        <f t="shared" si="14"/>
        <v>0.13830420796140452</v>
      </c>
      <c r="R86">
        <f t="shared" si="15"/>
        <v>0.39514451138108081</v>
      </c>
      <c r="S86">
        <f t="shared" si="16"/>
        <v>0.33359913883825582</v>
      </c>
      <c r="T86" s="67">
        <f>(1-L86*S86/Data!G93)*100</f>
        <v>96.793296116568612</v>
      </c>
      <c r="U86" s="45">
        <f t="shared" si="17"/>
        <v>51.300446941781367</v>
      </c>
      <c r="V86" s="47">
        <f>MAX(0,NORMSINV(Data!J$5/100))</f>
        <v>0.50437198623838131</v>
      </c>
      <c r="W86">
        <f t="shared" si="18"/>
        <v>0.3512927868446884</v>
      </c>
      <c r="X86">
        <f t="shared" si="19"/>
        <v>0.1964505870695053</v>
      </c>
      <c r="Y86" s="67">
        <f>(1-L86*X86/Data!G93)*100</f>
        <v>98.111629236658217</v>
      </c>
      <c r="Z86" s="45">
        <f t="shared" si="20"/>
        <v>51.99916349542886</v>
      </c>
      <c r="AA86" s="5">
        <f t="shared" si="21"/>
        <v>1</v>
      </c>
      <c r="AB86" s="5">
        <f>Data!C93*AA86</f>
        <v>91</v>
      </c>
      <c r="AC86" s="35">
        <f>(100-T86)/100*Data!B93</f>
        <v>3.7518435436147231</v>
      </c>
      <c r="AD86" s="74">
        <f>AC86/Data!B93*Data!D93</f>
        <v>1.6995530582186353</v>
      </c>
      <c r="AE86" s="15">
        <f>Data!N$6/100*Data!C93*AC86</f>
        <v>68.283552493787951</v>
      </c>
      <c r="AF86" s="15">
        <f>Data!N$7*AD86</f>
        <v>509.8659174655906</v>
      </c>
      <c r="AG86" s="8">
        <f>Data!N$5/100*Data!C93*Data!G93/Data!B93/(1-P86/100)*AC86</f>
        <v>83.608498443848703</v>
      </c>
      <c r="AH86" s="5">
        <f t="shared" si="22"/>
        <v>2</v>
      </c>
      <c r="AI86" s="5">
        <f>Data!C93*AH86</f>
        <v>182</v>
      </c>
      <c r="AJ86" s="73">
        <f>(100-Y86)/100*Data!B93</f>
        <v>2.2093937931098857</v>
      </c>
      <c r="AK86" s="70">
        <f>AJ86*Data!D93/Data!B93</f>
        <v>1.0008365045711447</v>
      </c>
      <c r="AL86" s="15">
        <f>Data!N$6/100*Data!C93*AJ86</f>
        <v>40.210967034599918</v>
      </c>
      <c r="AM86" s="15">
        <f>Data!N$7*AK86</f>
        <v>300.25095137134343</v>
      </c>
      <c r="AN86" s="8">
        <f>Data!N$5/100*Data!C93*Data!G93/Data!B93/(1-Data!J$5/100)*AJ86</f>
        <v>71.367497660172731</v>
      </c>
    </row>
    <row r="87" spans="1:40">
      <c r="A87" s="11">
        <v>82</v>
      </c>
      <c r="B87" s="22">
        <f t="shared" si="12"/>
        <v>20</v>
      </c>
      <c r="C87" s="16">
        <f t="shared" si="13"/>
        <v>6</v>
      </c>
      <c r="J87" s="23">
        <f>Data!B94*Data!C94</f>
        <v>21675</v>
      </c>
      <c r="K87" s="23">
        <f>IF(Data!C$7=1,Data!D94,IF(Data!C$7=2,J87,Data!B94))</f>
        <v>44</v>
      </c>
      <c r="L87" s="33">
        <f>Data!E94*SQRT(Data!F94/20)</f>
        <v>40.345875327161693</v>
      </c>
      <c r="M87" s="33">
        <f>IF(Data!H94="A",Data!G$5,IF(Data!H94="B",Data!G$6,Data!G$7))</f>
        <v>55.5</v>
      </c>
      <c r="N87" s="33">
        <f>IF(Data!I94="A",Data!G$5,IF(Data!I94="B",Data!G$6,Data!G$7))</f>
        <v>55.5</v>
      </c>
      <c r="O87" s="33">
        <f>IF(Data!J94="A",Data!G$5,IF(Data!J94="B",Data!G$6,Data!G$7))</f>
        <v>55.5</v>
      </c>
      <c r="P87" s="45">
        <f>IF(Data!C$6=1,M87,IF(Data!C$6=2,N87,O87))</f>
        <v>55.5</v>
      </c>
      <c r="Q87" s="47">
        <f t="shared" si="14"/>
        <v>0.13830420796140452</v>
      </c>
      <c r="R87">
        <f t="shared" si="15"/>
        <v>0.39514451138108081</v>
      </c>
      <c r="S87">
        <f t="shared" si="16"/>
        <v>0.33359913883825582</v>
      </c>
      <c r="T87" s="67">
        <f>(1-L87*S87/Data!G94)*100</f>
        <v>89.566395918746693</v>
      </c>
      <c r="U87" s="45">
        <f t="shared" si="17"/>
        <v>39.409214204248549</v>
      </c>
      <c r="V87" s="47">
        <f>MAX(0,NORMSINV(Data!J$5/100))</f>
        <v>0.50437198623838131</v>
      </c>
      <c r="W87">
        <f t="shared" si="18"/>
        <v>0.3512927868446884</v>
      </c>
      <c r="X87">
        <f t="shared" si="19"/>
        <v>0.1964505870695053</v>
      </c>
      <c r="Y87" s="67">
        <f>(1-L87*X87/Data!G94)*100</f>
        <v>93.855836516392259</v>
      </c>
      <c r="Z87" s="45">
        <f t="shared" si="20"/>
        <v>41.29656806721259</v>
      </c>
      <c r="AA87" s="5">
        <f t="shared" si="21"/>
        <v>6</v>
      </c>
      <c r="AB87" s="5">
        <f>Data!C94*AA87</f>
        <v>306</v>
      </c>
      <c r="AC87" s="35">
        <f>(100-T87)/100*Data!B94</f>
        <v>44.342817345326559</v>
      </c>
      <c r="AD87" s="74">
        <f>AC87/Data!B94*Data!D94</f>
        <v>4.5907857957514553</v>
      </c>
      <c r="AE87" s="15">
        <f>Data!N$6/100*Data!C94*AC87</f>
        <v>452.29673692233092</v>
      </c>
      <c r="AF87" s="15">
        <f>Data!N$7*AD87</f>
        <v>1377.2357387254365</v>
      </c>
      <c r="AG87" s="8">
        <f>Data!N$5/100*Data!C94*Data!G94/Data!B94/(1-P87/100)*AC87</f>
        <v>385.63304073351418</v>
      </c>
      <c r="AH87" s="5">
        <f t="shared" si="22"/>
        <v>20</v>
      </c>
      <c r="AI87" s="5">
        <f>Data!C94*AH87</f>
        <v>1020</v>
      </c>
      <c r="AJ87" s="73">
        <f>(100-Y87)/100*Data!B94</f>
        <v>26.1126948053329</v>
      </c>
      <c r="AK87" s="70">
        <f>AJ87*Data!D94/Data!B94</f>
        <v>2.7034319327874061</v>
      </c>
      <c r="AL87" s="15">
        <f>Data!N$6/100*Data!C94*AJ87</f>
        <v>266.34948701439561</v>
      </c>
      <c r="AM87" s="15">
        <f>Data!N$7*AK87</f>
        <v>811.02957983622184</v>
      </c>
      <c r="AN87" s="8">
        <f>Data!N$5/100*Data!C94*Data!G94/Data!B94/(1-Data!J$5/100)*AJ87</f>
        <v>329.17305829523877</v>
      </c>
    </row>
    <row r="88" spans="1:40">
      <c r="A88" s="11">
        <v>83</v>
      </c>
      <c r="B88" s="22">
        <f t="shared" si="12"/>
        <v>6</v>
      </c>
      <c r="C88" s="16">
        <f t="shared" si="13"/>
        <v>2</v>
      </c>
      <c r="J88" s="23">
        <f>Data!B95*Data!C95</f>
        <v>8555</v>
      </c>
      <c r="K88" s="23">
        <f>IF(Data!C$7=1,Data!D95,IF(Data!C$7=2,J88,Data!B95))</f>
        <v>91</v>
      </c>
      <c r="L88" s="33">
        <f>Data!E95*SQRT(Data!F95/20)</f>
        <v>11.197949917152597</v>
      </c>
      <c r="M88" s="33">
        <f>IF(Data!H95="A",Data!G$5,IF(Data!H95="B",Data!G$6,Data!G$7))</f>
        <v>55.5</v>
      </c>
      <c r="N88" s="33">
        <f>IF(Data!I95="A",Data!G$5,IF(Data!I95="B",Data!G$6,Data!G$7))</f>
        <v>55.5</v>
      </c>
      <c r="O88" s="33">
        <f>IF(Data!J95="A",Data!G$5,IF(Data!J95="B",Data!G$6,Data!G$7))</f>
        <v>65</v>
      </c>
      <c r="P88" s="45">
        <f>IF(Data!C$6=1,M88,IF(Data!C$6=2,N88,O88))</f>
        <v>55.5</v>
      </c>
      <c r="Q88" s="47">
        <f t="shared" si="14"/>
        <v>0.13830420796140452</v>
      </c>
      <c r="R88">
        <f t="shared" si="15"/>
        <v>0.39514451138108081</v>
      </c>
      <c r="S88">
        <f t="shared" si="16"/>
        <v>0.33359913883825582</v>
      </c>
      <c r="T88" s="67">
        <f>(1-L88*S88/Data!G95)*100</f>
        <v>97.387673811806977</v>
      </c>
      <c r="U88" s="45">
        <f t="shared" si="17"/>
        <v>88.622783168744348</v>
      </c>
      <c r="V88" s="47">
        <f>MAX(0,NORMSINV(Data!J$5/100))</f>
        <v>0.50437198623838131</v>
      </c>
      <c r="W88">
        <f t="shared" si="18"/>
        <v>0.3512927868446884</v>
      </c>
      <c r="X88">
        <f t="shared" si="19"/>
        <v>0.1964505870695053</v>
      </c>
      <c r="Y88" s="67">
        <f>(1-L88*X88/Data!G95)*100</f>
        <v>98.461647667692617</v>
      </c>
      <c r="Z88" s="45">
        <f t="shared" si="20"/>
        <v>89.600099377600273</v>
      </c>
      <c r="AA88" s="5">
        <f t="shared" si="21"/>
        <v>2</v>
      </c>
      <c r="AB88" s="5">
        <f>Data!C95*AA88</f>
        <v>58</v>
      </c>
      <c r="AC88" s="35">
        <f>(100-T88)/100*Data!B95</f>
        <v>7.7063622551694184</v>
      </c>
      <c r="AD88" s="74">
        <f>AC88/Data!B95*Data!D95</f>
        <v>2.3772168312556512</v>
      </c>
      <c r="AE88" s="15">
        <f>Data!N$6/100*Data!C95*AC88</f>
        <v>44.696901079982631</v>
      </c>
      <c r="AF88" s="15">
        <f>Data!N$7*AD88</f>
        <v>713.16504937669538</v>
      </c>
      <c r="AG88" s="8">
        <f>Data!N$5/100*Data!C95*Data!G95/Data!B95/(1-P88/100)*AC88</f>
        <v>60.861329788968916</v>
      </c>
      <c r="AH88" s="5">
        <f t="shared" si="22"/>
        <v>6</v>
      </c>
      <c r="AI88" s="5">
        <f>Data!C95*AH88</f>
        <v>174</v>
      </c>
      <c r="AJ88" s="73">
        <f>(100-Y88)/100*Data!B95</f>
        <v>4.53813938030678</v>
      </c>
      <c r="AK88" s="70">
        <f>AJ88*Data!D95/Data!B95</f>
        <v>1.3999006223997186</v>
      </c>
      <c r="AL88" s="15">
        <f>Data!N$6/100*Data!C95*AJ88</f>
        <v>26.321208405779327</v>
      </c>
      <c r="AM88" s="15">
        <f>Data!N$7*AK88</f>
        <v>419.97018671991555</v>
      </c>
      <c r="AN88" s="8">
        <f>Data!N$5/100*Data!C95*Data!G95/Data!B95/(1-Data!J$5/100)*AJ88</f>
        <v>51.950709463181731</v>
      </c>
    </row>
    <row r="89" spans="1:40">
      <c r="A89" s="11">
        <v>84</v>
      </c>
      <c r="B89" s="22">
        <f t="shared" si="12"/>
        <v>24</v>
      </c>
      <c r="C89" s="16">
        <f t="shared" si="13"/>
        <v>19</v>
      </c>
      <c r="J89" s="23">
        <f>Data!B96*Data!C96</f>
        <v>26543</v>
      </c>
      <c r="K89" s="23">
        <f>IF(Data!C$7=1,Data!D96,IF(Data!C$7=2,J89,Data!B96))</f>
        <v>35</v>
      </c>
      <c r="L89" s="33">
        <f>Data!E96*SQRT(Data!F96/20)</f>
        <v>48.110665890399247</v>
      </c>
      <c r="M89" s="33">
        <f>IF(Data!H96="A",Data!G$5,IF(Data!H96="B",Data!G$6,Data!G$7))</f>
        <v>65</v>
      </c>
      <c r="N89" s="33">
        <f>IF(Data!I96="A",Data!G$5,IF(Data!I96="B",Data!G$6,Data!G$7))</f>
        <v>55.5</v>
      </c>
      <c r="O89" s="33">
        <f>IF(Data!J96="A",Data!G$5,IF(Data!J96="B",Data!G$6,Data!G$7))</f>
        <v>55.5</v>
      </c>
      <c r="P89" s="45">
        <f>IF(Data!C$6=1,M89,IF(Data!C$6=2,N89,O89))</f>
        <v>65</v>
      </c>
      <c r="Q89" s="47">
        <f t="shared" si="14"/>
        <v>0.38532046640756756</v>
      </c>
      <c r="R89">
        <f t="shared" si="15"/>
        <v>0.37039857132292781</v>
      </c>
      <c r="S89">
        <f t="shared" si="16"/>
        <v>0.23553640808027917</v>
      </c>
      <c r="T89" s="67">
        <f>(1-L89*S89/Data!G96)*100</f>
        <v>97.041301975411216</v>
      </c>
      <c r="U89" s="45">
        <f t="shared" si="17"/>
        <v>33.964455691393923</v>
      </c>
      <c r="V89" s="47">
        <f>MAX(0,NORMSINV(Data!J$5/100))</f>
        <v>0.50437198623838131</v>
      </c>
      <c r="W89">
        <f t="shared" si="18"/>
        <v>0.3512927868446884</v>
      </c>
      <c r="X89">
        <f t="shared" si="19"/>
        <v>0.1964505870695053</v>
      </c>
      <c r="Y89" s="67">
        <f>(1-L89*X89/Data!G96)*100</f>
        <v>97.532279749745754</v>
      </c>
      <c r="Z89" s="45">
        <f t="shared" si="20"/>
        <v>34.136297912411017</v>
      </c>
      <c r="AA89" s="5">
        <f t="shared" si="21"/>
        <v>19</v>
      </c>
      <c r="AB89" s="5">
        <f>Data!C96*AA89</f>
        <v>361</v>
      </c>
      <c r="AC89" s="35">
        <f>(100-T89)/100*Data!B96</f>
        <v>41.333011403505317</v>
      </c>
      <c r="AD89" s="74">
        <f>AC89/Data!B96*Data!D96</f>
        <v>1.0355443086060745</v>
      </c>
      <c r="AE89" s="15">
        <f>Data!N$6/100*Data!C96*AC89</f>
        <v>157.06544333332022</v>
      </c>
      <c r="AF89" s="15">
        <f>Data!N$7*AD89</f>
        <v>310.66329258182236</v>
      </c>
      <c r="AG89" s="8">
        <f>Data!N$5/100*Data!C96*Data!G96/Data!B96/(1-P89/100)*AC89</f>
        <v>153.78889660666132</v>
      </c>
      <c r="AH89" s="5">
        <f t="shared" si="22"/>
        <v>24</v>
      </c>
      <c r="AI89" s="5">
        <f>Data!C96*AH89</f>
        <v>456</v>
      </c>
      <c r="AJ89" s="73">
        <f>(100-Y89)/100*Data!B96</f>
        <v>34.474051896051812</v>
      </c>
      <c r="AK89" s="70">
        <f>AJ89*Data!D96/Data!B96</f>
        <v>0.86370208758898603</v>
      </c>
      <c r="AL89" s="15">
        <f>Data!N$6/100*Data!C96*AJ89</f>
        <v>131.00139720499689</v>
      </c>
      <c r="AM89" s="15">
        <f>Data!N$7*AK89</f>
        <v>259.11062627669583</v>
      </c>
      <c r="AN89" s="8">
        <f>Data!N$5/100*Data!C96*Data!G96/Data!B96/(1-Data!J$5/100)*AJ89</f>
        <v>146.23452981351909</v>
      </c>
    </row>
    <row r="90" spans="1:40">
      <c r="A90" s="11">
        <v>85</v>
      </c>
      <c r="B90" s="22">
        <f t="shared" si="12"/>
        <v>3</v>
      </c>
      <c r="C90" s="16">
        <f t="shared" si="13"/>
        <v>1</v>
      </c>
      <c r="J90" s="23">
        <f>Data!B97*Data!C97</f>
        <v>1484</v>
      </c>
      <c r="K90" s="23">
        <f>IF(Data!C$7=1,Data!D97,IF(Data!C$7=2,J90,Data!B97))</f>
        <v>38</v>
      </c>
      <c r="L90" s="33">
        <f>Data!E97*SQRT(Data!F97/20)</f>
        <v>6.5864198620250134</v>
      </c>
      <c r="M90" s="33">
        <f>IF(Data!H97="A",Data!G$5,IF(Data!H97="B",Data!G$6,Data!G$7))</f>
        <v>55.5</v>
      </c>
      <c r="N90" s="33">
        <f>IF(Data!I97="A",Data!G$5,IF(Data!I97="B",Data!G$6,Data!G$7))</f>
        <v>55.5</v>
      </c>
      <c r="O90" s="33">
        <f>IF(Data!J97="A",Data!G$5,IF(Data!J97="B",Data!G$6,Data!G$7))</f>
        <v>55.5</v>
      </c>
      <c r="P90" s="45">
        <f>IF(Data!C$6=1,M90,IF(Data!C$6=2,N90,O90))</f>
        <v>55.5</v>
      </c>
      <c r="Q90" s="47">
        <f t="shared" si="14"/>
        <v>0.13830420796140452</v>
      </c>
      <c r="R90">
        <f t="shared" si="15"/>
        <v>0.39514451138108081</v>
      </c>
      <c r="S90">
        <f t="shared" si="16"/>
        <v>0.33359913883825582</v>
      </c>
      <c r="T90" s="67">
        <f>(1-L90*S90/Data!G97)*100</f>
        <v>97.927147175472896</v>
      </c>
      <c r="U90" s="45">
        <f t="shared" si="17"/>
        <v>37.2123159266797</v>
      </c>
      <c r="V90" s="47">
        <f>MAX(0,NORMSINV(Data!J$5/100))</f>
        <v>0.50437198623838131</v>
      </c>
      <c r="W90">
        <f t="shared" si="18"/>
        <v>0.3512927868446884</v>
      </c>
      <c r="X90">
        <f t="shared" si="19"/>
        <v>0.1964505870695053</v>
      </c>
      <c r="Y90" s="67">
        <f>(1-L90*X90/Data!G97)*100</f>
        <v>98.779333916432961</v>
      </c>
      <c r="Z90" s="45">
        <f t="shared" si="20"/>
        <v>37.536146888244524</v>
      </c>
      <c r="AA90" s="5">
        <f t="shared" si="21"/>
        <v>1</v>
      </c>
      <c r="AB90" s="5">
        <f>Data!C97*AA90</f>
        <v>14</v>
      </c>
      <c r="AC90" s="35">
        <f>(100-T90)/100*Data!B97</f>
        <v>2.1972239939987297</v>
      </c>
      <c r="AD90" s="74">
        <f>AC90/Data!B97*Data!D97</f>
        <v>0.78768407332029933</v>
      </c>
      <c r="AE90" s="15">
        <f>Data!N$6/100*Data!C97*AC90</f>
        <v>6.1522271831964437</v>
      </c>
      <c r="AF90" s="15">
        <f>Data!N$7*AD90</f>
        <v>236.30522199608978</v>
      </c>
      <c r="AG90" s="8">
        <f>Data!N$5/100*Data!C97*Data!G97/Data!B97/(1-P90/100)*AC90</f>
        <v>17.281537031450686</v>
      </c>
      <c r="AH90" s="5">
        <f t="shared" si="22"/>
        <v>3</v>
      </c>
      <c r="AI90" s="5">
        <f>Data!C97*AH90</f>
        <v>42</v>
      </c>
      <c r="AJ90" s="73">
        <f>(100-Y90)/100*Data!B97</f>
        <v>1.2939060485810616</v>
      </c>
      <c r="AK90" s="70">
        <f>AJ90*Data!D97/Data!B97</f>
        <v>0.46385311175547494</v>
      </c>
      <c r="AL90" s="15">
        <f>Data!N$6/100*Data!C97*AJ90</f>
        <v>3.622936936026973</v>
      </c>
      <c r="AM90" s="15">
        <f>Data!N$7*AK90</f>
        <v>139.15593352664249</v>
      </c>
      <c r="AN90" s="8">
        <f>Data!N$5/100*Data!C97*Data!G97/Data!B97/(1-Data!J$5/100)*AJ90</f>
        <v>14.751371889360634</v>
      </c>
    </row>
    <row r="91" spans="1:40">
      <c r="A91" s="11">
        <v>86</v>
      </c>
      <c r="B91" s="22">
        <f t="shared" si="12"/>
        <v>17</v>
      </c>
      <c r="C91" s="16">
        <f t="shared" si="13"/>
        <v>13</v>
      </c>
      <c r="J91" s="23">
        <f>Data!B98*Data!C98</f>
        <v>24660</v>
      </c>
      <c r="K91" s="23">
        <f>IF(Data!C$7=1,Data!D98,IF(Data!C$7=2,J91,Data!B98))</f>
        <v>30</v>
      </c>
      <c r="L91" s="33">
        <f>Data!E98*SQRT(Data!F98/20)</f>
        <v>34.502575563412272</v>
      </c>
      <c r="M91" s="33">
        <f>IF(Data!H98="A",Data!G$5,IF(Data!H98="B",Data!G$6,Data!G$7))</f>
        <v>65</v>
      </c>
      <c r="N91" s="33">
        <f>IF(Data!I98="A",Data!G$5,IF(Data!I98="B",Data!G$6,Data!G$7))</f>
        <v>65</v>
      </c>
      <c r="O91" s="33">
        <f>IF(Data!J98="A",Data!G$5,IF(Data!J98="B",Data!G$6,Data!G$7))</f>
        <v>55.5</v>
      </c>
      <c r="P91" s="45">
        <f>IF(Data!C$6=1,M91,IF(Data!C$6=2,N91,O91))</f>
        <v>65</v>
      </c>
      <c r="Q91" s="47">
        <f t="shared" si="14"/>
        <v>0.38532046640756756</v>
      </c>
      <c r="R91">
        <f t="shared" si="15"/>
        <v>0.37039857132292781</v>
      </c>
      <c r="S91">
        <f t="shared" si="16"/>
        <v>0.23553640808027917</v>
      </c>
      <c r="T91" s="67">
        <f>(1-L91*S91/Data!G98)*100</f>
        <v>89.581265746507</v>
      </c>
      <c r="U91" s="45">
        <f t="shared" si="17"/>
        <v>26.874379723952103</v>
      </c>
      <c r="V91" s="47">
        <f>MAX(0,NORMSINV(Data!J$5/100))</f>
        <v>0.50437198623838131</v>
      </c>
      <c r="W91">
        <f t="shared" si="18"/>
        <v>0.3512927868446884</v>
      </c>
      <c r="X91">
        <f t="shared" si="19"/>
        <v>0.1964505870695053</v>
      </c>
      <c r="Y91" s="67">
        <f>(1-L91*X91/Data!G98)*100</f>
        <v>91.31019073738166</v>
      </c>
      <c r="Z91" s="45">
        <f t="shared" si="20"/>
        <v>27.393057221214498</v>
      </c>
      <c r="AA91" s="5">
        <f t="shared" si="21"/>
        <v>13</v>
      </c>
      <c r="AB91" s="5">
        <f>Data!C98*AA91</f>
        <v>1170</v>
      </c>
      <c r="AC91" s="35">
        <f>(100-T91)/100*Data!B98</f>
        <v>28.547331854570817</v>
      </c>
      <c r="AD91" s="74">
        <f>AC91/Data!B98*Data!D98</f>
        <v>3.1256202760478997</v>
      </c>
      <c r="AE91" s="15">
        <f>Data!N$6/100*Data!C98*AC91</f>
        <v>513.85197338227476</v>
      </c>
      <c r="AF91" s="15">
        <f>Data!N$7*AD91</f>
        <v>937.68608281436991</v>
      </c>
      <c r="AG91" s="8">
        <f>Data!N$5/100*Data!C98*Data!G98/Data!B98/(1-P91/100)*AC91</f>
        <v>522.42510328229196</v>
      </c>
      <c r="AH91" s="5">
        <f t="shared" si="22"/>
        <v>17</v>
      </c>
      <c r="AI91" s="5">
        <f>Data!C98*AH91</f>
        <v>1530</v>
      </c>
      <c r="AJ91" s="73">
        <f>(100-Y91)/100*Data!B98</f>
        <v>23.810077379574249</v>
      </c>
      <c r="AK91" s="70">
        <f>AJ91*Data!D98/Data!B98</f>
        <v>2.606942778785502</v>
      </c>
      <c r="AL91" s="15">
        <f>Data!N$6/100*Data!C98*AJ91</f>
        <v>428.58139283233646</v>
      </c>
      <c r="AM91" s="15">
        <f>Data!N$7*AK91</f>
        <v>782.08283363565056</v>
      </c>
      <c r="AN91" s="8">
        <f>Data!N$5/100*Data!C98*Data!G98/Data!B98/(1-Data!J$5/100)*AJ91</f>
        <v>496.76271191840988</v>
      </c>
    </row>
    <row r="92" spans="1:40">
      <c r="A92" s="11">
        <v>87</v>
      </c>
      <c r="B92" s="22">
        <f t="shared" si="12"/>
        <v>33</v>
      </c>
      <c r="C92" s="16">
        <f t="shared" si="13"/>
        <v>25</v>
      </c>
      <c r="J92" s="23">
        <f>Data!B99*Data!C99</f>
        <v>54940</v>
      </c>
      <c r="K92" s="23">
        <f>IF(Data!C$7=1,Data!D99,IF(Data!C$7=2,J92,Data!B99))</f>
        <v>76</v>
      </c>
      <c r="L92" s="33">
        <f>Data!E99*SQRT(Data!F99/20)</f>
        <v>65.926641308563006</v>
      </c>
      <c r="M92" s="33">
        <f>IF(Data!H99="A",Data!G$5,IF(Data!H99="B",Data!G$6,Data!G$7))</f>
        <v>65</v>
      </c>
      <c r="N92" s="33">
        <f>IF(Data!I99="A",Data!G$5,IF(Data!I99="B",Data!G$6,Data!G$7))</f>
        <v>55.5</v>
      </c>
      <c r="O92" s="33">
        <f>IF(Data!J99="A",Data!G$5,IF(Data!J99="B",Data!G$6,Data!G$7))</f>
        <v>65</v>
      </c>
      <c r="P92" s="45">
        <f>IF(Data!C$6=1,M92,IF(Data!C$6=2,N92,O92))</f>
        <v>65</v>
      </c>
      <c r="Q92" s="47">
        <f t="shared" si="14"/>
        <v>0.38532046640756756</v>
      </c>
      <c r="R92">
        <f t="shared" si="15"/>
        <v>0.37039857132292781</v>
      </c>
      <c r="S92">
        <f t="shared" si="16"/>
        <v>0.23553640808027917</v>
      </c>
      <c r="T92" s="67">
        <f>(1-L92*S92/Data!G99)*100</f>
        <v>93.934326448978169</v>
      </c>
      <c r="U92" s="45">
        <f t="shared" si="17"/>
        <v>71.390088101223412</v>
      </c>
      <c r="V92" s="47">
        <f>MAX(0,NORMSINV(Data!J$5/100))</f>
        <v>0.50437198623838131</v>
      </c>
      <c r="W92">
        <f t="shared" si="18"/>
        <v>0.3512927868446884</v>
      </c>
      <c r="X92">
        <f t="shared" si="19"/>
        <v>0.1964505870695053</v>
      </c>
      <c r="Y92" s="67">
        <f>(1-L92*X92/Data!G99)*100</f>
        <v>94.940887738832842</v>
      </c>
      <c r="Z92" s="45">
        <f t="shared" si="20"/>
        <v>72.155074681512957</v>
      </c>
      <c r="AA92" s="5">
        <f t="shared" si="21"/>
        <v>25</v>
      </c>
      <c r="AB92" s="5">
        <f>Data!C99*AA92</f>
        <v>1025</v>
      </c>
      <c r="AC92" s="35">
        <f>(100-T92)/100*Data!B99</f>
        <v>81.280025583692534</v>
      </c>
      <c r="AD92" s="74">
        <f>AC92/Data!B99*Data!D99</f>
        <v>4.6099118987765912</v>
      </c>
      <c r="AE92" s="15">
        <f>Data!N$6/100*Data!C99*AC92</f>
        <v>666.49620978627888</v>
      </c>
      <c r="AF92" s="15">
        <f>Data!N$7*AD92</f>
        <v>1382.9735696329774</v>
      </c>
      <c r="AG92" s="8">
        <f>Data!N$5/100*Data!C99*Data!G99/Data!B99/(1-P92/100)*AC92</f>
        <v>454.75221136803674</v>
      </c>
      <c r="AH92" s="5">
        <f t="shared" si="22"/>
        <v>33</v>
      </c>
      <c r="AI92" s="5">
        <f>Data!C99*AH92</f>
        <v>1353</v>
      </c>
      <c r="AJ92" s="73">
        <f>(100-Y92)/100*Data!B99</f>
        <v>67.792104299639917</v>
      </c>
      <c r="AK92" s="70">
        <f>AJ92*Data!D99/Data!B99</f>
        <v>3.8449253184870398</v>
      </c>
      <c r="AL92" s="15">
        <f>Data!N$6/100*Data!C99*AJ92</f>
        <v>555.89525525704744</v>
      </c>
      <c r="AM92" s="15">
        <f>Data!N$7*AK92</f>
        <v>1153.4775955461118</v>
      </c>
      <c r="AN92" s="8">
        <f>Data!N$5/100*Data!C99*Data!G99/Data!B99/(1-Data!J$5/100)*AJ92</f>
        <v>432.41402518901049</v>
      </c>
    </row>
    <row r="93" spans="1:40">
      <c r="A93" s="11">
        <v>88</v>
      </c>
      <c r="B93" s="22">
        <f t="shared" si="12"/>
        <v>9</v>
      </c>
      <c r="C93" s="16">
        <f t="shared" si="13"/>
        <v>2</v>
      </c>
      <c r="J93" s="23">
        <f>Data!B100*Data!C100</f>
        <v>3520</v>
      </c>
      <c r="K93" s="23">
        <f>IF(Data!C$7=1,Data!D100,IF(Data!C$7=2,J93,Data!B100))</f>
        <v>30</v>
      </c>
      <c r="L93" s="33">
        <f>Data!E100*SQRT(Data!F100/20)</f>
        <v>17.362667790083357</v>
      </c>
      <c r="M93" s="33">
        <f>IF(Data!H100="A",Data!G$5,IF(Data!H100="B",Data!G$6,Data!G$7))</f>
        <v>55.5</v>
      </c>
      <c r="N93" s="33">
        <f>IF(Data!I100="A",Data!G$5,IF(Data!I100="B",Data!G$6,Data!G$7))</f>
        <v>55.5</v>
      </c>
      <c r="O93" s="33">
        <f>IF(Data!J100="A",Data!G$5,IF(Data!J100="B",Data!G$6,Data!G$7))</f>
        <v>55.5</v>
      </c>
      <c r="P93" s="45">
        <f>IF(Data!C$6=1,M93,IF(Data!C$6=2,N93,O93))</f>
        <v>55.5</v>
      </c>
      <c r="Q93" s="47">
        <f t="shared" si="14"/>
        <v>0.13830420796140452</v>
      </c>
      <c r="R93">
        <f t="shared" si="15"/>
        <v>0.39514451138108081</v>
      </c>
      <c r="S93">
        <f t="shared" si="16"/>
        <v>0.33359913883825582</v>
      </c>
      <c r="T93" s="67">
        <f>(1-L93*S93/Data!G100)*100</f>
        <v>95.644984193453737</v>
      </c>
      <c r="U93" s="45">
        <f t="shared" si="17"/>
        <v>28.693495258036123</v>
      </c>
      <c r="V93" s="47">
        <f>MAX(0,NORMSINV(Data!J$5/100))</f>
        <v>0.50437198623838131</v>
      </c>
      <c r="W93">
        <f t="shared" si="18"/>
        <v>0.3512927868446884</v>
      </c>
      <c r="X93">
        <f t="shared" si="19"/>
        <v>0.1964505870695053</v>
      </c>
      <c r="Y93" s="67">
        <f>(1-L93*X93/Data!G100)*100</f>
        <v>97.43540881168822</v>
      </c>
      <c r="Z93" s="45">
        <f t="shared" si="20"/>
        <v>29.230622643506468</v>
      </c>
      <c r="AA93" s="5">
        <f t="shared" si="21"/>
        <v>2</v>
      </c>
      <c r="AB93" s="5">
        <f>Data!C100*AA93</f>
        <v>40</v>
      </c>
      <c r="AC93" s="35">
        <f>(100-T93)/100*Data!B100</f>
        <v>7.6648278195214221</v>
      </c>
      <c r="AD93" s="74">
        <f>AC93/Data!B100*Data!D100</f>
        <v>1.3065047419638789</v>
      </c>
      <c r="AE93" s="15">
        <f>Data!N$6/100*Data!C100*AC93</f>
        <v>30.659311278085688</v>
      </c>
      <c r="AF93" s="15">
        <f>Data!N$7*AD93</f>
        <v>391.95142258916366</v>
      </c>
      <c r="AG93" s="8">
        <f>Data!N$5/100*Data!C100*Data!G100/Data!B100/(1-P93/100)*AC93</f>
        <v>65.080573288837414</v>
      </c>
      <c r="AH93" s="5">
        <f t="shared" si="22"/>
        <v>9</v>
      </c>
      <c r="AI93" s="5">
        <f>Data!C100*AH93</f>
        <v>180</v>
      </c>
      <c r="AJ93" s="73">
        <f>(100-Y93)/100*Data!B100</f>
        <v>4.5136804914287341</v>
      </c>
      <c r="AK93" s="70">
        <f>AJ93*Data!D100/Data!B100</f>
        <v>0.76937735649353423</v>
      </c>
      <c r="AL93" s="15">
        <f>Data!N$6/100*Data!C100*AJ93</f>
        <v>18.054721965714936</v>
      </c>
      <c r="AM93" s="15">
        <f>Data!N$7*AK93</f>
        <v>230.81320694806027</v>
      </c>
      <c r="AN93" s="8">
        <f>Data!N$5/100*Data!C100*Data!G100/Data!B100/(1-Data!J$5/100)*AJ93</f>
        <v>55.552219551378954</v>
      </c>
    </row>
    <row r="94" spans="1:40">
      <c r="A94" s="11">
        <v>89</v>
      </c>
      <c r="B94" s="22">
        <f t="shared" si="12"/>
        <v>4</v>
      </c>
      <c r="C94" s="16">
        <f t="shared" si="13"/>
        <v>1</v>
      </c>
      <c r="J94" s="23">
        <f>Data!B101*Data!C101</f>
        <v>20412</v>
      </c>
      <c r="K94" s="23">
        <f>IF(Data!C$7=1,Data!D101,IF(Data!C$7=2,J94,Data!B101))</f>
        <v>82</v>
      </c>
      <c r="L94" s="33">
        <f>Data!E101*SQRT(Data!F101/20)</f>
        <v>7.9458906623880337</v>
      </c>
      <c r="M94" s="33">
        <f>IF(Data!H101="A",Data!G$5,IF(Data!H101="B",Data!G$6,Data!G$7))</f>
        <v>55.5</v>
      </c>
      <c r="N94" s="33">
        <f>IF(Data!I101="A",Data!G$5,IF(Data!I101="B",Data!G$6,Data!G$7))</f>
        <v>65</v>
      </c>
      <c r="O94" s="33">
        <f>IF(Data!J101="A",Data!G$5,IF(Data!J101="B",Data!G$6,Data!G$7))</f>
        <v>65</v>
      </c>
      <c r="P94" s="45">
        <f>IF(Data!C$6=1,M94,IF(Data!C$6=2,N94,O94))</f>
        <v>55.5</v>
      </c>
      <c r="Q94" s="47">
        <f t="shared" si="14"/>
        <v>0.13830420796140452</v>
      </c>
      <c r="R94">
        <f t="shared" si="15"/>
        <v>0.39514451138108081</v>
      </c>
      <c r="S94">
        <f t="shared" si="16"/>
        <v>0.33359913883825582</v>
      </c>
      <c r="T94" s="67">
        <f>(1-L94*S94/Data!G101)*100</f>
        <v>96.644630022435962</v>
      </c>
      <c r="U94" s="45">
        <f t="shared" si="17"/>
        <v>79.248596618397485</v>
      </c>
      <c r="V94" s="47">
        <f>MAX(0,NORMSINV(Data!J$5/100))</f>
        <v>0.50437198623838131</v>
      </c>
      <c r="W94">
        <f t="shared" si="18"/>
        <v>0.3512927868446884</v>
      </c>
      <c r="X94">
        <f t="shared" si="19"/>
        <v>0.1964505870695053</v>
      </c>
      <c r="Y94" s="67">
        <f>(1-L94*X94/Data!G101)*100</f>
        <v>98.024082423523765</v>
      </c>
      <c r="Z94" s="45">
        <f t="shared" si="20"/>
        <v>80.379747587289486</v>
      </c>
      <c r="AA94" s="5">
        <f t="shared" si="21"/>
        <v>1</v>
      </c>
      <c r="AB94" s="5">
        <f>Data!C101*AA94</f>
        <v>81</v>
      </c>
      <c r="AC94" s="35">
        <f>(100-T94)/100*Data!B101</f>
        <v>8.4555323434613765</v>
      </c>
      <c r="AD94" s="74">
        <f>AC94/Data!B101*Data!D101</f>
        <v>2.7514033816025116</v>
      </c>
      <c r="AE94" s="15">
        <f>Data!N$6/100*Data!C101*AC94</f>
        <v>136.97962396407431</v>
      </c>
      <c r="AF94" s="15">
        <f>Data!N$7*AD94</f>
        <v>825.42101448075346</v>
      </c>
      <c r="AG94" s="8">
        <f>Data!N$5/100*Data!C101*Data!G101/Data!B101/(1-P94/100)*AC94</f>
        <v>120.62366565411395</v>
      </c>
      <c r="AH94" s="5">
        <f t="shared" si="22"/>
        <v>4</v>
      </c>
      <c r="AI94" s="5">
        <f>Data!C101*AH94</f>
        <v>324</v>
      </c>
      <c r="AJ94" s="73">
        <f>(100-Y94)/100*Data!B101</f>
        <v>4.9793122927201114</v>
      </c>
      <c r="AK94" s="70">
        <f>AJ94*Data!D101/Data!B101</f>
        <v>1.6202524127105125</v>
      </c>
      <c r="AL94" s="15">
        <f>Data!N$6/100*Data!C101*AJ94</f>
        <v>80.664859142065808</v>
      </c>
      <c r="AM94" s="15">
        <f>Data!N$7*AK94</f>
        <v>486.07572381315373</v>
      </c>
      <c r="AN94" s="8">
        <f>Data!N$5/100*Data!C101*Data!G101/Data!B101/(1-Data!J$5/100)*AJ94</f>
        <v>102.96332713250345</v>
      </c>
    </row>
    <row r="95" spans="1:40">
      <c r="A95" s="11">
        <v>90</v>
      </c>
      <c r="B95" s="22">
        <f t="shared" si="12"/>
        <v>1</v>
      </c>
      <c r="C95" s="16">
        <f t="shared" si="13"/>
        <v>0</v>
      </c>
      <c r="J95" s="23">
        <f>Data!B102*Data!C102</f>
        <v>5963</v>
      </c>
      <c r="K95" s="23">
        <f>IF(Data!C$7=1,Data!D102,IF(Data!C$7=2,J95,Data!B102))</f>
        <v>77</v>
      </c>
      <c r="L95" s="33">
        <f>Data!E102*SQRT(Data!F102/20)</f>
        <v>2.4103668416623294</v>
      </c>
      <c r="M95" s="33">
        <f>IF(Data!H102="A",Data!G$5,IF(Data!H102="B",Data!G$6,Data!G$7))</f>
        <v>55.5</v>
      </c>
      <c r="N95" s="33">
        <f>IF(Data!I102="A",Data!G$5,IF(Data!I102="B",Data!G$6,Data!G$7))</f>
        <v>55.5</v>
      </c>
      <c r="O95" s="33">
        <f>IF(Data!J102="A",Data!G$5,IF(Data!J102="B",Data!G$6,Data!G$7))</f>
        <v>65</v>
      </c>
      <c r="P95" s="45">
        <f>IF(Data!C$6=1,M95,IF(Data!C$6=2,N95,O95))</f>
        <v>55.5</v>
      </c>
      <c r="Q95" s="47">
        <f t="shared" si="14"/>
        <v>0.13830420796140452</v>
      </c>
      <c r="R95">
        <f t="shared" si="15"/>
        <v>0.39514451138108081</v>
      </c>
      <c r="S95">
        <f t="shared" si="16"/>
        <v>0.33359913883825582</v>
      </c>
      <c r="T95" s="67">
        <f>(1-L95*S95/Data!G102)*100</f>
        <v>98.423340583014038</v>
      </c>
      <c r="U95" s="45">
        <f t="shared" si="17"/>
        <v>75.785972248920814</v>
      </c>
      <c r="V95" s="47">
        <f>MAX(0,NORMSINV(Data!J$5/100))</f>
        <v>0.50437198623838131</v>
      </c>
      <c r="W95">
        <f t="shared" si="18"/>
        <v>0.3512927868446884</v>
      </c>
      <c r="X95">
        <f t="shared" si="19"/>
        <v>0.1964505870695053</v>
      </c>
      <c r="Y95" s="67">
        <f>(1-L95*X95/Data!G102)*100</f>
        <v>99.071533370397191</v>
      </c>
      <c r="Z95" s="45">
        <f t="shared" si="20"/>
        <v>76.285080695205835</v>
      </c>
      <c r="AA95" s="5">
        <f t="shared" si="21"/>
        <v>0</v>
      </c>
      <c r="AB95" s="5">
        <f>Data!C102*AA95</f>
        <v>0</v>
      </c>
      <c r="AC95" s="35">
        <f>(100-T95)/100*Data!B102</f>
        <v>1.4032268811175057</v>
      </c>
      <c r="AD95" s="74">
        <f>AC95/Data!B102*Data!D102</f>
        <v>1.2140277510791904</v>
      </c>
      <c r="AE95" s="15">
        <f>Data!N$6/100*Data!C102*AC95</f>
        <v>18.803240206974579</v>
      </c>
      <c r="AF95" s="15">
        <f>Data!N$7*AD95</f>
        <v>364.20832532375709</v>
      </c>
      <c r="AG95" s="8">
        <f>Data!N$5/100*Data!C102*Data!G102/Data!B102/(1-P95/100)*AC95</f>
        <v>30.266546223826012</v>
      </c>
      <c r="AH95" s="5">
        <f t="shared" si="22"/>
        <v>1</v>
      </c>
      <c r="AI95" s="5">
        <f>Data!C102*AH95</f>
        <v>67</v>
      </c>
      <c r="AJ95" s="73">
        <f>(100-Y95)/100*Data!B102</f>
        <v>0.82633530034650027</v>
      </c>
      <c r="AK95" s="70">
        <f>AJ95*Data!D102/Data!B102</f>
        <v>0.71491930479416321</v>
      </c>
      <c r="AL95" s="15">
        <f>Data!N$6/100*Data!C102*AJ95</f>
        <v>11.072893024643104</v>
      </c>
      <c r="AM95" s="15">
        <f>Data!N$7*AK95</f>
        <v>214.47579143824896</v>
      </c>
      <c r="AN95" s="8">
        <f>Data!N$5/100*Data!C102*Data!G102/Data!B102/(1-Data!J$5/100)*AJ95</f>
        <v>25.835264440983703</v>
      </c>
    </row>
    <row r="96" spans="1:40">
      <c r="A96" s="11">
        <v>91</v>
      </c>
      <c r="B96" s="22">
        <f t="shared" si="12"/>
        <v>3</v>
      </c>
      <c r="C96" s="16">
        <f t="shared" si="13"/>
        <v>1</v>
      </c>
      <c r="J96" s="23">
        <f>Data!B103*Data!C103</f>
        <v>2350</v>
      </c>
      <c r="K96" s="23">
        <f>IF(Data!C$7=1,Data!D103,IF(Data!C$7=2,J96,Data!B103))</f>
        <v>37</v>
      </c>
      <c r="L96" s="33">
        <f>Data!E103*SQRT(Data!F103/20)</f>
        <v>6.4539970140490466</v>
      </c>
      <c r="M96" s="33">
        <f>IF(Data!H103="A",Data!G$5,IF(Data!H103="B",Data!G$6,Data!G$7))</f>
        <v>55.5</v>
      </c>
      <c r="N96" s="33">
        <f>IF(Data!I103="A",Data!G$5,IF(Data!I103="B",Data!G$6,Data!G$7))</f>
        <v>55.5</v>
      </c>
      <c r="O96" s="33">
        <f>IF(Data!J103="A",Data!G$5,IF(Data!J103="B",Data!G$6,Data!G$7))</f>
        <v>55.5</v>
      </c>
      <c r="P96" s="45">
        <f>IF(Data!C$6=1,M96,IF(Data!C$6=2,N96,O96))</f>
        <v>55.5</v>
      </c>
      <c r="Q96" s="47">
        <f t="shared" si="14"/>
        <v>0.13830420796140452</v>
      </c>
      <c r="R96">
        <f t="shared" si="15"/>
        <v>0.39514451138108081</v>
      </c>
      <c r="S96">
        <f t="shared" si="16"/>
        <v>0.33359913883825582</v>
      </c>
      <c r="T96" s="67">
        <f>(1-L96*S96/Data!G103)*100</f>
        <v>97.525232360975352</v>
      </c>
      <c r="U96" s="45">
        <f t="shared" si="17"/>
        <v>36.084335973560876</v>
      </c>
      <c r="V96" s="47">
        <f>MAX(0,NORMSINV(Data!J$5/100))</f>
        <v>0.50437198623838131</v>
      </c>
      <c r="W96">
        <f t="shared" si="18"/>
        <v>0.3512927868446884</v>
      </c>
      <c r="X96">
        <f t="shared" si="19"/>
        <v>0.1964505870695053</v>
      </c>
      <c r="Y96" s="67">
        <f>(1-L96*X96/Data!G103)*100</f>
        <v>98.542653445569229</v>
      </c>
      <c r="Z96" s="45">
        <f t="shared" si="20"/>
        <v>36.460781774860614</v>
      </c>
      <c r="AA96" s="5">
        <f t="shared" si="21"/>
        <v>1</v>
      </c>
      <c r="AB96" s="5">
        <f>Data!C103*AA96</f>
        <v>25</v>
      </c>
      <c r="AC96" s="35">
        <f>(100-T96)/100*Data!B103</f>
        <v>2.3262815806831694</v>
      </c>
      <c r="AD96" s="74">
        <f>AC96/Data!B103*Data!D103</f>
        <v>0.91566402643911993</v>
      </c>
      <c r="AE96" s="15">
        <f>Data!N$6/100*Data!C103*AC96</f>
        <v>11.631407903415846</v>
      </c>
      <c r="AF96" s="15">
        <f>Data!N$7*AD96</f>
        <v>274.699207931736</v>
      </c>
      <c r="AG96" s="8">
        <f>Data!N$5/100*Data!C103*Data!G103/Data!B103/(1-P96/100)*AC96</f>
        <v>30.239436038643881</v>
      </c>
      <c r="AH96" s="5">
        <f t="shared" si="22"/>
        <v>3</v>
      </c>
      <c r="AI96" s="5">
        <f>Data!C103*AH96</f>
        <v>75</v>
      </c>
      <c r="AJ96" s="73">
        <f>(100-Y96)/100*Data!B103</f>
        <v>1.3699057611649246</v>
      </c>
      <c r="AK96" s="70">
        <f>AJ96*Data!D103/Data!B103</f>
        <v>0.53921822513938522</v>
      </c>
      <c r="AL96" s="15">
        <f>Data!N$6/100*Data!C103*AJ96</f>
        <v>6.8495288058246224</v>
      </c>
      <c r="AM96" s="15">
        <f>Data!N$7*AK96</f>
        <v>161.76546754181555</v>
      </c>
      <c r="AN96" s="8">
        <f>Data!N$5/100*Data!C103*Data!G103/Data!B103/(1-Data!J$5/100)*AJ96</f>
        <v>25.812123419274645</v>
      </c>
    </row>
    <row r="97" spans="1:40">
      <c r="A97" s="11">
        <v>92</v>
      </c>
      <c r="B97" s="22">
        <f t="shared" si="12"/>
        <v>6</v>
      </c>
      <c r="C97" s="16">
        <f t="shared" si="13"/>
        <v>2</v>
      </c>
      <c r="J97" s="23">
        <f>Data!B104*Data!C104</f>
        <v>8280</v>
      </c>
      <c r="K97" s="23">
        <f>IF(Data!C$7=1,Data!D104,IF(Data!C$7=2,J97,Data!B104))</f>
        <v>31</v>
      </c>
      <c r="L97" s="33">
        <f>Data!E104*SQRT(Data!F104/20)</f>
        <v>11.832573171273069</v>
      </c>
      <c r="M97" s="33">
        <f>IF(Data!H104="A",Data!G$5,IF(Data!H104="B",Data!G$6,Data!G$7))</f>
        <v>55.5</v>
      </c>
      <c r="N97" s="33">
        <f>IF(Data!I104="A",Data!G$5,IF(Data!I104="B",Data!G$6,Data!G$7))</f>
        <v>55.5</v>
      </c>
      <c r="O97" s="33">
        <f>IF(Data!J104="A",Data!G$5,IF(Data!J104="B",Data!G$6,Data!G$7))</f>
        <v>55.5</v>
      </c>
      <c r="P97" s="45">
        <f>IF(Data!C$6=1,M97,IF(Data!C$6=2,N97,O97))</f>
        <v>55.5</v>
      </c>
      <c r="Q97" s="47">
        <f t="shared" si="14"/>
        <v>0.13830420796140452</v>
      </c>
      <c r="R97">
        <f t="shared" si="15"/>
        <v>0.39514451138108081</v>
      </c>
      <c r="S97">
        <f t="shared" si="16"/>
        <v>0.33359913883825582</v>
      </c>
      <c r="T97" s="67">
        <f>(1-L97*S97/Data!G104)*100</f>
        <v>97.664298094569631</v>
      </c>
      <c r="U97" s="45">
        <f t="shared" si="17"/>
        <v>30.275932409316582</v>
      </c>
      <c r="V97" s="47">
        <f>MAX(0,NORMSINV(Data!J$5/100))</f>
        <v>0.50437198623838131</v>
      </c>
      <c r="W97">
        <f t="shared" si="18"/>
        <v>0.3512927868446884</v>
      </c>
      <c r="X97">
        <f t="shared" si="19"/>
        <v>0.1964505870695053</v>
      </c>
      <c r="Y97" s="67">
        <f>(1-L97*X97/Data!G104)*100</f>
        <v>98.624546777491446</v>
      </c>
      <c r="Z97" s="45">
        <f t="shared" si="20"/>
        <v>30.573609501022347</v>
      </c>
      <c r="AA97" s="5">
        <f t="shared" si="21"/>
        <v>2</v>
      </c>
      <c r="AB97" s="5">
        <f>Data!C104*AA97</f>
        <v>48</v>
      </c>
      <c r="AC97" s="35">
        <f>(100-T97)/100*Data!B104</f>
        <v>8.058171573734775</v>
      </c>
      <c r="AD97" s="74">
        <f>AC97/Data!B104*Data!D104</f>
        <v>0.72406759068341464</v>
      </c>
      <c r="AE97" s="15">
        <f>Data!N$6/100*Data!C104*AC97</f>
        <v>38.679223553926924</v>
      </c>
      <c r="AF97" s="15">
        <f>Data!N$7*AD97</f>
        <v>217.22027720502439</v>
      </c>
      <c r="AG97" s="8">
        <f>Data!N$5/100*Data!C104*Data!G104/Data!B104/(1-P97/100)*AC97</f>
        <v>53.222510833851572</v>
      </c>
      <c r="AH97" s="5">
        <f t="shared" si="22"/>
        <v>6</v>
      </c>
      <c r="AI97" s="5">
        <f>Data!C104*AH97</f>
        <v>144</v>
      </c>
      <c r="AJ97" s="73">
        <f>(100-Y97)/100*Data!B104</f>
        <v>4.745313617654511</v>
      </c>
      <c r="AK97" s="70">
        <f>AJ97*Data!D104/Data!B104</f>
        <v>0.42639049897765169</v>
      </c>
      <c r="AL97" s="15">
        <f>Data!N$6/100*Data!C104*AJ97</f>
        <v>22.777505364741657</v>
      </c>
      <c r="AM97" s="15">
        <f>Data!N$7*AK97</f>
        <v>127.9171496932955</v>
      </c>
      <c r="AN97" s="8">
        <f>Data!N$5/100*Data!C104*Data!G104/Data!B104/(1-Data!J$5/100)*AJ97</f>
        <v>45.430279075689683</v>
      </c>
    </row>
    <row r="98" spans="1:40">
      <c r="A98" s="11">
        <v>93</v>
      </c>
      <c r="B98" s="22">
        <f t="shared" si="12"/>
        <v>2</v>
      </c>
      <c r="C98" s="16">
        <f t="shared" si="13"/>
        <v>1</v>
      </c>
      <c r="J98" s="23">
        <f>Data!B105*Data!C105</f>
        <v>52358</v>
      </c>
      <c r="K98" s="23">
        <f>IF(Data!C$7=1,Data!D105,IF(Data!C$7=2,J98,Data!B105))</f>
        <v>83</v>
      </c>
      <c r="L98" s="33">
        <f>Data!E105*SQRT(Data!F105/20)</f>
        <v>3.4798577894849632</v>
      </c>
      <c r="M98" s="33">
        <f>IF(Data!H105="A",Data!G$5,IF(Data!H105="B",Data!G$6,Data!G$7))</f>
        <v>65</v>
      </c>
      <c r="N98" s="33">
        <f>IF(Data!I105="A",Data!G$5,IF(Data!I105="B",Data!G$6,Data!G$7))</f>
        <v>76</v>
      </c>
      <c r="O98" s="33">
        <f>IF(Data!J105="A",Data!G$5,IF(Data!J105="B",Data!G$6,Data!G$7))</f>
        <v>65</v>
      </c>
      <c r="P98" s="45">
        <f>IF(Data!C$6=1,M98,IF(Data!C$6=2,N98,O98))</f>
        <v>65</v>
      </c>
      <c r="Q98" s="47">
        <f t="shared" si="14"/>
        <v>0.38532046640756756</v>
      </c>
      <c r="R98">
        <f t="shared" si="15"/>
        <v>0.37039857132292781</v>
      </c>
      <c r="S98">
        <f t="shared" si="16"/>
        <v>0.23553640808027917</v>
      </c>
      <c r="T98" s="67">
        <f>(1-L98*S98/Data!G105)*100</f>
        <v>95.446482197969615</v>
      </c>
      <c r="U98" s="45">
        <f t="shared" si="17"/>
        <v>79.220580224314787</v>
      </c>
      <c r="V98" s="47">
        <f>MAX(0,NORMSINV(Data!J$5/100))</f>
        <v>0.50437198623838131</v>
      </c>
      <c r="W98">
        <f t="shared" si="18"/>
        <v>0.3512927868446884</v>
      </c>
      <c r="X98">
        <f t="shared" si="19"/>
        <v>0.1964505870695053</v>
      </c>
      <c r="Y98" s="67">
        <f>(1-L98*X98/Data!G105)*100</f>
        <v>96.202110524096042</v>
      </c>
      <c r="Z98" s="45">
        <f t="shared" si="20"/>
        <v>79.847751734999704</v>
      </c>
      <c r="AA98" s="5">
        <f t="shared" si="21"/>
        <v>1</v>
      </c>
      <c r="AB98" s="5">
        <f>Data!C105*AA98</f>
        <v>557</v>
      </c>
      <c r="AC98" s="35">
        <f>(100-T98)/100*Data!B105</f>
        <v>4.280306733908561</v>
      </c>
      <c r="AD98" s="74">
        <f>AC98/Data!B105*Data!D105</f>
        <v>3.7794197756852186</v>
      </c>
      <c r="AE98" s="15">
        <f>Data!N$6/100*Data!C105*AC98</f>
        <v>476.82617015741374</v>
      </c>
      <c r="AF98" s="15">
        <f>Data!N$7*AD98</f>
        <v>1133.8259327055655</v>
      </c>
      <c r="AG98" s="8">
        <f>Data!N$5/100*Data!C105*Data!G105/Data!B105/(1-P98/100)*AC98</f>
        <v>326.09692487969028</v>
      </c>
      <c r="AH98" s="5">
        <f t="shared" si="22"/>
        <v>2</v>
      </c>
      <c r="AI98" s="5">
        <f>Data!C105*AH98</f>
        <v>1114</v>
      </c>
      <c r="AJ98" s="73">
        <f>(100-Y98)/100*Data!B105</f>
        <v>3.5700161073497201</v>
      </c>
      <c r="AK98" s="70">
        <f>AJ98*Data!D105/Data!B105</f>
        <v>3.1522482650002845</v>
      </c>
      <c r="AL98" s="15">
        <f>Data!N$6/100*Data!C105*AJ98</f>
        <v>397.69979435875882</v>
      </c>
      <c r="AM98" s="15">
        <f>Data!N$7*AK98</f>
        <v>945.67447950008534</v>
      </c>
      <c r="AN98" s="8">
        <f>Data!N$5/100*Data!C105*Data!G105/Data!B105/(1-Data!J$5/100)*AJ98</f>
        <v>310.07850069554621</v>
      </c>
    </row>
    <row r="99" spans="1:40">
      <c r="A99" s="11">
        <v>94</v>
      </c>
      <c r="B99" s="22">
        <f t="shared" si="12"/>
        <v>4</v>
      </c>
      <c r="C99" s="16">
        <f t="shared" si="13"/>
        <v>3</v>
      </c>
      <c r="J99" s="23">
        <f>Data!B106*Data!C106</f>
        <v>81716</v>
      </c>
      <c r="K99" s="23">
        <f>IF(Data!C$7=1,Data!D106,IF(Data!C$7=2,J99,Data!B106))</f>
        <v>59</v>
      </c>
      <c r="L99" s="33">
        <f>Data!E106*SQRT(Data!F106/20)</f>
        <v>7.4910064652873691</v>
      </c>
      <c r="M99" s="33">
        <f>IF(Data!H106="A",Data!G$5,IF(Data!H106="B",Data!G$6,Data!G$7))</f>
        <v>65</v>
      </c>
      <c r="N99" s="33">
        <f>IF(Data!I106="A",Data!G$5,IF(Data!I106="B",Data!G$6,Data!G$7))</f>
        <v>76</v>
      </c>
      <c r="O99" s="33">
        <f>IF(Data!J106="A",Data!G$5,IF(Data!J106="B",Data!G$6,Data!G$7))</f>
        <v>65</v>
      </c>
      <c r="P99" s="45">
        <f>IF(Data!C$6=1,M99,IF(Data!C$6=2,N99,O99))</f>
        <v>65</v>
      </c>
      <c r="Q99" s="47">
        <f t="shared" si="14"/>
        <v>0.38532046640756756</v>
      </c>
      <c r="R99">
        <f t="shared" si="15"/>
        <v>0.37039857132292781</v>
      </c>
      <c r="S99">
        <f t="shared" si="16"/>
        <v>0.23553640808027917</v>
      </c>
      <c r="T99" s="67">
        <f>(1-L99*S99/Data!G106)*100</f>
        <v>91.177976221300327</v>
      </c>
      <c r="U99" s="45">
        <f t="shared" si="17"/>
        <v>53.795005970567189</v>
      </c>
      <c r="V99" s="47">
        <f>MAX(0,NORMSINV(Data!J$5/100))</f>
        <v>0.50437198623838131</v>
      </c>
      <c r="W99">
        <f t="shared" si="18"/>
        <v>0.3512927868446884</v>
      </c>
      <c r="X99">
        <f t="shared" si="19"/>
        <v>0.1964505870695053</v>
      </c>
      <c r="Y99" s="67">
        <f>(1-L99*X99/Data!G106)*100</f>
        <v>92.641936910764187</v>
      </c>
      <c r="Z99" s="45">
        <f t="shared" si="20"/>
        <v>54.658742777350874</v>
      </c>
      <c r="AA99" s="5">
        <f t="shared" si="21"/>
        <v>3</v>
      </c>
      <c r="AB99" s="5">
        <f>Data!C106*AA99</f>
        <v>1977</v>
      </c>
      <c r="AC99" s="35">
        <f>(100-T99)/100*Data!B106</f>
        <v>10.939309485587595</v>
      </c>
      <c r="AD99" s="74">
        <f>AC99/Data!B106*Data!D106</f>
        <v>5.2049940294328074</v>
      </c>
      <c r="AE99" s="15">
        <f>Data!N$6/100*Data!C106*AC99</f>
        <v>1441.8009902004451</v>
      </c>
      <c r="AF99" s="15">
        <f>Data!N$7*AD99</f>
        <v>1561.4982088298423</v>
      </c>
      <c r="AG99" s="8">
        <f>Data!N$5/100*Data!C106*Data!G106/Data!B106/(1-P99/100)*AC99</f>
        <v>830.53052430901209</v>
      </c>
      <c r="AH99" s="5">
        <f t="shared" si="22"/>
        <v>4</v>
      </c>
      <c r="AI99" s="5">
        <f>Data!C106*AH99</f>
        <v>2636</v>
      </c>
      <c r="AJ99" s="73">
        <f>(100-Y99)/100*Data!B106</f>
        <v>9.1239982306524077</v>
      </c>
      <c r="AK99" s="70">
        <f>AJ99*Data!D106/Data!B106</f>
        <v>4.3412572226491291</v>
      </c>
      <c r="AL99" s="15">
        <f>Data!N$6/100*Data!C106*AJ99</f>
        <v>1202.5429667999874</v>
      </c>
      <c r="AM99" s="15">
        <f>Data!N$7*AK99</f>
        <v>1302.3771667947387</v>
      </c>
      <c r="AN99" s="8">
        <f>Data!N$5/100*Data!C106*Data!G106/Data!B106/(1-Data!J$5/100)*AJ99</f>
        <v>789.73348140169378</v>
      </c>
    </row>
    <row r="100" spans="1:40">
      <c r="A100" s="11">
        <v>95</v>
      </c>
      <c r="B100" s="22">
        <f t="shared" si="12"/>
        <v>11</v>
      </c>
      <c r="C100" s="16">
        <f t="shared" si="13"/>
        <v>16</v>
      </c>
      <c r="J100" s="23">
        <f>Data!B107*Data!C107</f>
        <v>110880</v>
      </c>
      <c r="K100" s="23">
        <f>IF(Data!C$7=1,Data!D107,IF(Data!C$7=2,J100,Data!B107))</f>
        <v>42</v>
      </c>
      <c r="L100" s="33">
        <f>Data!E107*SQRT(Data!F107/20)</f>
        <v>22.13725751107588</v>
      </c>
      <c r="M100" s="33">
        <f>IF(Data!H107="A",Data!G$5,IF(Data!H107="B",Data!G$6,Data!G$7))</f>
        <v>76</v>
      </c>
      <c r="N100" s="33">
        <f>IF(Data!I107="A",Data!G$5,IF(Data!I107="B",Data!G$6,Data!G$7))</f>
        <v>65</v>
      </c>
      <c r="O100" s="33">
        <f>IF(Data!J107="A",Data!G$5,IF(Data!J107="B",Data!G$6,Data!G$7))</f>
        <v>55.5</v>
      </c>
      <c r="P100" s="45">
        <f>IF(Data!C$6=1,M100,IF(Data!C$6=2,N100,O100))</f>
        <v>76</v>
      </c>
      <c r="Q100" s="47">
        <f t="shared" si="14"/>
        <v>0.70630256284008719</v>
      </c>
      <c r="R100">
        <f t="shared" si="15"/>
        <v>0.31087282988262566</v>
      </c>
      <c r="S100">
        <f t="shared" si="16"/>
        <v>0.14136021480100466</v>
      </c>
      <c r="T100" s="67">
        <f>(1-L100*S100/Data!G107)*100</f>
        <v>96.318438262504884</v>
      </c>
      <c r="U100" s="45">
        <f t="shared" si="17"/>
        <v>40.45374407025205</v>
      </c>
      <c r="V100" s="47">
        <f>MAX(0,NORMSINV(Data!J$5/100))</f>
        <v>0.50437198623838131</v>
      </c>
      <c r="W100">
        <f t="shared" si="18"/>
        <v>0.3512927868446884</v>
      </c>
      <c r="X100">
        <f t="shared" si="19"/>
        <v>0.1964505870695053</v>
      </c>
      <c r="Y100" s="67">
        <f>(1-L100*X100/Data!G107)*100</f>
        <v>94.883673842165095</v>
      </c>
      <c r="Z100" s="45">
        <f t="shared" si="20"/>
        <v>39.85114301370934</v>
      </c>
      <c r="AA100" s="5">
        <f t="shared" si="21"/>
        <v>16</v>
      </c>
      <c r="AB100" s="5">
        <f>Data!C107*AA100</f>
        <v>2816</v>
      </c>
      <c r="AC100" s="35">
        <f>(100-T100)/100*Data!B107</f>
        <v>23.19383894621923</v>
      </c>
      <c r="AD100" s="74">
        <f>AC100/Data!B107*Data!D107</f>
        <v>1.5462559297479488</v>
      </c>
      <c r="AE100" s="15">
        <f>Data!N$6/100*Data!C107*AC100</f>
        <v>816.42313090691698</v>
      </c>
      <c r="AF100" s="15">
        <f>Data!N$7*AD100</f>
        <v>463.87677892438461</v>
      </c>
      <c r="AG100" s="8">
        <f>Data!N$5/100*Data!C107*Data!G107/Data!B107/(1-P100/100)*AC100</f>
        <v>573.71003742632229</v>
      </c>
      <c r="AH100" s="5">
        <f t="shared" si="22"/>
        <v>11</v>
      </c>
      <c r="AI100" s="5">
        <f>Data!C107*AH100</f>
        <v>1936</v>
      </c>
      <c r="AJ100" s="73">
        <f>(100-Y100)/100*Data!B107</f>
        <v>32.232854794359902</v>
      </c>
      <c r="AK100" s="70">
        <f>AJ100*Data!D107/Data!B107</f>
        <v>2.1488569862906601</v>
      </c>
      <c r="AL100" s="15">
        <f>Data!N$6/100*Data!C107*AJ100</f>
        <v>1134.5964887614687</v>
      </c>
      <c r="AM100" s="15">
        <f>Data!N$7*AK100</f>
        <v>644.65709588719801</v>
      </c>
      <c r="AN100" s="8">
        <f>Data!N$5/100*Data!C107*Data!G107/Data!B107/(1-Data!J$5/100)*AJ100</f>
        <v>623.29185114991992</v>
      </c>
    </row>
    <row r="101" spans="1:40">
      <c r="A101" s="11">
        <v>96</v>
      </c>
      <c r="B101" s="22">
        <f t="shared" si="12"/>
        <v>6</v>
      </c>
      <c r="C101" s="16">
        <f t="shared" si="13"/>
        <v>8</v>
      </c>
      <c r="J101" s="23">
        <f>Data!B108*Data!C108</f>
        <v>101727</v>
      </c>
      <c r="K101" s="23">
        <f>IF(Data!C$7=1,Data!D108,IF(Data!C$7=2,J101,Data!B108))</f>
        <v>45</v>
      </c>
      <c r="L101" s="33">
        <f>Data!E108*SQRT(Data!F108/20)</f>
        <v>11.782053975544633</v>
      </c>
      <c r="M101" s="33">
        <f>IF(Data!H108="A",Data!G$5,IF(Data!H108="B",Data!G$6,Data!G$7))</f>
        <v>76</v>
      </c>
      <c r="N101" s="33">
        <f>IF(Data!I108="A",Data!G$5,IF(Data!I108="B",Data!G$6,Data!G$7))</f>
        <v>76</v>
      </c>
      <c r="O101" s="33">
        <f>IF(Data!J108="A",Data!G$5,IF(Data!J108="B",Data!G$6,Data!G$7))</f>
        <v>55.5</v>
      </c>
      <c r="P101" s="45">
        <f>IF(Data!C$6=1,M101,IF(Data!C$6=2,N101,O101))</f>
        <v>76</v>
      </c>
      <c r="Q101" s="47">
        <f t="shared" si="14"/>
        <v>0.70630256284008719</v>
      </c>
      <c r="R101">
        <f t="shared" si="15"/>
        <v>0.31087282988262566</v>
      </c>
      <c r="S101">
        <f t="shared" si="16"/>
        <v>0.14136021480100466</v>
      </c>
      <c r="T101" s="67">
        <f>(1-L101*S101/Data!G108)*100</f>
        <v>96.857521357018825</v>
      </c>
      <c r="U101" s="45">
        <f t="shared" si="17"/>
        <v>43.585884610658468</v>
      </c>
      <c r="V101" s="47">
        <f>MAX(0,NORMSINV(Data!J$5/100))</f>
        <v>0.50437198623838131</v>
      </c>
      <c r="W101">
        <f t="shared" si="18"/>
        <v>0.3512927868446884</v>
      </c>
      <c r="X101">
        <f t="shared" si="19"/>
        <v>0.1964505870695053</v>
      </c>
      <c r="Y101" s="67">
        <f>(1-L101*X101/Data!G108)*100</f>
        <v>95.63284637664087</v>
      </c>
      <c r="Z101" s="45">
        <f t="shared" si="20"/>
        <v>43.034780869488394</v>
      </c>
      <c r="AA101" s="5">
        <f t="shared" si="21"/>
        <v>8</v>
      </c>
      <c r="AB101" s="5">
        <f>Data!C108*AA101</f>
        <v>2136</v>
      </c>
      <c r="AC101" s="35">
        <f>(100-T101)/100*Data!B108</f>
        <v>11.972843629758275</v>
      </c>
      <c r="AD101" s="74">
        <f>AC101/Data!B108*Data!D108</f>
        <v>1.4141153893415286</v>
      </c>
      <c r="AE101" s="15">
        <f>Data!N$6/100*Data!C108*AC101</f>
        <v>639.34984982909191</v>
      </c>
      <c r="AF101" s="15">
        <f>Data!N$7*AD101</f>
        <v>424.23461680245856</v>
      </c>
      <c r="AG101" s="8">
        <f>Data!N$5/100*Data!C108*Data!G108/Data!B108/(1-P101/100)*AC101</f>
        <v>463.22099246694381</v>
      </c>
      <c r="AH101" s="5">
        <f t="shared" si="22"/>
        <v>6</v>
      </c>
      <c r="AI101" s="5">
        <f>Data!C108*AH101</f>
        <v>1602</v>
      </c>
      <c r="AJ101" s="73">
        <f>(100-Y101)/100*Data!B108</f>
        <v>16.638855304998284</v>
      </c>
      <c r="AK101" s="70">
        <f>AJ101*Data!D108/Data!B108</f>
        <v>1.9652191305116085</v>
      </c>
      <c r="AL101" s="15">
        <f>Data!N$6/100*Data!C108*AJ101</f>
        <v>888.51487328690848</v>
      </c>
      <c r="AM101" s="15">
        <f>Data!N$7*AK101</f>
        <v>589.56573915348258</v>
      </c>
      <c r="AN101" s="8">
        <f>Data!N$5/100*Data!C108*Data!G108/Data!B108/(1-Data!J$5/100)*AJ101</f>
        <v>503.25399775370556</v>
      </c>
    </row>
    <row r="102" spans="1:40">
      <c r="A102" s="11">
        <v>97</v>
      </c>
      <c r="B102" s="22">
        <f t="shared" si="12"/>
        <v>3</v>
      </c>
      <c r="C102" s="16">
        <f t="shared" si="13"/>
        <v>2</v>
      </c>
      <c r="J102" s="23">
        <f>Data!B109*Data!C109</f>
        <v>62775</v>
      </c>
      <c r="K102" s="23">
        <f>IF(Data!C$7=1,Data!D109,IF(Data!C$7=2,J102,Data!B109))</f>
        <v>35</v>
      </c>
      <c r="L102" s="33">
        <f>Data!E109*SQRT(Data!F109/20)</f>
        <v>6.4163370051320747</v>
      </c>
      <c r="M102" s="33">
        <f>IF(Data!H109="A",Data!G$5,IF(Data!H109="B",Data!G$6,Data!G$7))</f>
        <v>65</v>
      </c>
      <c r="N102" s="33">
        <f>IF(Data!I109="A",Data!G$5,IF(Data!I109="B",Data!G$6,Data!G$7))</f>
        <v>76</v>
      </c>
      <c r="O102" s="33">
        <f>IF(Data!J109="A",Data!G$5,IF(Data!J109="B",Data!G$6,Data!G$7))</f>
        <v>55.5</v>
      </c>
      <c r="P102" s="45">
        <f>IF(Data!C$6=1,M102,IF(Data!C$6=2,N102,O102))</f>
        <v>65</v>
      </c>
      <c r="Q102" s="47">
        <f t="shared" si="14"/>
        <v>0.38532046640756756</v>
      </c>
      <c r="R102">
        <f t="shared" si="15"/>
        <v>0.37039857132292781</v>
      </c>
      <c r="S102">
        <f t="shared" si="16"/>
        <v>0.23553640808027917</v>
      </c>
      <c r="T102" s="67">
        <f>(1-L102*S102/Data!G109)*100</f>
        <v>93.702995953244226</v>
      </c>
      <c r="U102" s="45">
        <f t="shared" si="17"/>
        <v>32.796048583635482</v>
      </c>
      <c r="V102" s="47">
        <f>MAX(0,NORMSINV(Data!J$5/100))</f>
        <v>0.50437198623838131</v>
      </c>
      <c r="W102">
        <f t="shared" si="18"/>
        <v>0.3512927868446884</v>
      </c>
      <c r="X102">
        <f t="shared" si="19"/>
        <v>0.1964505870695053</v>
      </c>
      <c r="Y102" s="67">
        <f>(1-L102*X102/Data!G109)*100</f>
        <v>94.74794511877505</v>
      </c>
      <c r="Z102" s="45">
        <f t="shared" si="20"/>
        <v>33.161780791571267</v>
      </c>
      <c r="AA102" s="5">
        <f t="shared" si="21"/>
        <v>2</v>
      </c>
      <c r="AB102" s="5">
        <f>Data!C109*AA102</f>
        <v>930</v>
      </c>
      <c r="AC102" s="35">
        <f>(100-T102)/100*Data!B109</f>
        <v>8.5009554631202935</v>
      </c>
      <c r="AD102" s="74">
        <f>AC102/Data!B109*Data!D109</f>
        <v>2.2039514163645206</v>
      </c>
      <c r="AE102" s="15">
        <f>Data!N$6/100*Data!C109*AC102</f>
        <v>790.58885807018726</v>
      </c>
      <c r="AF102" s="15">
        <f>Data!N$7*AD102</f>
        <v>661.18542490935624</v>
      </c>
      <c r="AG102" s="8">
        <f>Data!N$5/100*Data!C109*Data!G109/Data!B109/(1-P102/100)*AC102</f>
        <v>501.96117972710312</v>
      </c>
      <c r="AH102" s="5">
        <f t="shared" si="22"/>
        <v>3</v>
      </c>
      <c r="AI102" s="5">
        <f>Data!C109*AH102</f>
        <v>1395</v>
      </c>
      <c r="AJ102" s="73">
        <f>(100-Y102)/100*Data!B109</f>
        <v>7.0902740896536827</v>
      </c>
      <c r="AK102" s="70">
        <f>AJ102*Data!D109/Data!B109</f>
        <v>1.8382192084287325</v>
      </c>
      <c r="AL102" s="15">
        <f>Data!N$6/100*Data!C109*AJ102</f>
        <v>659.39549033779247</v>
      </c>
      <c r="AM102" s="15">
        <f>Data!N$7*AK102</f>
        <v>551.46576252861973</v>
      </c>
      <c r="AN102" s="8">
        <f>Data!N$5/100*Data!C109*Data!G109/Data!B109/(1-Data!J$5/100)*AJ102</f>
        <v>477.30401037842375</v>
      </c>
    </row>
    <row r="103" spans="1:40">
      <c r="A103" s="11">
        <v>98</v>
      </c>
      <c r="B103" s="22">
        <f t="shared" si="12"/>
        <v>7</v>
      </c>
      <c r="C103" s="16">
        <f t="shared" si="13"/>
        <v>10</v>
      </c>
      <c r="J103" s="23">
        <f>Data!B110*Data!C110</f>
        <v>158220</v>
      </c>
      <c r="K103" s="23">
        <f>IF(Data!C$7=1,Data!D110,IF(Data!C$7=2,J103,Data!B110))</f>
        <v>62</v>
      </c>
      <c r="L103" s="33">
        <f>Data!E110*SQRT(Data!F110/20)</f>
        <v>13.885598824890041</v>
      </c>
      <c r="M103" s="33">
        <f>IF(Data!H110="A",Data!G$5,IF(Data!H110="B",Data!G$6,Data!G$7))</f>
        <v>76</v>
      </c>
      <c r="N103" s="33">
        <f>IF(Data!I110="A",Data!G$5,IF(Data!I110="B",Data!G$6,Data!G$7))</f>
        <v>76</v>
      </c>
      <c r="O103" s="33">
        <f>IF(Data!J110="A",Data!G$5,IF(Data!J110="B",Data!G$6,Data!G$7))</f>
        <v>65</v>
      </c>
      <c r="P103" s="45">
        <f>IF(Data!C$6=1,M103,IF(Data!C$6=2,N103,O103))</f>
        <v>76</v>
      </c>
      <c r="Q103" s="47">
        <f t="shared" si="14"/>
        <v>0.70630256284008719</v>
      </c>
      <c r="R103">
        <f t="shared" si="15"/>
        <v>0.31087282988262566</v>
      </c>
      <c r="S103">
        <f t="shared" si="16"/>
        <v>0.14136021480100466</v>
      </c>
      <c r="T103" s="67">
        <f>(1-L103*S103/Data!G110)*100</f>
        <v>96.782178307332728</v>
      </c>
      <c r="U103" s="45">
        <f t="shared" si="17"/>
        <v>60.00495055054629</v>
      </c>
      <c r="V103" s="47">
        <f>MAX(0,NORMSINV(Data!J$5/100))</f>
        <v>0.50437198623838131</v>
      </c>
      <c r="W103">
        <f t="shared" si="18"/>
        <v>0.3512927868446884</v>
      </c>
      <c r="X103">
        <f t="shared" si="19"/>
        <v>0.1964505870695053</v>
      </c>
      <c r="Y103" s="67">
        <f>(1-L103*X103/Data!G110)*100</f>
        <v>95.52814091645692</v>
      </c>
      <c r="Z103" s="45">
        <f t="shared" si="20"/>
        <v>59.227447368203293</v>
      </c>
      <c r="AA103" s="5">
        <f t="shared" si="21"/>
        <v>10</v>
      </c>
      <c r="AB103" s="5">
        <f>Data!C110*AA103</f>
        <v>2930</v>
      </c>
      <c r="AC103" s="35">
        <f>(100-T103)/100*Data!B110</f>
        <v>17.376237140403269</v>
      </c>
      <c r="AD103" s="74">
        <f>AC103/Data!B110*Data!D110</f>
        <v>1.9950494494537088</v>
      </c>
      <c r="AE103" s="15">
        <f>Data!N$6/100*Data!C110*AC103</f>
        <v>1018.2474964276316</v>
      </c>
      <c r="AF103" s="15">
        <f>Data!N$7*AD103</f>
        <v>598.51483483611264</v>
      </c>
      <c r="AG103" s="8">
        <f>Data!N$5/100*Data!C110*Data!G110/Data!B110/(1-P103/100)*AC103</f>
        <v>599.08465742752242</v>
      </c>
      <c r="AH103" s="5">
        <f t="shared" si="22"/>
        <v>7</v>
      </c>
      <c r="AI103" s="5">
        <f>Data!C110*AH103</f>
        <v>2051</v>
      </c>
      <c r="AJ103" s="73">
        <f>(100-Y103)/100*Data!B110</f>
        <v>24.148039051132635</v>
      </c>
      <c r="AK103" s="70">
        <f>AJ103*Data!D110/Data!B110</f>
        <v>2.7725526317967097</v>
      </c>
      <c r="AL103" s="15">
        <f>Data!N$6/100*Data!C110*AJ103</f>
        <v>1415.0750883963724</v>
      </c>
      <c r="AM103" s="15">
        <f>Data!N$7*AK103</f>
        <v>831.76578953901287</v>
      </c>
      <c r="AN103" s="8">
        <f>Data!N$5/100*Data!C110*Data!G110/Data!B110/(1-Data!J$5/100)*AJ103</f>
        <v>650.8594250827806</v>
      </c>
    </row>
    <row r="104" spans="1:40">
      <c r="A104" s="11">
        <v>99</v>
      </c>
      <c r="B104" s="22">
        <f t="shared" si="12"/>
        <v>11</v>
      </c>
      <c r="C104" s="16">
        <f t="shared" si="13"/>
        <v>9</v>
      </c>
      <c r="J104" s="23">
        <f>Data!B111*Data!C111</f>
        <v>81928</v>
      </c>
      <c r="K104" s="23">
        <f>IF(Data!C$7=1,Data!D111,IF(Data!C$7=2,J104,Data!B111))</f>
        <v>91</v>
      </c>
      <c r="L104" s="33">
        <f>Data!E111*SQRT(Data!F111/20)</f>
        <v>22.448123389434684</v>
      </c>
      <c r="M104" s="33">
        <f>IF(Data!H111="A",Data!G$5,IF(Data!H111="B",Data!G$6,Data!G$7))</f>
        <v>65</v>
      </c>
      <c r="N104" s="33">
        <f>IF(Data!I111="A",Data!G$5,IF(Data!I111="B",Data!G$6,Data!G$7))</f>
        <v>65</v>
      </c>
      <c r="O104" s="33">
        <f>IF(Data!J111="A",Data!G$5,IF(Data!J111="B",Data!G$6,Data!G$7))</f>
        <v>65</v>
      </c>
      <c r="P104" s="45">
        <f>IF(Data!C$6=1,M104,IF(Data!C$6=2,N104,O104))</f>
        <v>65</v>
      </c>
      <c r="Q104" s="47">
        <f t="shared" si="14"/>
        <v>0.38532046640756756</v>
      </c>
      <c r="R104">
        <f t="shared" si="15"/>
        <v>0.37039857132292781</v>
      </c>
      <c r="S104">
        <f t="shared" si="16"/>
        <v>0.23553640808027917</v>
      </c>
      <c r="T104" s="67">
        <f>(1-L104*S104/Data!G111)*100</f>
        <v>94.492343384072555</v>
      </c>
      <c r="U104" s="45">
        <f t="shared" si="17"/>
        <v>85.988032479506018</v>
      </c>
      <c r="V104" s="47">
        <f>MAX(0,NORMSINV(Data!J$5/100))</f>
        <v>0.50437198623838131</v>
      </c>
      <c r="W104">
        <f t="shared" si="18"/>
        <v>0.3512927868446884</v>
      </c>
      <c r="X104">
        <f t="shared" si="19"/>
        <v>0.1964505870695053</v>
      </c>
      <c r="Y104" s="67">
        <f>(1-L104*X104/Data!G111)*100</f>
        <v>95.406305189100905</v>
      </c>
      <c r="Z104" s="45">
        <f t="shared" si="20"/>
        <v>86.819737722081825</v>
      </c>
      <c r="AA104" s="5">
        <f t="shared" si="21"/>
        <v>9</v>
      </c>
      <c r="AB104" s="5">
        <f>Data!C111*AA104</f>
        <v>1197</v>
      </c>
      <c r="AC104" s="35">
        <f>(100-T104)/100*Data!B111</f>
        <v>33.927164754113058</v>
      </c>
      <c r="AD104" s="74">
        <f>AC104/Data!B111*Data!D111</f>
        <v>5.0119675204939744</v>
      </c>
      <c r="AE104" s="15">
        <f>Data!N$6/100*Data!C111*AC104</f>
        <v>902.46258245940737</v>
      </c>
      <c r="AF104" s="15">
        <f>Data!N$7*AD104</f>
        <v>1503.5902561481923</v>
      </c>
      <c r="AG104" s="8">
        <f>Data!N$5/100*Data!C111*Data!G111/Data!B111/(1-P104/100)*AC104</f>
        <v>502.29828337258294</v>
      </c>
      <c r="AH104" s="5">
        <f t="shared" si="22"/>
        <v>11</v>
      </c>
      <c r="AI104" s="5">
        <f>Data!C111*AH104</f>
        <v>1463</v>
      </c>
      <c r="AJ104" s="73">
        <f>(100-Y104)/100*Data!B111</f>
        <v>28.297160035138422</v>
      </c>
      <c r="AK104" s="70">
        <f>AJ104*Data!D111/Data!B111</f>
        <v>4.1802622779181764</v>
      </c>
      <c r="AL104" s="15">
        <f>Data!N$6/100*Data!C111*AJ104</f>
        <v>752.70445693468207</v>
      </c>
      <c r="AM104" s="15">
        <f>Data!N$7*AK104</f>
        <v>1254.078683375453</v>
      </c>
      <c r="AN104" s="8">
        <f>Data!N$5/100*Data!C111*Data!G111/Data!B111/(1-Data!J$5/100)*AJ104</f>
        <v>477.62455493126731</v>
      </c>
    </row>
    <row r="105" spans="1:40">
      <c r="A105" s="11">
        <v>100</v>
      </c>
      <c r="B105" s="22">
        <f t="shared" si="12"/>
        <v>5</v>
      </c>
      <c r="C105" s="16">
        <f t="shared" si="13"/>
        <v>7</v>
      </c>
      <c r="J105" s="23">
        <f>Data!B112*Data!C112</f>
        <v>167440</v>
      </c>
      <c r="K105" s="23">
        <f>IF(Data!C$7=1,Data!D112,IF(Data!C$7=2,J105,Data!B112))</f>
        <v>61</v>
      </c>
      <c r="L105" s="33">
        <f>Data!E112*SQRT(Data!F112/20)</f>
        <v>10.346442229633105</v>
      </c>
      <c r="M105" s="33">
        <f>IF(Data!H112="A",Data!G$5,IF(Data!H112="B",Data!G$6,Data!G$7))</f>
        <v>76</v>
      </c>
      <c r="N105" s="33">
        <f>IF(Data!I112="A",Data!G$5,IF(Data!I112="B",Data!G$6,Data!G$7))</f>
        <v>76</v>
      </c>
      <c r="O105" s="33">
        <f>IF(Data!J112="A",Data!G$5,IF(Data!J112="B",Data!G$6,Data!G$7))</f>
        <v>65</v>
      </c>
      <c r="P105" s="45">
        <f>IF(Data!C$6=1,M105,IF(Data!C$6=2,N105,O105))</f>
        <v>76</v>
      </c>
      <c r="Q105" s="47">
        <f t="shared" si="14"/>
        <v>0.70630256284008719</v>
      </c>
      <c r="R105">
        <f t="shared" si="15"/>
        <v>0.31087282988262566</v>
      </c>
      <c r="S105">
        <f t="shared" si="16"/>
        <v>0.14136021480100466</v>
      </c>
      <c r="T105" s="67">
        <f>(1-L105*S105/Data!G112)*100</f>
        <v>94.776516799974559</v>
      </c>
      <c r="U105" s="45">
        <f t="shared" si="17"/>
        <v>57.813675247984484</v>
      </c>
      <c r="V105" s="47">
        <f>MAX(0,NORMSINV(Data!J$5/100))</f>
        <v>0.50437198623838131</v>
      </c>
      <c r="W105">
        <f t="shared" si="18"/>
        <v>0.3512927868446884</v>
      </c>
      <c r="X105">
        <f t="shared" si="19"/>
        <v>0.1964505870695053</v>
      </c>
      <c r="Y105" s="67">
        <f>(1-L105*X105/Data!G112)*100</f>
        <v>92.740840535385189</v>
      </c>
      <c r="Z105" s="45">
        <f t="shared" si="20"/>
        <v>56.571912726584969</v>
      </c>
      <c r="AA105" s="5">
        <f t="shared" si="21"/>
        <v>7</v>
      </c>
      <c r="AB105" s="5">
        <f>Data!C112*AA105</f>
        <v>4508</v>
      </c>
      <c r="AC105" s="35">
        <f>(100-T105)/100*Data!B112</f>
        <v>13.581056320066148</v>
      </c>
      <c r="AD105" s="74">
        <f>AC105/Data!B112*Data!D112</f>
        <v>3.1863247520155196</v>
      </c>
      <c r="AE105" s="15">
        <f>Data!N$6/100*Data!C112*AC105</f>
        <v>1749.2400540245201</v>
      </c>
      <c r="AF105" s="15">
        <f>Data!N$7*AD105</f>
        <v>955.89742560465584</v>
      </c>
      <c r="AG105" s="8">
        <f>Data!N$5/100*Data!C112*Data!G112/Data!B112/(1-P105/100)*AC105</f>
        <v>981.14426107144538</v>
      </c>
      <c r="AH105" s="5">
        <f t="shared" si="22"/>
        <v>5</v>
      </c>
      <c r="AI105" s="5">
        <f>Data!C112*AH105</f>
        <v>3220</v>
      </c>
      <c r="AJ105" s="73">
        <f>(100-Y105)/100*Data!B112</f>
        <v>18.873814607998511</v>
      </c>
      <c r="AK105" s="70">
        <f>AJ105*Data!D112/Data!B112</f>
        <v>4.4280872734150352</v>
      </c>
      <c r="AL105" s="15">
        <f>Data!N$6/100*Data!C112*AJ105</f>
        <v>2430.9473215102084</v>
      </c>
      <c r="AM105" s="15">
        <f>Data!N$7*AK105</f>
        <v>1328.4261820245106</v>
      </c>
      <c r="AN105" s="8">
        <f>Data!N$5/100*Data!C112*Data!G112/Data!B112/(1-Data!J$5/100)*AJ105</f>
        <v>1065.937813240507</v>
      </c>
    </row>
    <row r="106" spans="1:40">
      <c r="A106" s="11">
        <v>101</v>
      </c>
      <c r="B106" s="22">
        <f t="shared" si="12"/>
        <v>4</v>
      </c>
      <c r="C106" s="16">
        <f t="shared" si="13"/>
        <v>3</v>
      </c>
      <c r="J106" s="23">
        <f>Data!B113*Data!C113</f>
        <v>58960</v>
      </c>
      <c r="K106" s="23">
        <f>IF(Data!C$7=1,Data!D113,IF(Data!C$7=2,J106,Data!B113))</f>
        <v>42</v>
      </c>
      <c r="L106" s="33">
        <f>Data!E113*SQRT(Data!F113/20)</f>
        <v>8.6815331309001618</v>
      </c>
      <c r="M106" s="33">
        <f>IF(Data!H113="A",Data!G$5,IF(Data!H113="B",Data!G$6,Data!G$7))</f>
        <v>65</v>
      </c>
      <c r="N106" s="33">
        <f>IF(Data!I113="A",Data!G$5,IF(Data!I113="B",Data!G$6,Data!G$7))</f>
        <v>76</v>
      </c>
      <c r="O106" s="33">
        <f>IF(Data!J113="A",Data!G$5,IF(Data!J113="B",Data!G$6,Data!G$7))</f>
        <v>55.5</v>
      </c>
      <c r="P106" s="45">
        <f>IF(Data!C$6=1,M106,IF(Data!C$6=2,N106,O106))</f>
        <v>65</v>
      </c>
      <c r="Q106" s="47">
        <f t="shared" si="14"/>
        <v>0.38532046640756756</v>
      </c>
      <c r="R106">
        <f t="shared" si="15"/>
        <v>0.37039857132292781</v>
      </c>
      <c r="S106">
        <f t="shared" si="16"/>
        <v>0.23553640808027917</v>
      </c>
      <c r="T106" s="67">
        <f>(1-L106*S106/Data!G113)*100</f>
        <v>91.820731478871338</v>
      </c>
      <c r="U106" s="45">
        <f t="shared" si="17"/>
        <v>38.564707221125964</v>
      </c>
      <c r="V106" s="47">
        <f>MAX(0,NORMSINV(Data!J$5/100))</f>
        <v>0.50437198623838131</v>
      </c>
      <c r="W106">
        <f t="shared" si="18"/>
        <v>0.3512927868446884</v>
      </c>
      <c r="X106">
        <f t="shared" si="19"/>
        <v>0.1964505870695053</v>
      </c>
      <c r="Y106" s="67">
        <f>(1-L106*X106/Data!G113)*100</f>
        <v>93.178030879085199</v>
      </c>
      <c r="Z106" s="45">
        <f t="shared" si="20"/>
        <v>39.134772969215781</v>
      </c>
      <c r="AA106" s="5">
        <f t="shared" si="21"/>
        <v>3</v>
      </c>
      <c r="AB106" s="5">
        <f>Data!C113*AA106</f>
        <v>1320</v>
      </c>
      <c r="AC106" s="35">
        <f>(100-T106)/100*Data!B113</f>
        <v>10.960219818312408</v>
      </c>
      <c r="AD106" s="74">
        <f>AC106/Data!B113*Data!D113</f>
        <v>3.4352927788740386</v>
      </c>
      <c r="AE106" s="15">
        <f>Data!N$6/100*Data!C113*AC106</f>
        <v>964.49934401149198</v>
      </c>
      <c r="AF106" s="15">
        <f>Data!N$7*AD106</f>
        <v>1030.5878336622116</v>
      </c>
      <c r="AG106" s="8">
        <f>Data!N$5/100*Data!C113*Data!G113/Data!B113/(1-P106/100)*AC106</f>
        <v>642.65681237439492</v>
      </c>
      <c r="AH106" s="5">
        <f t="shared" si="22"/>
        <v>4</v>
      </c>
      <c r="AI106" s="5">
        <f>Data!C113*AH106</f>
        <v>1760</v>
      </c>
      <c r="AJ106" s="73">
        <f>(100-Y106)/100*Data!B113</f>
        <v>9.1414386220258326</v>
      </c>
      <c r="AK106" s="70">
        <f>AJ106*Data!D113/Data!B113</f>
        <v>2.8652270307842165</v>
      </c>
      <c r="AL106" s="15">
        <f>Data!N$6/100*Data!C113*AJ106</f>
        <v>804.44659873827322</v>
      </c>
      <c r="AM106" s="15">
        <f>Data!N$7*AK106</f>
        <v>859.56810923526496</v>
      </c>
      <c r="AN106" s="8">
        <f>Data!N$5/100*Data!C113*Data!G113/Data!B113/(1-Data!J$5/100)*AJ106</f>
        <v>611.08843916989235</v>
      </c>
    </row>
    <row r="107" spans="1:40">
      <c r="A107" s="11">
        <v>102</v>
      </c>
      <c r="B107" s="22">
        <f t="shared" si="12"/>
        <v>3</v>
      </c>
      <c r="C107" s="16">
        <f t="shared" si="13"/>
        <v>2</v>
      </c>
      <c r="J107" s="23">
        <f>Data!B114*Data!C114</f>
        <v>63143</v>
      </c>
      <c r="K107" s="23">
        <f>IF(Data!C$7=1,Data!D114,IF(Data!C$7=2,J107,Data!B114))</f>
        <v>76</v>
      </c>
      <c r="L107" s="33">
        <f>Data!E114*SQRT(Data!F114/20)</f>
        <v>6.1865829081266108</v>
      </c>
      <c r="M107" s="33">
        <f>IF(Data!H114="A",Data!G$5,IF(Data!H114="B",Data!G$6,Data!G$7))</f>
        <v>65</v>
      </c>
      <c r="N107" s="33">
        <f>IF(Data!I114="A",Data!G$5,IF(Data!I114="B",Data!G$6,Data!G$7))</f>
        <v>76</v>
      </c>
      <c r="O107" s="33">
        <f>IF(Data!J114="A",Data!G$5,IF(Data!J114="B",Data!G$6,Data!G$7))</f>
        <v>65</v>
      </c>
      <c r="P107" s="45">
        <f>IF(Data!C$6=1,M107,IF(Data!C$6=2,N107,O107))</f>
        <v>65</v>
      </c>
      <c r="Q107" s="47">
        <f t="shared" si="14"/>
        <v>0.38532046640756756</v>
      </c>
      <c r="R107">
        <f t="shared" si="15"/>
        <v>0.37039857132292781</v>
      </c>
      <c r="S107">
        <f t="shared" si="16"/>
        <v>0.23553640808027917</v>
      </c>
      <c r="T107" s="67">
        <f>(1-L107*S107/Data!G114)*100</f>
        <v>96.530558294116688</v>
      </c>
      <c r="U107" s="45">
        <f t="shared" si="17"/>
        <v>73.363224303528682</v>
      </c>
      <c r="V107" s="47">
        <f>MAX(0,NORMSINV(Data!J$5/100))</f>
        <v>0.50437198623838131</v>
      </c>
      <c r="W107">
        <f t="shared" si="18"/>
        <v>0.3512927868446884</v>
      </c>
      <c r="X107">
        <f t="shared" si="19"/>
        <v>0.1964505870695053</v>
      </c>
      <c r="Y107" s="67">
        <f>(1-L107*X107/Data!G114)*100</f>
        <v>97.106290847010385</v>
      </c>
      <c r="Z107" s="45">
        <f t="shared" si="20"/>
        <v>73.800781043727895</v>
      </c>
      <c r="AA107" s="5">
        <f t="shared" si="21"/>
        <v>2</v>
      </c>
      <c r="AB107" s="5">
        <f>Data!C114*AA107</f>
        <v>542</v>
      </c>
      <c r="AC107" s="35">
        <f>(100-T107)/100*Data!B114</f>
        <v>8.0837991747081173</v>
      </c>
      <c r="AD107" s="74">
        <f>AC107/Data!B114*Data!D114</f>
        <v>2.6367756964713176</v>
      </c>
      <c r="AE107" s="15">
        <f>Data!N$6/100*Data!C114*AC107</f>
        <v>438.14191526918</v>
      </c>
      <c r="AF107" s="15">
        <f>Data!N$7*AD107</f>
        <v>791.0327089413953</v>
      </c>
      <c r="AG107" s="8">
        <f>Data!N$5/100*Data!C114*Data!G114/Data!B114/(1-P107/100)*AC107</f>
        <v>282.06561068831326</v>
      </c>
      <c r="AH107" s="5">
        <f t="shared" si="22"/>
        <v>3</v>
      </c>
      <c r="AI107" s="5">
        <f>Data!C114*AH107</f>
        <v>813</v>
      </c>
      <c r="AJ107" s="73">
        <f>(100-Y107)/100*Data!B114</f>
        <v>6.7423423264658027</v>
      </c>
      <c r="AK107" s="70">
        <f>AJ107*Data!D114/Data!B114</f>
        <v>2.1992189562721074</v>
      </c>
      <c r="AL107" s="15">
        <f>Data!N$6/100*Data!C114*AJ107</f>
        <v>365.43495409444654</v>
      </c>
      <c r="AM107" s="15">
        <f>Data!N$7*AK107</f>
        <v>659.76568688163218</v>
      </c>
      <c r="AN107" s="8">
        <f>Data!N$5/100*Data!C114*Data!G114/Data!B114/(1-Data!J$5/100)*AJ107</f>
        <v>268.2100780075553</v>
      </c>
    </row>
    <row r="108" spans="1:40">
      <c r="A108" s="11">
        <v>103</v>
      </c>
      <c r="B108" s="22">
        <f t="shared" si="12"/>
        <v>10</v>
      </c>
      <c r="C108" s="16">
        <f t="shared" si="13"/>
        <v>7</v>
      </c>
      <c r="J108" s="23">
        <f>Data!B115*Data!C115</f>
        <v>71622</v>
      </c>
      <c r="K108" s="23">
        <f>IF(Data!C$7=1,Data!D115,IF(Data!C$7=2,J108,Data!B115))</f>
        <v>32</v>
      </c>
      <c r="L108" s="33">
        <f>Data!E115*SQRT(Data!F115/20)</f>
        <v>19.090888105798307</v>
      </c>
      <c r="M108" s="33">
        <f>IF(Data!H115="A",Data!G$5,IF(Data!H115="B",Data!G$6,Data!G$7))</f>
        <v>65</v>
      </c>
      <c r="N108" s="33">
        <f>IF(Data!I115="A",Data!G$5,IF(Data!I115="B",Data!G$6,Data!G$7))</f>
        <v>65</v>
      </c>
      <c r="O108" s="33">
        <f>IF(Data!J115="A",Data!G$5,IF(Data!J115="B",Data!G$6,Data!G$7))</f>
        <v>55.5</v>
      </c>
      <c r="P108" s="45">
        <f>IF(Data!C$6=1,M108,IF(Data!C$6=2,N108,O108))</f>
        <v>65</v>
      </c>
      <c r="Q108" s="47">
        <f t="shared" si="14"/>
        <v>0.38532046640756756</v>
      </c>
      <c r="R108">
        <f t="shared" si="15"/>
        <v>0.37039857132292781</v>
      </c>
      <c r="S108">
        <f t="shared" si="16"/>
        <v>0.23553640808027917</v>
      </c>
      <c r="T108" s="67">
        <f>(1-L108*S108/Data!G115)*100</f>
        <v>92.247242738789211</v>
      </c>
      <c r="U108" s="45">
        <f t="shared" si="17"/>
        <v>29.519117676412549</v>
      </c>
      <c r="V108" s="47">
        <f>MAX(0,NORMSINV(Data!J$5/100))</f>
        <v>0.50437198623838131</v>
      </c>
      <c r="W108">
        <f t="shared" si="18"/>
        <v>0.3512927868446884</v>
      </c>
      <c r="X108">
        <f t="shared" si="19"/>
        <v>0.1964505870695053</v>
      </c>
      <c r="Y108" s="67">
        <f>(1-L108*X108/Data!G115)*100</f>
        <v>93.533765213685669</v>
      </c>
      <c r="Z108" s="45">
        <f t="shared" si="20"/>
        <v>29.930804868379415</v>
      </c>
      <c r="AA108" s="5">
        <f t="shared" si="21"/>
        <v>7</v>
      </c>
      <c r="AB108" s="5">
        <f>Data!C115*AA108</f>
        <v>1449</v>
      </c>
      <c r="AC108" s="35">
        <f>(100-T108)/100*Data!B115</f>
        <v>26.824540123789333</v>
      </c>
      <c r="AD108" s="74">
        <f>AC108/Data!B115*Data!D115</f>
        <v>2.4808823235874526</v>
      </c>
      <c r="AE108" s="15">
        <f>Data!N$6/100*Data!C115*AC108</f>
        <v>1110.5359611248784</v>
      </c>
      <c r="AF108" s="15">
        <f>Data!N$7*AD108</f>
        <v>744.26469707623585</v>
      </c>
      <c r="AG108" s="8">
        <f>Data!N$5/100*Data!C115*Data!G115/Data!B115/(1-P108/100)*AC108</f>
        <v>664.85431198640526</v>
      </c>
      <c r="AH108" s="5">
        <f t="shared" si="22"/>
        <v>10</v>
      </c>
      <c r="AI108" s="5">
        <f>Data!C115*AH108</f>
        <v>2070</v>
      </c>
      <c r="AJ108" s="73">
        <f>(100-Y108)/100*Data!B115</f>
        <v>22.373172360647587</v>
      </c>
      <c r="AK108" s="70">
        <f>AJ108*Data!D115/Data!B115</f>
        <v>2.0691951316205861</v>
      </c>
      <c r="AL108" s="15">
        <f>Data!N$6/100*Data!C115*AJ108</f>
        <v>926.24933573081023</v>
      </c>
      <c r="AM108" s="15">
        <f>Data!N$7*AK108</f>
        <v>620.75853948617578</v>
      </c>
      <c r="AN108" s="8">
        <f>Data!N$5/100*Data!C115*Data!G115/Data!B115/(1-Data!J$5/100)*AJ108</f>
        <v>632.19556062288154</v>
      </c>
    </row>
    <row r="109" spans="1:40">
      <c r="A109" s="11">
        <v>104</v>
      </c>
      <c r="B109" s="22">
        <f t="shared" si="12"/>
        <v>6</v>
      </c>
      <c r="C109" s="16">
        <f t="shared" si="13"/>
        <v>8</v>
      </c>
      <c r="J109" s="23">
        <f>Data!B116*Data!C116</f>
        <v>226848</v>
      </c>
      <c r="K109" s="23">
        <f>IF(Data!C$7=1,Data!D116,IF(Data!C$7=2,J109,Data!B116))</f>
        <v>82</v>
      </c>
      <c r="L109" s="33">
        <f>Data!E116*SQRT(Data!F116/20)</f>
        <v>11.014058794895359</v>
      </c>
      <c r="M109" s="33">
        <f>IF(Data!H116="A",Data!G$5,IF(Data!H116="B",Data!G$6,Data!G$7))</f>
        <v>76</v>
      </c>
      <c r="N109" s="33">
        <f>IF(Data!I116="A",Data!G$5,IF(Data!I116="B",Data!G$6,Data!G$7))</f>
        <v>76</v>
      </c>
      <c r="O109" s="33">
        <f>IF(Data!J116="A",Data!G$5,IF(Data!J116="B",Data!G$6,Data!G$7))</f>
        <v>65</v>
      </c>
      <c r="P109" s="45">
        <f>IF(Data!C$6=1,M109,IF(Data!C$6=2,N109,O109))</f>
        <v>76</v>
      </c>
      <c r="Q109" s="47">
        <f t="shared" si="14"/>
        <v>0.70630256284008719</v>
      </c>
      <c r="R109">
        <f t="shared" si="15"/>
        <v>0.31087282988262566</v>
      </c>
      <c r="S109">
        <f t="shared" si="16"/>
        <v>0.14136021480100466</v>
      </c>
      <c r="T109" s="67">
        <f>(1-L109*S109/Data!G116)*100</f>
        <v>97.005865928697503</v>
      </c>
      <c r="U109" s="45">
        <f t="shared" si="17"/>
        <v>79.544810061531948</v>
      </c>
      <c r="V109" s="47">
        <f>MAX(0,NORMSINV(Data!J$5/100))</f>
        <v>0.50437198623838131</v>
      </c>
      <c r="W109">
        <f t="shared" si="18"/>
        <v>0.3512927868446884</v>
      </c>
      <c r="X109">
        <f t="shared" si="19"/>
        <v>0.1964505870695053</v>
      </c>
      <c r="Y109" s="67">
        <f>(1-L109*X109/Data!G116)*100</f>
        <v>95.839003237932232</v>
      </c>
      <c r="Z109" s="45">
        <f t="shared" si="20"/>
        <v>78.58798265510444</v>
      </c>
      <c r="AA109" s="5">
        <f t="shared" si="21"/>
        <v>8</v>
      </c>
      <c r="AB109" s="5">
        <f>Data!C116*AA109</f>
        <v>3264</v>
      </c>
      <c r="AC109" s="35">
        <f>(100-T109)/100*Data!B116</f>
        <v>16.647385436441883</v>
      </c>
      <c r="AD109" s="74">
        <f>AC109/Data!B116*Data!D116</f>
        <v>2.4551899384680476</v>
      </c>
      <c r="AE109" s="15">
        <f>Data!N$6/100*Data!C116*AC109</f>
        <v>1358.4266516136579</v>
      </c>
      <c r="AF109" s="15">
        <f>Data!N$7*AD109</f>
        <v>736.55698154041431</v>
      </c>
      <c r="AG109" s="8">
        <f>Data!N$5/100*Data!C116*Data!G116/Data!B116/(1-P109/100)*AC109</f>
        <v>661.70362975785179</v>
      </c>
      <c r="AH109" s="5">
        <f t="shared" si="22"/>
        <v>6</v>
      </c>
      <c r="AI109" s="5">
        <f>Data!C116*AH109</f>
        <v>2448</v>
      </c>
      <c r="AJ109" s="73">
        <f>(100-Y109)/100*Data!B116</f>
        <v>23.135141997096792</v>
      </c>
      <c r="AK109" s="70">
        <f>AJ109*Data!D116/Data!B116</f>
        <v>3.41201734489557</v>
      </c>
      <c r="AL109" s="15">
        <f>Data!N$6/100*Data!C116*AJ109</f>
        <v>1887.8275869630984</v>
      </c>
      <c r="AM109" s="15">
        <f>Data!N$7*AK109</f>
        <v>1023.605203468671</v>
      </c>
      <c r="AN109" s="8">
        <f>Data!N$5/100*Data!C116*Data!G116/Data!B116/(1-Data!J$5/100)*AJ109</f>
        <v>718.89012462564949</v>
      </c>
    </row>
    <row r="110" spans="1:40">
      <c r="A110" s="11">
        <v>105</v>
      </c>
      <c r="B110" s="22">
        <f t="shared" si="12"/>
        <v>3</v>
      </c>
      <c r="C110" s="16">
        <f t="shared" si="13"/>
        <v>5</v>
      </c>
      <c r="J110" s="23">
        <f>Data!B117*Data!C117</f>
        <v>127720</v>
      </c>
      <c r="K110" s="23">
        <f>IF(Data!C$7=1,Data!D117,IF(Data!C$7=2,J110,Data!B117))</f>
        <v>35</v>
      </c>
      <c r="L110" s="33">
        <f>Data!E117*SQRT(Data!F117/20)</f>
        <v>6.925626112454256</v>
      </c>
      <c r="M110" s="33">
        <f>IF(Data!H117="A",Data!G$5,IF(Data!H117="B",Data!G$6,Data!G$7))</f>
        <v>76</v>
      </c>
      <c r="N110" s="33">
        <f>IF(Data!I117="A",Data!G$5,IF(Data!I117="B",Data!G$6,Data!G$7))</f>
        <v>76</v>
      </c>
      <c r="O110" s="33">
        <f>IF(Data!J117="A",Data!G$5,IF(Data!J117="B",Data!G$6,Data!G$7))</f>
        <v>55.5</v>
      </c>
      <c r="P110" s="45">
        <f>IF(Data!C$6=1,M110,IF(Data!C$6=2,N110,O110))</f>
        <v>76</v>
      </c>
      <c r="Q110" s="47">
        <f t="shared" si="14"/>
        <v>0.70630256284008719</v>
      </c>
      <c r="R110">
        <f t="shared" si="15"/>
        <v>0.31087282988262566</v>
      </c>
      <c r="S110">
        <f t="shared" si="16"/>
        <v>0.14136021480100466</v>
      </c>
      <c r="T110" s="67">
        <f>(1-L110*S110/Data!G117)*100</f>
        <v>95.338057167200091</v>
      </c>
      <c r="U110" s="45">
        <f t="shared" si="17"/>
        <v>33.36832000852003</v>
      </c>
      <c r="V110" s="47">
        <f>MAX(0,NORMSINV(Data!J$5/100))</f>
        <v>0.50437198623838131</v>
      </c>
      <c r="W110">
        <f t="shared" si="18"/>
        <v>0.3512927868446884</v>
      </c>
      <c r="X110">
        <f t="shared" si="19"/>
        <v>0.1964505870695053</v>
      </c>
      <c r="Y110" s="67">
        <f>(1-L110*X110/Data!G117)*100</f>
        <v>93.521222306592705</v>
      </c>
      <c r="Z110" s="45">
        <f t="shared" si="20"/>
        <v>32.732427807307445</v>
      </c>
      <c r="AA110" s="5">
        <f t="shared" si="21"/>
        <v>5</v>
      </c>
      <c r="AB110" s="5">
        <f>Data!C117*AA110</f>
        <v>6200</v>
      </c>
      <c r="AC110" s="35">
        <f>(100-T110)/100*Data!B117</f>
        <v>4.8018011177839064</v>
      </c>
      <c r="AD110" s="74">
        <f>AC110/Data!B117*Data!D117</f>
        <v>1.6316799914799682</v>
      </c>
      <c r="AE110" s="15">
        <f>Data!N$6/100*Data!C117*AC110</f>
        <v>1190.8466772104089</v>
      </c>
      <c r="AF110" s="15">
        <f>Data!N$7*AD110</f>
        <v>489.50399744399044</v>
      </c>
      <c r="AG110" s="8">
        <f>Data!N$5/100*Data!C117*Data!G117/Data!B117/(1-P110/100)*AC110</f>
        <v>1264.5519933969754</v>
      </c>
      <c r="AH110" s="5">
        <f t="shared" si="22"/>
        <v>3</v>
      </c>
      <c r="AI110" s="5">
        <f>Data!C117*AH110</f>
        <v>3720</v>
      </c>
      <c r="AJ110" s="73">
        <f>(100-Y110)/100*Data!B117</f>
        <v>6.6731410242095137</v>
      </c>
      <c r="AK110" s="70">
        <f>AJ110*Data!D117/Data!B117</f>
        <v>2.2675721926925534</v>
      </c>
      <c r="AL110" s="15">
        <f>Data!N$6/100*Data!C117*AJ110</f>
        <v>1654.9389740039594</v>
      </c>
      <c r="AM110" s="15">
        <f>Data!N$7*AK110</f>
        <v>680.27165780776602</v>
      </c>
      <c r="AN110" s="8">
        <f>Data!N$5/100*Data!C117*Data!G117/Data!B117/(1-Data!J$5/100)*AJ110</f>
        <v>1373.838527168778</v>
      </c>
    </row>
    <row r="111" spans="1:40">
      <c r="A111" s="11">
        <v>106</v>
      </c>
      <c r="B111" s="22">
        <f t="shared" si="12"/>
        <v>5</v>
      </c>
      <c r="C111" s="16">
        <f t="shared" si="13"/>
        <v>7</v>
      </c>
      <c r="J111" s="23">
        <f>Data!B118*Data!C118</f>
        <v>435841</v>
      </c>
      <c r="K111" s="23">
        <f>IF(Data!C$7=1,Data!D118,IF(Data!C$7=2,J111,Data!B118))</f>
        <v>83</v>
      </c>
      <c r="L111" s="33">
        <f>Data!E118*SQRT(Data!F118/20)</f>
        <v>9.9209834070555551</v>
      </c>
      <c r="M111" s="33">
        <f>IF(Data!H118="A",Data!G$5,IF(Data!H118="B",Data!G$6,Data!G$7))</f>
        <v>76</v>
      </c>
      <c r="N111" s="33">
        <f>IF(Data!I118="A",Data!G$5,IF(Data!I118="B",Data!G$6,Data!G$7))</f>
        <v>76</v>
      </c>
      <c r="O111" s="33">
        <f>IF(Data!J118="A",Data!G$5,IF(Data!J118="B",Data!G$6,Data!G$7))</f>
        <v>65</v>
      </c>
      <c r="P111" s="45">
        <f>IF(Data!C$6=1,M111,IF(Data!C$6=2,N111,O111))</f>
        <v>76</v>
      </c>
      <c r="Q111" s="47">
        <f t="shared" si="14"/>
        <v>0.70630256284008719</v>
      </c>
      <c r="R111">
        <f t="shared" si="15"/>
        <v>0.31087282988262566</v>
      </c>
      <c r="S111">
        <f t="shared" si="16"/>
        <v>0.14136021480100466</v>
      </c>
      <c r="T111" s="67">
        <f>(1-L111*S111/Data!G118)*100</f>
        <v>93.32175073591155</v>
      </c>
      <c r="U111" s="45">
        <f t="shared" si="17"/>
        <v>77.457053110806584</v>
      </c>
      <c r="V111" s="47">
        <f>MAX(0,NORMSINV(Data!J$5/100))</f>
        <v>0.50437198623838131</v>
      </c>
      <c r="W111">
        <f t="shared" si="18"/>
        <v>0.3512927868446884</v>
      </c>
      <c r="X111">
        <f t="shared" si="19"/>
        <v>0.1964505870695053</v>
      </c>
      <c r="Y111" s="67">
        <f>(1-L111*X111/Data!G118)*100</f>
        <v>90.719128501795794</v>
      </c>
      <c r="Z111" s="45">
        <f t="shared" si="20"/>
        <v>75.296876656490511</v>
      </c>
      <c r="AA111" s="5">
        <f t="shared" si="21"/>
        <v>7</v>
      </c>
      <c r="AB111" s="5">
        <f>Data!C118*AA111</f>
        <v>15029</v>
      </c>
      <c r="AC111" s="35">
        <f>(100-T111)/100*Data!B118</f>
        <v>13.556846006099553</v>
      </c>
      <c r="AD111" s="74">
        <f>AC111/Data!B118*Data!D118</f>
        <v>5.5429468891934128</v>
      </c>
      <c r="AE111" s="15">
        <f>Data!N$6/100*Data!C118*AC111</f>
        <v>5821.3096750191489</v>
      </c>
      <c r="AF111" s="15">
        <f>Data!N$7*AD111</f>
        <v>1662.8840667580239</v>
      </c>
      <c r="AG111" s="8">
        <f>Data!N$5/100*Data!C118*Data!G118/Data!B118/(1-P111/100)*AC111</f>
        <v>3136.4815059370408</v>
      </c>
      <c r="AH111" s="5">
        <f t="shared" si="22"/>
        <v>5</v>
      </c>
      <c r="AI111" s="5">
        <f>Data!C118*AH111</f>
        <v>10735</v>
      </c>
      <c r="AJ111" s="73">
        <f>(100-Y111)/100*Data!B118</f>
        <v>18.840169141354536</v>
      </c>
      <c r="AK111" s="70">
        <f>AJ111*Data!D118/Data!B118</f>
        <v>7.7031233435094908</v>
      </c>
      <c r="AL111" s="15">
        <f>Data!N$6/100*Data!C118*AJ111</f>
        <v>8089.9686292976385</v>
      </c>
      <c r="AM111" s="15">
        <f>Data!N$7*AK111</f>
        <v>2310.9370030528471</v>
      </c>
      <c r="AN111" s="8">
        <f>Data!N$5/100*Data!C118*Data!G118/Data!B118/(1-Data!J$5/100)*AJ111</f>
        <v>3407.5460361525484</v>
      </c>
    </row>
    <row r="112" spans="1:40">
      <c r="A112" s="11">
        <v>107</v>
      </c>
      <c r="B112" s="22">
        <f t="shared" si="12"/>
        <v>3</v>
      </c>
      <c r="C112" s="16">
        <f t="shared" si="13"/>
        <v>2</v>
      </c>
      <c r="J112" s="23">
        <f>Data!B119*Data!C119</f>
        <v>67328</v>
      </c>
      <c r="K112" s="23">
        <f>IF(Data!C$7=1,Data!D119,IF(Data!C$7=2,J112,Data!B119))</f>
        <v>34</v>
      </c>
      <c r="L112" s="33">
        <f>Data!E119*SQRT(Data!F119/20)</f>
        <v>5.6134516442306612</v>
      </c>
      <c r="M112" s="33">
        <f>IF(Data!H119="A",Data!G$5,IF(Data!H119="B",Data!G$6,Data!G$7))</f>
        <v>65</v>
      </c>
      <c r="N112" s="33">
        <f>IF(Data!I119="A",Data!G$5,IF(Data!I119="B",Data!G$6,Data!G$7))</f>
        <v>76</v>
      </c>
      <c r="O112" s="33">
        <f>IF(Data!J119="A",Data!G$5,IF(Data!J119="B",Data!G$6,Data!G$7))</f>
        <v>55.5</v>
      </c>
      <c r="P112" s="45">
        <f>IF(Data!C$6=1,M112,IF(Data!C$6=2,N112,O112))</f>
        <v>65</v>
      </c>
      <c r="Q112" s="47">
        <f t="shared" si="14"/>
        <v>0.38532046640756756</v>
      </c>
      <c r="R112">
        <f t="shared" si="15"/>
        <v>0.37039857132292781</v>
      </c>
      <c r="S112">
        <f t="shared" si="16"/>
        <v>0.23553640808027917</v>
      </c>
      <c r="T112" s="67">
        <f>(1-L112*S112/Data!G119)*100</f>
        <v>88.981898023213105</v>
      </c>
      <c r="U112" s="45">
        <f t="shared" si="17"/>
        <v>30.253845327892453</v>
      </c>
      <c r="V112" s="47">
        <f>MAX(0,NORMSINV(Data!J$5/100))</f>
        <v>0.50437198623838131</v>
      </c>
      <c r="W112">
        <f t="shared" si="18"/>
        <v>0.3512927868446884</v>
      </c>
      <c r="X112">
        <f t="shared" si="19"/>
        <v>0.1964505870695053</v>
      </c>
      <c r="Y112" s="67">
        <f>(1-L112*X112/Data!G119)*100</f>
        <v>90.810284408371729</v>
      </c>
      <c r="Z112" s="45">
        <f t="shared" si="20"/>
        <v>30.875496698846387</v>
      </c>
      <c r="AA112" s="5">
        <f t="shared" si="21"/>
        <v>2</v>
      </c>
      <c r="AB112" s="5">
        <f>Data!C119*AA112</f>
        <v>2104</v>
      </c>
      <c r="AC112" s="35">
        <f>(100-T112)/100*Data!B119</f>
        <v>7.0515852651436122</v>
      </c>
      <c r="AD112" s="74">
        <f>AC112/Data!B119*Data!D119</f>
        <v>3.746154672107544</v>
      </c>
      <c r="AE112" s="15">
        <f>Data!N$6/100*Data!C119*AC112</f>
        <v>1483.653539786216</v>
      </c>
      <c r="AF112" s="15">
        <f>Data!N$7*AD112</f>
        <v>1123.8464016322632</v>
      </c>
      <c r="AG112" s="8">
        <f>Data!N$5/100*Data!C119*Data!G119/Data!B119/(1-P112/100)*AC112</f>
        <v>993.51799539255535</v>
      </c>
      <c r="AH112" s="5">
        <f t="shared" si="22"/>
        <v>3</v>
      </c>
      <c r="AI112" s="5">
        <f>Data!C119*AH112</f>
        <v>3156</v>
      </c>
      <c r="AJ112" s="73">
        <f>(100-Y112)/100*Data!B119</f>
        <v>5.8814179786420935</v>
      </c>
      <c r="AK112" s="70">
        <f>AJ112*Data!D119/Data!B119</f>
        <v>3.1245033011536121</v>
      </c>
      <c r="AL112" s="15">
        <f>Data!N$6/100*Data!C119*AJ112</f>
        <v>1237.4503427062964</v>
      </c>
      <c r="AM112" s="15">
        <f>Data!N$7*AK112</f>
        <v>937.35099034608368</v>
      </c>
      <c r="AN112" s="8">
        <f>Data!N$5/100*Data!C119*Data!G119/Data!B119/(1-Data!J$5/100)*AJ112</f>
        <v>944.7147363901895</v>
      </c>
    </row>
    <row r="113" spans="1:40">
      <c r="A113" s="11">
        <v>108</v>
      </c>
      <c r="B113" s="22">
        <f t="shared" si="12"/>
        <v>40</v>
      </c>
      <c r="C113" s="16">
        <f t="shared" si="13"/>
        <v>31</v>
      </c>
      <c r="J113" s="23">
        <f>Data!B120*Data!C120</f>
        <v>89581</v>
      </c>
      <c r="K113" s="23">
        <f>IF(Data!C$7=1,Data!D120,IF(Data!C$7=2,J113,Data!B120))</f>
        <v>123</v>
      </c>
      <c r="L113" s="33">
        <f>Data!E120*SQRT(Data!F120/20)</f>
        <v>80.116928390857566</v>
      </c>
      <c r="M113" s="33">
        <f>IF(Data!H120="A",Data!G$5,IF(Data!H120="B",Data!G$6,Data!G$7))</f>
        <v>65</v>
      </c>
      <c r="N113" s="33">
        <f>IF(Data!I120="A",Data!G$5,IF(Data!I120="B",Data!G$6,Data!G$7))</f>
        <v>55.5</v>
      </c>
      <c r="O113" s="33">
        <f>IF(Data!J120="A",Data!G$5,IF(Data!J120="B",Data!G$6,Data!G$7))</f>
        <v>65</v>
      </c>
      <c r="P113" s="45">
        <f>IF(Data!C$6=1,M113,IF(Data!C$6=2,N113,O113))</f>
        <v>65</v>
      </c>
      <c r="Q113" s="47">
        <f t="shared" si="14"/>
        <v>0.38532046640756756</v>
      </c>
      <c r="R113">
        <f t="shared" si="15"/>
        <v>0.37039857132292781</v>
      </c>
      <c r="S113">
        <f t="shared" si="16"/>
        <v>0.23553640808027917</v>
      </c>
      <c r="T113" s="67">
        <f>(1-L113*S113/Data!G120)*100</f>
        <v>95.915486246838199</v>
      </c>
      <c r="U113" s="45">
        <f t="shared" si="17"/>
        <v>117.97604808361099</v>
      </c>
      <c r="V113" s="47">
        <f>MAX(0,NORMSINV(Data!J$5/100))</f>
        <v>0.50437198623838131</v>
      </c>
      <c r="W113">
        <f t="shared" si="18"/>
        <v>0.3512927868446884</v>
      </c>
      <c r="X113">
        <f t="shared" si="19"/>
        <v>0.1964505870695053</v>
      </c>
      <c r="Y113" s="67">
        <f>(1-L113*X113/Data!G120)*100</f>
        <v>96.593286230175437</v>
      </c>
      <c r="Z113" s="45">
        <f t="shared" si="20"/>
        <v>118.80974206311579</v>
      </c>
      <c r="AA113" s="5">
        <f t="shared" si="21"/>
        <v>31</v>
      </c>
      <c r="AB113" s="5">
        <f>Data!C120*AA113</f>
        <v>899</v>
      </c>
      <c r="AC113" s="35">
        <f>(100-T113)/100*Data!B120</f>
        <v>126.17062983516803</v>
      </c>
      <c r="AD113" s="74">
        <f>AC113/Data!B120*Data!D120</f>
        <v>5.0239519163890156</v>
      </c>
      <c r="AE113" s="15">
        <f>Data!N$6/100*Data!C120*AC113</f>
        <v>731.78965304397468</v>
      </c>
      <c r="AF113" s="15">
        <f>Data!N$7*AD113</f>
        <v>1507.1855749167046</v>
      </c>
      <c r="AG113" s="8">
        <f>Data!N$5/100*Data!C120*Data!G120/Data!B120/(1-P113/100)*AC113</f>
        <v>390.88796617758436</v>
      </c>
      <c r="AH113" s="5">
        <f t="shared" si="22"/>
        <v>40</v>
      </c>
      <c r="AI113" s="5">
        <f>Data!C120*AH113</f>
        <v>1160</v>
      </c>
      <c r="AJ113" s="73">
        <f>(100-Y113)/100*Data!B120</f>
        <v>105.23338834988076</v>
      </c>
      <c r="AK113" s="70">
        <f>AJ113*Data!D120/Data!B120</f>
        <v>4.1902579368842128</v>
      </c>
      <c r="AL113" s="15">
        <f>Data!N$6/100*Data!C120*AJ113</f>
        <v>610.35365242930845</v>
      </c>
      <c r="AM113" s="15">
        <f>Data!N$7*AK113</f>
        <v>1257.0773810652638</v>
      </c>
      <c r="AN113" s="8">
        <f>Data!N$5/100*Data!C120*Data!G120/Data!B120/(1-Data!J$5/100)*AJ113</f>
        <v>371.6868981116408</v>
      </c>
    </row>
    <row r="114" spans="1:40">
      <c r="A114" s="11">
        <v>109</v>
      </c>
      <c r="B114" s="22">
        <f t="shared" si="12"/>
        <v>16</v>
      </c>
      <c r="C114" s="16">
        <f t="shared" si="13"/>
        <v>12</v>
      </c>
      <c r="J114" s="23">
        <f>Data!B121*Data!C121</f>
        <v>42480</v>
      </c>
      <c r="K114" s="23">
        <f>IF(Data!C$7=1,Data!D121,IF(Data!C$7=2,J114,Data!B121))</f>
        <v>167</v>
      </c>
      <c r="L114" s="33">
        <f>Data!E121*SQRT(Data!F121/20)</f>
        <v>31.820095491363841</v>
      </c>
      <c r="M114" s="33">
        <f>IF(Data!H121="A",Data!G$5,IF(Data!H121="B",Data!G$6,Data!G$7))</f>
        <v>65</v>
      </c>
      <c r="N114" s="33">
        <f>IF(Data!I121="A",Data!G$5,IF(Data!I121="B",Data!G$6,Data!G$7))</f>
        <v>55.5</v>
      </c>
      <c r="O114" s="33">
        <f>IF(Data!J121="A",Data!G$5,IF(Data!J121="B",Data!G$6,Data!G$7))</f>
        <v>76</v>
      </c>
      <c r="P114" s="45">
        <f>IF(Data!C$6=1,M114,IF(Data!C$6=2,N114,O114))</f>
        <v>65</v>
      </c>
      <c r="Q114" s="47">
        <f t="shared" si="14"/>
        <v>0.38532046640756756</v>
      </c>
      <c r="R114">
        <f t="shared" si="15"/>
        <v>0.37039857132292781</v>
      </c>
      <c r="S114">
        <f t="shared" si="16"/>
        <v>0.23553640808027917</v>
      </c>
      <c r="T114" s="67">
        <f>(1-L114*S114/Data!G121)*100</f>
        <v>97.072347266872143</v>
      </c>
      <c r="U114" s="45">
        <f t="shared" si="17"/>
        <v>162.11081993567649</v>
      </c>
      <c r="V114" s="47">
        <f>MAX(0,NORMSINV(Data!J$5/100))</f>
        <v>0.50437198623838131</v>
      </c>
      <c r="W114">
        <f t="shared" si="18"/>
        <v>0.3512927868446884</v>
      </c>
      <c r="X114">
        <f t="shared" si="19"/>
        <v>0.1964505870695053</v>
      </c>
      <c r="Y114" s="67">
        <f>(1-L114*X114/Data!G121)*100</f>
        <v>97.558173265669481</v>
      </c>
      <c r="Z114" s="45">
        <f t="shared" si="20"/>
        <v>162.92214935366803</v>
      </c>
      <c r="AA114" s="5">
        <f t="shared" si="21"/>
        <v>12</v>
      </c>
      <c r="AB114" s="5">
        <f>Data!C121*AA114</f>
        <v>432</v>
      </c>
      <c r="AC114" s="35">
        <f>(100-T114)/100*Data!B121</f>
        <v>34.546302250908717</v>
      </c>
      <c r="AD114" s="74">
        <f>AC114/Data!B121*Data!D121</f>
        <v>4.8891800643235221</v>
      </c>
      <c r="AE114" s="15">
        <f>Data!N$6/100*Data!C121*AC114</f>
        <v>248.73337620654277</v>
      </c>
      <c r="AF114" s="15">
        <f>Data!N$7*AD114</f>
        <v>1466.7540192970566</v>
      </c>
      <c r="AG114" s="8">
        <f>Data!N$5/100*Data!C121*Data!G121/Data!B121/(1-P114/100)*AC114</f>
        <v>192.72319706075953</v>
      </c>
      <c r="AH114" s="5">
        <f t="shared" si="22"/>
        <v>16</v>
      </c>
      <c r="AI114" s="5">
        <f>Data!C121*AH114</f>
        <v>576</v>
      </c>
      <c r="AJ114" s="73">
        <f>(100-Y114)/100*Data!B121</f>
        <v>28.813555465100123</v>
      </c>
      <c r="AK114" s="70">
        <f>AJ114*Data!D121/Data!B121</f>
        <v>4.0778506463319673</v>
      </c>
      <c r="AL114" s="15">
        <f>Data!N$6/100*Data!C121*AJ114</f>
        <v>207.45759934872089</v>
      </c>
      <c r="AM114" s="15">
        <f>Data!N$7*AK114</f>
        <v>1223.3551938995902</v>
      </c>
      <c r="AN114" s="8">
        <f>Data!N$5/100*Data!C121*Data!G121/Data!B121/(1-Data!J$5/100)*AJ114</f>
        <v>183.2563125699516</v>
      </c>
    </row>
    <row r="115" spans="1:40">
      <c r="A115" s="11">
        <v>110</v>
      </c>
      <c r="B115" s="22">
        <f t="shared" si="12"/>
        <v>5</v>
      </c>
      <c r="C115" s="16">
        <f t="shared" si="13"/>
        <v>1</v>
      </c>
      <c r="J115" s="23">
        <f>Data!B122*Data!C122</f>
        <v>21571</v>
      </c>
      <c r="K115" s="23">
        <f>IF(Data!C$7=1,Data!D122,IF(Data!C$7=2,J115,Data!B122))</f>
        <v>136</v>
      </c>
      <c r="L115" s="33">
        <f>Data!E122*SQRT(Data!F122/20)</f>
        <v>10.148137627696173</v>
      </c>
      <c r="M115" s="33">
        <f>IF(Data!H122="A",Data!G$5,IF(Data!H122="B",Data!G$6,Data!G$7))</f>
        <v>55.5</v>
      </c>
      <c r="N115" s="33">
        <f>IF(Data!I122="A",Data!G$5,IF(Data!I122="B",Data!G$6,Data!G$7))</f>
        <v>55.5</v>
      </c>
      <c r="O115" s="33">
        <f>IF(Data!J122="A",Data!G$5,IF(Data!J122="B",Data!G$6,Data!G$7))</f>
        <v>65</v>
      </c>
      <c r="P115" s="45">
        <f>IF(Data!C$6=1,M115,IF(Data!C$6=2,N115,O115))</f>
        <v>55.5</v>
      </c>
      <c r="Q115" s="47">
        <f t="shared" si="14"/>
        <v>0.13830420796140452</v>
      </c>
      <c r="R115">
        <f t="shared" si="15"/>
        <v>0.39514451138108081</v>
      </c>
      <c r="S115">
        <f t="shared" si="16"/>
        <v>0.33359913883825582</v>
      </c>
      <c r="T115" s="67">
        <f>(1-L115*S115/Data!G122)*100</f>
        <v>98.087338998072568</v>
      </c>
      <c r="U115" s="45">
        <f t="shared" si="17"/>
        <v>133.39878103737868</v>
      </c>
      <c r="V115" s="47">
        <f>MAX(0,NORMSINV(Data!J$5/100))</f>
        <v>0.50437198623838131</v>
      </c>
      <c r="W115">
        <f t="shared" si="18"/>
        <v>0.3512927868446884</v>
      </c>
      <c r="X115">
        <f t="shared" si="19"/>
        <v>0.1964505870695053</v>
      </c>
      <c r="Y115" s="67">
        <f>(1-L115*X115/Data!G122)*100</f>
        <v>98.87366802563669</v>
      </c>
      <c r="Z115" s="45">
        <f t="shared" si="20"/>
        <v>134.46818851486591</v>
      </c>
      <c r="AA115" s="5">
        <f t="shared" si="21"/>
        <v>1</v>
      </c>
      <c r="AB115" s="5">
        <f>Data!C122*AA115</f>
        <v>37</v>
      </c>
      <c r="AC115" s="35">
        <f>(100-T115)/100*Data!B122</f>
        <v>11.150813641236931</v>
      </c>
      <c r="AD115" s="74">
        <f>AC115/Data!B122*Data!D122</f>
        <v>2.6012189626213083</v>
      </c>
      <c r="AE115" s="15">
        <f>Data!N$6/100*Data!C122*AC115</f>
        <v>82.516020945153301</v>
      </c>
      <c r="AF115" s="15">
        <f>Data!N$7*AD115</f>
        <v>780.36568878639252</v>
      </c>
      <c r="AG115" s="8">
        <f>Data!N$5/100*Data!C122*Data!G122/Data!B122/(1-P115/100)*AC115</f>
        <v>70.37088146979076</v>
      </c>
      <c r="AH115" s="5">
        <f t="shared" si="22"/>
        <v>5</v>
      </c>
      <c r="AI115" s="5">
        <f>Data!C122*AH115</f>
        <v>185</v>
      </c>
      <c r="AJ115" s="73">
        <f>(100-Y115)/100*Data!B122</f>
        <v>6.5665154105380994</v>
      </c>
      <c r="AK115" s="70">
        <f>AJ115*Data!D122/Data!B122</f>
        <v>1.531811485134102</v>
      </c>
      <c r="AL115" s="15">
        <f>Data!N$6/100*Data!C122*AJ115</f>
        <v>48.59221403798194</v>
      </c>
      <c r="AM115" s="15">
        <f>Data!N$7*AK115</f>
        <v>459.54344554023061</v>
      </c>
      <c r="AN115" s="8">
        <f>Data!N$5/100*Data!C122*Data!G122/Data!B122/(1-Data!J$5/100)*AJ115</f>
        <v>60.067981271215942</v>
      </c>
    </row>
    <row r="116" spans="1:40">
      <c r="A116" s="11">
        <v>111</v>
      </c>
      <c r="B116" s="22">
        <f t="shared" si="12"/>
        <v>34</v>
      </c>
      <c r="C116" s="16">
        <f t="shared" si="13"/>
        <v>26</v>
      </c>
      <c r="J116" s="23">
        <f>Data!B123*Data!C123</f>
        <v>50597</v>
      </c>
      <c r="K116" s="23">
        <f>IF(Data!C$7=1,Data!D123,IF(Data!C$7=2,J116,Data!B123))</f>
        <v>108</v>
      </c>
      <c r="L116" s="33">
        <f>Data!E123*SQRT(Data!F123/20)</f>
        <v>66.482523358162922</v>
      </c>
      <c r="M116" s="33">
        <f>IF(Data!H123="A",Data!G$5,IF(Data!H123="B",Data!G$6,Data!G$7))</f>
        <v>65</v>
      </c>
      <c r="N116" s="33">
        <f>IF(Data!I123="A",Data!G$5,IF(Data!I123="B",Data!G$6,Data!G$7))</f>
        <v>55.5</v>
      </c>
      <c r="O116" s="33">
        <f>IF(Data!J123="A",Data!G$5,IF(Data!J123="B",Data!G$6,Data!G$7))</f>
        <v>65</v>
      </c>
      <c r="P116" s="45">
        <f>IF(Data!C$6=1,M116,IF(Data!C$6=2,N116,O116))</f>
        <v>65</v>
      </c>
      <c r="Q116" s="47">
        <f t="shared" si="14"/>
        <v>0.38532046640756756</v>
      </c>
      <c r="R116">
        <f t="shared" si="15"/>
        <v>0.37039857132292781</v>
      </c>
      <c r="S116">
        <f t="shared" si="16"/>
        <v>0.23553640808027917</v>
      </c>
      <c r="T116" s="67">
        <f>(1-L116*S116/Data!G123)*100</f>
        <v>97.039876228375249</v>
      </c>
      <c r="U116" s="45">
        <f t="shared" si="17"/>
        <v>104.80306632664528</v>
      </c>
      <c r="V116" s="47">
        <f>MAX(0,NORMSINV(Data!J$5/100))</f>
        <v>0.50437198623838131</v>
      </c>
      <c r="W116">
        <f t="shared" si="18"/>
        <v>0.3512927868446884</v>
      </c>
      <c r="X116">
        <f t="shared" si="19"/>
        <v>0.1964505870695053</v>
      </c>
      <c r="Y116" s="67">
        <f>(1-L116*X116/Data!G123)*100</f>
        <v>97.531090596678041</v>
      </c>
      <c r="Z116" s="45">
        <f t="shared" si="20"/>
        <v>105.33357784441229</v>
      </c>
      <c r="AA116" s="5">
        <f t="shared" si="21"/>
        <v>26</v>
      </c>
      <c r="AB116" s="5">
        <f>Data!C123*AA116</f>
        <v>494</v>
      </c>
      <c r="AC116" s="35">
        <f>(100-T116)/100*Data!B123</f>
        <v>78.828096038367121</v>
      </c>
      <c r="AD116" s="74">
        <f>AC116/Data!B123*Data!D123</f>
        <v>3.1969336733547311</v>
      </c>
      <c r="AE116" s="15">
        <f>Data!N$6/100*Data!C123*AC116</f>
        <v>299.54676494579508</v>
      </c>
      <c r="AF116" s="15">
        <f>Data!N$7*AD116</f>
        <v>959.08010200641934</v>
      </c>
      <c r="AG116" s="8">
        <f>Data!N$5/100*Data!C123*Data!G123/Data!B123/(1-P116/100)*AC116</f>
        <v>212.51574306143127</v>
      </c>
      <c r="AH116" s="5">
        <f t="shared" si="22"/>
        <v>34</v>
      </c>
      <c r="AI116" s="5">
        <f>Data!C123*AH116</f>
        <v>646</v>
      </c>
      <c r="AJ116" s="73">
        <f>(100-Y116)/100*Data!B123</f>
        <v>65.747057410463768</v>
      </c>
      <c r="AK116" s="70">
        <f>AJ116*Data!D123/Data!B123</f>
        <v>2.6664221555877154</v>
      </c>
      <c r="AL116" s="15">
        <f>Data!N$6/100*Data!C123*AJ116</f>
        <v>249.83881815976233</v>
      </c>
      <c r="AM116" s="15">
        <f>Data!N$7*AK116</f>
        <v>799.92664667631459</v>
      </c>
      <c r="AN116" s="8">
        <f>Data!N$5/100*Data!C123*Data!G123/Data!B123/(1-Data!J$5/100)*AJ116</f>
        <v>202.07661573932415</v>
      </c>
    </row>
    <row r="117" spans="1:40">
      <c r="A117" s="11">
        <v>112</v>
      </c>
      <c r="B117" s="22">
        <f t="shared" si="12"/>
        <v>31</v>
      </c>
      <c r="C117" s="16">
        <f t="shared" si="13"/>
        <v>43</v>
      </c>
      <c r="J117" s="23">
        <f>Data!B124*Data!C124</f>
        <v>144055</v>
      </c>
      <c r="K117" s="23">
        <f>IF(Data!C$7=1,Data!D124,IF(Data!C$7=2,J117,Data!B124))</f>
        <v>103</v>
      </c>
      <c r="L117" s="33">
        <f>Data!E124*SQRT(Data!F124/20)</f>
        <v>60.676671422230875</v>
      </c>
      <c r="M117" s="33">
        <f>IF(Data!H124="A",Data!G$5,IF(Data!H124="B",Data!G$6,Data!G$7))</f>
        <v>76</v>
      </c>
      <c r="N117" s="33">
        <f>IF(Data!I124="A",Data!G$5,IF(Data!I124="B",Data!G$6,Data!G$7))</f>
        <v>55.5</v>
      </c>
      <c r="O117" s="33">
        <f>IF(Data!J124="A",Data!G$5,IF(Data!J124="B",Data!G$6,Data!G$7))</f>
        <v>65</v>
      </c>
      <c r="P117" s="45">
        <f>IF(Data!C$6=1,M117,IF(Data!C$6=2,N117,O117))</f>
        <v>76</v>
      </c>
      <c r="Q117" s="47">
        <f t="shared" si="14"/>
        <v>0.70630256284008719</v>
      </c>
      <c r="R117">
        <f t="shared" si="15"/>
        <v>0.31087282988262566</v>
      </c>
      <c r="S117">
        <f t="shared" si="16"/>
        <v>0.14136021480100466</v>
      </c>
      <c r="T117" s="67">
        <f>(1-L117*S117/Data!G124)*100</f>
        <v>97.624025677103461</v>
      </c>
      <c r="U117" s="45">
        <f t="shared" si="17"/>
        <v>100.55274644741655</v>
      </c>
      <c r="V117" s="47">
        <f>MAX(0,NORMSINV(Data!J$5/100))</f>
        <v>0.50437198623838131</v>
      </c>
      <c r="W117">
        <f t="shared" si="18"/>
        <v>0.3512927868446884</v>
      </c>
      <c r="X117">
        <f t="shared" si="19"/>
        <v>0.1964505870695053</v>
      </c>
      <c r="Y117" s="67">
        <f>(1-L117*X117/Data!G124)*100</f>
        <v>96.698069883013645</v>
      </c>
      <c r="Z117" s="45">
        <f t="shared" si="20"/>
        <v>99.599011979504041</v>
      </c>
      <c r="AA117" s="5">
        <f t="shared" si="21"/>
        <v>43</v>
      </c>
      <c r="AB117" s="5">
        <f>Data!C124*AA117</f>
        <v>2021</v>
      </c>
      <c r="AC117" s="35">
        <f>(100-T117)/100*Data!B124</f>
        <v>72.82361299677892</v>
      </c>
      <c r="AD117" s="74">
        <f>AC117/Data!B124*Data!D124</f>
        <v>2.4472535525834349</v>
      </c>
      <c r="AE117" s="15">
        <f>Data!N$6/100*Data!C124*AC117</f>
        <v>684.54196216972184</v>
      </c>
      <c r="AF117" s="15">
        <f>Data!N$7*AD117</f>
        <v>734.17606577503045</v>
      </c>
      <c r="AG117" s="8">
        <f>Data!N$5/100*Data!C124*Data!G124/Data!B124/(1-P117/100)*AC117</f>
        <v>419.92871183943316</v>
      </c>
      <c r="AH117" s="5">
        <f t="shared" si="22"/>
        <v>31</v>
      </c>
      <c r="AI117" s="5">
        <f>Data!C124*AH117</f>
        <v>1457</v>
      </c>
      <c r="AJ117" s="73">
        <f>(100-Y117)/100*Data!B124</f>
        <v>101.20415808563179</v>
      </c>
      <c r="AK117" s="70">
        <f>AJ117*Data!D124/Data!B124</f>
        <v>3.4009880204959457</v>
      </c>
      <c r="AL117" s="15">
        <f>Data!N$6/100*Data!C124*AJ117</f>
        <v>951.31908600493887</v>
      </c>
      <c r="AM117" s="15">
        <f>Data!N$7*AK117</f>
        <v>1020.2964061487837</v>
      </c>
      <c r="AN117" s="8">
        <f>Data!N$5/100*Data!C124*Data!G124/Data!B124/(1-Data!J$5/100)*AJ117</f>
        <v>456.22026298784596</v>
      </c>
    </row>
    <row r="118" spans="1:40">
      <c r="A118" s="11">
        <v>113</v>
      </c>
      <c r="B118" s="22">
        <f t="shared" si="12"/>
        <v>70</v>
      </c>
      <c r="C118" s="16">
        <f t="shared" si="13"/>
        <v>98</v>
      </c>
      <c r="J118" s="23">
        <f>Data!B125*Data!C125</f>
        <v>108594</v>
      </c>
      <c r="K118" s="23">
        <f>IF(Data!C$7=1,Data!D125,IF(Data!C$7=2,J118,Data!B125))</f>
        <v>229</v>
      </c>
      <c r="L118" s="33">
        <f>Data!E125*SQRT(Data!F125/20)</f>
        <v>138.26536638474192</v>
      </c>
      <c r="M118" s="33">
        <f>IF(Data!H125="A",Data!G$5,IF(Data!H125="B",Data!G$6,Data!G$7))</f>
        <v>76</v>
      </c>
      <c r="N118" s="33">
        <f>IF(Data!I125="A",Data!G$5,IF(Data!I125="B",Data!G$6,Data!G$7))</f>
        <v>55.5</v>
      </c>
      <c r="O118" s="33">
        <f>IF(Data!J125="A",Data!G$5,IF(Data!J125="B",Data!G$6,Data!G$7))</f>
        <v>76</v>
      </c>
      <c r="P118" s="45">
        <f>IF(Data!C$6=1,M118,IF(Data!C$6=2,N118,O118))</f>
        <v>76</v>
      </c>
      <c r="Q118" s="47">
        <f t="shared" si="14"/>
        <v>0.70630256284008719</v>
      </c>
      <c r="R118">
        <f t="shared" si="15"/>
        <v>0.31087282988262566</v>
      </c>
      <c r="S118">
        <f t="shared" si="16"/>
        <v>0.14136021480100466</v>
      </c>
      <c r="T118" s="67">
        <f>(1-L118*S118/Data!G125)*100</f>
        <v>97.613526020551063</v>
      </c>
      <c r="U118" s="45">
        <f t="shared" si="17"/>
        <v>223.53497458706195</v>
      </c>
      <c r="V118" s="47">
        <f>MAX(0,NORMSINV(Data!J$5/100))</f>
        <v>0.50437198623838131</v>
      </c>
      <c r="W118">
        <f t="shared" si="18"/>
        <v>0.3512927868446884</v>
      </c>
      <c r="X118">
        <f t="shared" si="19"/>
        <v>0.1964505870695053</v>
      </c>
      <c r="Y118" s="67">
        <f>(1-L118*X118/Data!G125)*100</f>
        <v>96.68347833972372</v>
      </c>
      <c r="Z118" s="45">
        <f t="shared" si="20"/>
        <v>221.40516539796732</v>
      </c>
      <c r="AA118" s="5">
        <f t="shared" si="21"/>
        <v>98</v>
      </c>
      <c r="AB118" s="5">
        <f>Data!C125*AA118</f>
        <v>1764</v>
      </c>
      <c r="AC118" s="35">
        <f>(100-T118)/100*Data!B125</f>
        <v>143.97597518015434</v>
      </c>
      <c r="AD118" s="74">
        <f>AC118/Data!B125*Data!D125</f>
        <v>5.4650254129380649</v>
      </c>
      <c r="AE118" s="15">
        <f>Data!N$6/100*Data!C125*AC118</f>
        <v>518.31351064855562</v>
      </c>
      <c r="AF118" s="15">
        <f>Data!N$7*AD118</f>
        <v>1639.5076238814195</v>
      </c>
      <c r="AG118" s="8">
        <f>Data!N$5/100*Data!C125*Data!G125/Data!B125/(1-P118/100)*AC118</f>
        <v>366.47291046912727</v>
      </c>
      <c r="AH118" s="5">
        <f t="shared" si="22"/>
        <v>70</v>
      </c>
      <c r="AI118" s="5">
        <f>Data!C125*AH118</f>
        <v>1260</v>
      </c>
      <c r="AJ118" s="73">
        <f>(100-Y118)/100*Data!B125</f>
        <v>200.08575176446794</v>
      </c>
      <c r="AK118" s="70">
        <f>AJ118*Data!D125/Data!B125</f>
        <v>7.5948346020326802</v>
      </c>
      <c r="AL118" s="15">
        <f>Data!N$6/100*Data!C125*AJ118</f>
        <v>720.30870635208464</v>
      </c>
      <c r="AM118" s="15">
        <f>Data!N$7*AK118</f>
        <v>2278.4503806098041</v>
      </c>
      <c r="AN118" s="8">
        <f>Data!N$5/100*Data!C125*Data!G125/Data!B125/(1-Data!J$5/100)*AJ118</f>
        <v>398.14464426541451</v>
      </c>
    </row>
    <row r="119" spans="1:40">
      <c r="A119" s="11">
        <v>114</v>
      </c>
      <c r="B119" s="22">
        <f t="shared" si="12"/>
        <v>7</v>
      </c>
      <c r="C119" s="16">
        <f t="shared" si="13"/>
        <v>5</v>
      </c>
      <c r="J119" s="23">
        <f>Data!B126*Data!C126</f>
        <v>41768</v>
      </c>
      <c r="K119" s="23">
        <f>IF(Data!C$7=1,Data!D126,IF(Data!C$7=2,J119,Data!B126))</f>
        <v>250</v>
      </c>
      <c r="L119" s="33">
        <f>Data!E126*SQRT(Data!F126/20)</f>
        <v>13.257159086490118</v>
      </c>
      <c r="M119" s="33">
        <f>IF(Data!H126="A",Data!G$5,IF(Data!H126="B",Data!G$6,Data!G$7))</f>
        <v>65</v>
      </c>
      <c r="N119" s="33">
        <f>IF(Data!I126="A",Data!G$5,IF(Data!I126="B",Data!G$6,Data!G$7))</f>
        <v>55.5</v>
      </c>
      <c r="O119" s="33">
        <f>IF(Data!J126="A",Data!G$5,IF(Data!J126="B",Data!G$6,Data!G$7))</f>
        <v>76</v>
      </c>
      <c r="P119" s="45">
        <f>IF(Data!C$6=1,M119,IF(Data!C$6=2,N119,O119))</f>
        <v>65</v>
      </c>
      <c r="Q119" s="47">
        <f t="shared" si="14"/>
        <v>0.38532046640756756</v>
      </c>
      <c r="R119">
        <f t="shared" si="15"/>
        <v>0.37039857132292781</v>
      </c>
      <c r="S119">
        <f t="shared" si="16"/>
        <v>0.23553640808027917</v>
      </c>
      <c r="T119" s="67">
        <f>(1-L119*S119/Data!G126)*100</f>
        <v>98.43088259669311</v>
      </c>
      <c r="U119" s="45">
        <f t="shared" si="17"/>
        <v>246.07720649173277</v>
      </c>
      <c r="V119" s="47">
        <f>MAX(0,NORMSINV(Data!J$5/100))</f>
        <v>0.50437198623838131</v>
      </c>
      <c r="W119">
        <f t="shared" si="18"/>
        <v>0.3512927868446884</v>
      </c>
      <c r="X119">
        <f t="shared" si="19"/>
        <v>0.1964505870695053</v>
      </c>
      <c r="Y119" s="67">
        <f>(1-L119*X119/Data!G126)*100</f>
        <v>98.691267997278985</v>
      </c>
      <c r="Z119" s="45">
        <f t="shared" si="20"/>
        <v>246.72816999319744</v>
      </c>
      <c r="AA119" s="5">
        <f t="shared" si="21"/>
        <v>5</v>
      </c>
      <c r="AB119" s="5">
        <f>Data!C126*AA119</f>
        <v>230</v>
      </c>
      <c r="AC119" s="35">
        <f>(100-T119)/100*Data!B126</f>
        <v>14.247586022026566</v>
      </c>
      <c r="AD119" s="74">
        <f>AC119/Data!B126*Data!D126</f>
        <v>3.9227935082672261</v>
      </c>
      <c r="AE119" s="15">
        <f>Data!N$6/100*Data!C126*AC119</f>
        <v>131.07779140264441</v>
      </c>
      <c r="AF119" s="15">
        <f>Data!N$7*AD119</f>
        <v>1176.8380524801678</v>
      </c>
      <c r="AG119" s="8">
        <f>Data!N$5/100*Data!C126*Data!G126/Data!B126/(1-P119/100)*AC119</f>
        <v>102.59786221336627</v>
      </c>
      <c r="AH119" s="5">
        <f t="shared" si="22"/>
        <v>7</v>
      </c>
      <c r="AI119" s="5">
        <f>Data!C126*AH119</f>
        <v>322</v>
      </c>
      <c r="AJ119" s="73">
        <f>(100-Y119)/100*Data!B126</f>
        <v>11.88328658470682</v>
      </c>
      <c r="AK119" s="70">
        <f>AJ119*Data!D126/Data!B126</f>
        <v>3.2718300068025385</v>
      </c>
      <c r="AL119" s="15">
        <f>Data!N$6/100*Data!C126*AJ119</f>
        <v>109.32623657930276</v>
      </c>
      <c r="AM119" s="15">
        <f>Data!N$7*AK119</f>
        <v>981.54900204076159</v>
      </c>
      <c r="AN119" s="8">
        <f>Data!N$5/100*Data!C126*Data!G126/Data!B126/(1-Data!J$5/100)*AJ119</f>
        <v>97.558084307069805</v>
      </c>
    </row>
    <row r="120" spans="1:40">
      <c r="A120" s="11">
        <v>115</v>
      </c>
      <c r="B120" s="22">
        <f t="shared" si="12"/>
        <v>41</v>
      </c>
      <c r="C120" s="16">
        <f t="shared" si="13"/>
        <v>31</v>
      </c>
      <c r="J120" s="23">
        <f>Data!B127*Data!C127</f>
        <v>87136</v>
      </c>
      <c r="K120" s="23">
        <f>IF(Data!C$7=1,Data!D127,IF(Data!C$7=2,J120,Data!B127))</f>
        <v>124</v>
      </c>
      <c r="L120" s="33">
        <f>Data!E127*SQRT(Data!F127/20)</f>
        <v>80.824749570333864</v>
      </c>
      <c r="M120" s="33">
        <f>IF(Data!H127="A",Data!G$5,IF(Data!H127="B",Data!G$6,Data!G$7))</f>
        <v>65</v>
      </c>
      <c r="N120" s="33">
        <f>IF(Data!I127="A",Data!G$5,IF(Data!I127="B",Data!G$6,Data!G$7))</f>
        <v>55.5</v>
      </c>
      <c r="O120" s="33">
        <f>IF(Data!J127="A",Data!G$5,IF(Data!J127="B",Data!G$6,Data!G$7))</f>
        <v>65</v>
      </c>
      <c r="P120" s="45">
        <f>IF(Data!C$6=1,M120,IF(Data!C$6=2,N120,O120))</f>
        <v>65</v>
      </c>
      <c r="Q120" s="47">
        <f t="shared" si="14"/>
        <v>0.38532046640756756</v>
      </c>
      <c r="R120">
        <f t="shared" si="15"/>
        <v>0.37039857132292781</v>
      </c>
      <c r="S120">
        <f t="shared" si="16"/>
        <v>0.23553640808027917</v>
      </c>
      <c r="T120" s="67">
        <f>(1-L120*S120/Data!G127)*100</f>
        <v>95.958137749939581</v>
      </c>
      <c r="U120" s="45">
        <f t="shared" si="17"/>
        <v>118.98809080992508</v>
      </c>
      <c r="V120" s="47">
        <f>MAX(0,NORMSINV(Data!J$5/100))</f>
        <v>0.50437198623838131</v>
      </c>
      <c r="W120">
        <f t="shared" si="18"/>
        <v>0.3512927868446884</v>
      </c>
      <c r="X120">
        <f t="shared" si="19"/>
        <v>0.1964505870695053</v>
      </c>
      <c r="Y120" s="67">
        <f>(1-L120*X120/Data!G127)*100</f>
        <v>96.628859978166062</v>
      </c>
      <c r="Z120" s="45">
        <f t="shared" si="20"/>
        <v>119.81978637292592</v>
      </c>
      <c r="AA120" s="5">
        <f t="shared" si="21"/>
        <v>31</v>
      </c>
      <c r="AB120" s="5">
        <f>Data!C127*AA120</f>
        <v>868</v>
      </c>
      <c r="AC120" s="35">
        <f>(100-T120)/100*Data!B127</f>
        <v>125.78275322188023</v>
      </c>
      <c r="AD120" s="74">
        <f>AC120/Data!B127*Data!D127</f>
        <v>5.0119091900749186</v>
      </c>
      <c r="AE120" s="15">
        <f>Data!N$6/100*Data!C127*AC120</f>
        <v>704.38341804252934</v>
      </c>
      <c r="AF120" s="15">
        <f>Data!N$7*AD120</f>
        <v>1503.5727570224756</v>
      </c>
      <c r="AG120" s="8">
        <f>Data!N$5/100*Data!C127*Data!G127/Data!B127/(1-P120/100)*AC120</f>
        <v>380.74342395569147</v>
      </c>
      <c r="AH120" s="5">
        <f t="shared" si="22"/>
        <v>41</v>
      </c>
      <c r="AI120" s="5">
        <f>Data!C127*AH120</f>
        <v>1148</v>
      </c>
      <c r="AJ120" s="73">
        <f>(100-Y120)/100*Data!B127</f>
        <v>104.90987747947214</v>
      </c>
      <c r="AK120" s="70">
        <f>AJ120*Data!D127/Data!B127</f>
        <v>4.1802136270740826</v>
      </c>
      <c r="AL120" s="15">
        <f>Data!N$6/100*Data!C127*AJ120</f>
        <v>587.49531388504408</v>
      </c>
      <c r="AM120" s="15">
        <f>Data!N$7*AK120</f>
        <v>1254.0640881222248</v>
      </c>
      <c r="AN120" s="8">
        <f>Data!N$5/100*Data!C127*Data!G127/Data!B127/(1-Data!J$5/100)*AJ120</f>
        <v>362.040672703143</v>
      </c>
    </row>
    <row r="121" spans="1:40">
      <c r="A121" s="11">
        <v>116</v>
      </c>
      <c r="B121" s="22">
        <f t="shared" si="12"/>
        <v>20</v>
      </c>
      <c r="C121" s="16">
        <f t="shared" si="13"/>
        <v>15</v>
      </c>
      <c r="J121" s="23">
        <f>Data!B128*Data!C128</f>
        <v>47940</v>
      </c>
      <c r="K121" s="23">
        <f>IF(Data!C$7=1,Data!D128,IF(Data!C$7=2,J121,Data!B128))</f>
        <v>111</v>
      </c>
      <c r="L121" s="33">
        <f>Data!E128*SQRT(Data!F128/20)</f>
        <v>39.509328491378334</v>
      </c>
      <c r="M121" s="33">
        <f>IF(Data!H128="A",Data!G$5,IF(Data!H128="B",Data!G$6,Data!G$7))</f>
        <v>65</v>
      </c>
      <c r="N121" s="33">
        <f>IF(Data!I128="A",Data!G$5,IF(Data!I128="B",Data!G$6,Data!G$7))</f>
        <v>55.5</v>
      </c>
      <c r="O121" s="33">
        <f>IF(Data!J128="A",Data!G$5,IF(Data!J128="B",Data!G$6,Data!G$7))</f>
        <v>65</v>
      </c>
      <c r="P121" s="45">
        <f>IF(Data!C$6=1,M121,IF(Data!C$6=2,N121,O121))</f>
        <v>65</v>
      </c>
      <c r="Q121" s="47">
        <f t="shared" si="14"/>
        <v>0.38532046640756756</v>
      </c>
      <c r="R121">
        <f t="shared" si="15"/>
        <v>0.37039857132292781</v>
      </c>
      <c r="S121">
        <f t="shared" si="16"/>
        <v>0.23553640808027917</v>
      </c>
      <c r="T121" s="67">
        <f>(1-L121*S121/Data!G128)*100</f>
        <v>96.768789819957263</v>
      </c>
      <c r="U121" s="45">
        <f t="shared" si="17"/>
        <v>107.41335670015256</v>
      </c>
      <c r="V121" s="47">
        <f>MAX(0,NORMSINV(Data!J$5/100))</f>
        <v>0.50437198623838131</v>
      </c>
      <c r="W121">
        <f t="shared" si="18"/>
        <v>0.3512927868446884</v>
      </c>
      <c r="X121">
        <f t="shared" si="19"/>
        <v>0.1964505870695053</v>
      </c>
      <c r="Y121" s="67">
        <f>(1-L121*X121/Data!G128)*100</f>
        <v>97.304989313592642</v>
      </c>
      <c r="Z121" s="45">
        <f t="shared" si="20"/>
        <v>108.00853813808783</v>
      </c>
      <c r="AA121" s="5">
        <f t="shared" si="21"/>
        <v>15</v>
      </c>
      <c r="AB121" s="5">
        <f>Data!C128*AA121</f>
        <v>510</v>
      </c>
      <c r="AC121" s="35">
        <f>(100-T121)/100*Data!B128</f>
        <v>45.560063538602598</v>
      </c>
      <c r="AD121" s="74">
        <f>AC121/Data!B128*Data!D128</f>
        <v>3.5866432998474385</v>
      </c>
      <c r="AE121" s="15">
        <f>Data!N$6/100*Data!C128*AC121</f>
        <v>309.80843206249773</v>
      </c>
      <c r="AF121" s="15">
        <f>Data!N$7*AD121</f>
        <v>1075.9929899542315</v>
      </c>
      <c r="AG121" s="8">
        <f>Data!N$5/100*Data!C128*Data!G128/Data!B128/(1-P121/100)*AC121</f>
        <v>226.00007202127492</v>
      </c>
      <c r="AH121" s="5">
        <f t="shared" si="22"/>
        <v>20</v>
      </c>
      <c r="AI121" s="5">
        <f>Data!C128*AH121</f>
        <v>680</v>
      </c>
      <c r="AJ121" s="73">
        <f>(100-Y121)/100*Data!B128</f>
        <v>37.999650678343741</v>
      </c>
      <c r="AK121" s="70">
        <f>AJ121*Data!D128/Data!B128</f>
        <v>2.9914618619121667</v>
      </c>
      <c r="AL121" s="15">
        <f>Data!N$6/100*Data!C128*AJ121</f>
        <v>258.39762461273745</v>
      </c>
      <c r="AM121" s="15">
        <f>Data!N$7*AK121</f>
        <v>897.43855857364997</v>
      </c>
      <c r="AN121" s="8">
        <f>Data!N$5/100*Data!C128*Data!G128/Data!B128/(1-Data!J$5/100)*AJ121</f>
        <v>214.89857199756383</v>
      </c>
    </row>
    <row r="122" spans="1:40">
      <c r="A122" s="11">
        <v>117</v>
      </c>
      <c r="B122" s="22">
        <f t="shared" si="12"/>
        <v>17</v>
      </c>
      <c r="C122" s="16">
        <f t="shared" si="13"/>
        <v>13</v>
      </c>
      <c r="J122" s="23">
        <f>Data!B129*Data!C129</f>
        <v>43848</v>
      </c>
      <c r="K122" s="23">
        <f>IF(Data!C$7=1,Data!D129,IF(Data!C$7=2,J122,Data!B129))</f>
        <v>228</v>
      </c>
      <c r="L122" s="33">
        <f>Data!E129*SQRT(Data!F129/20)</f>
        <v>34.657171608831369</v>
      </c>
      <c r="M122" s="33">
        <f>IF(Data!H129="A",Data!G$5,IF(Data!H129="B",Data!G$6,Data!G$7))</f>
        <v>65</v>
      </c>
      <c r="N122" s="33">
        <f>IF(Data!I129="A",Data!G$5,IF(Data!I129="B",Data!G$6,Data!G$7))</f>
        <v>55.5</v>
      </c>
      <c r="O122" s="33">
        <f>IF(Data!J129="A",Data!G$5,IF(Data!J129="B",Data!G$6,Data!G$7))</f>
        <v>76</v>
      </c>
      <c r="P122" s="45">
        <f>IF(Data!C$6=1,M122,IF(Data!C$6=2,N122,O122))</f>
        <v>65</v>
      </c>
      <c r="Q122" s="47">
        <f t="shared" si="14"/>
        <v>0.38532046640756756</v>
      </c>
      <c r="R122">
        <f t="shared" si="15"/>
        <v>0.37039857132292781</v>
      </c>
      <c r="S122">
        <f t="shared" si="16"/>
        <v>0.23553640808027917</v>
      </c>
      <c r="T122" s="67">
        <f>(1-L122*S122/Data!G129)*100</f>
        <v>97.555980324860485</v>
      </c>
      <c r="U122" s="45">
        <f t="shared" si="17"/>
        <v>222.42763514068193</v>
      </c>
      <c r="V122" s="47">
        <f>MAX(0,NORMSINV(Data!J$5/100))</f>
        <v>0.50437198623838131</v>
      </c>
      <c r="W122">
        <f t="shared" si="18"/>
        <v>0.3512927868446884</v>
      </c>
      <c r="X122">
        <f t="shared" si="19"/>
        <v>0.1964505870695053</v>
      </c>
      <c r="Y122" s="67">
        <f>(1-L122*X122/Data!G129)*100</f>
        <v>97.96155038660973</v>
      </c>
      <c r="Z122" s="45">
        <f t="shared" si="20"/>
        <v>223.3523348814702</v>
      </c>
      <c r="AA122" s="5">
        <f t="shared" si="21"/>
        <v>13</v>
      </c>
      <c r="AB122" s="5">
        <f>Data!C129*AA122</f>
        <v>364</v>
      </c>
      <c r="AC122" s="35">
        <f>(100-T122)/100*Data!B129</f>
        <v>38.273348112684801</v>
      </c>
      <c r="AD122" s="74">
        <f>AC122/Data!B129*Data!D129</f>
        <v>5.5723648593180934</v>
      </c>
      <c r="AE122" s="15">
        <f>Data!N$6/100*Data!C129*AC122</f>
        <v>214.33074943103492</v>
      </c>
      <c r="AF122" s="15">
        <f>Data!N$7*AD122</f>
        <v>1671.7094577954281</v>
      </c>
      <c r="AG122" s="8">
        <f>Data!N$5/100*Data!C129*Data!G129/Data!B129/(1-P122/100)*AC122</f>
        <v>163.2605142993196</v>
      </c>
      <c r="AH122" s="5">
        <f t="shared" si="22"/>
        <v>17</v>
      </c>
      <c r="AI122" s="5">
        <f>Data!C129*AH122</f>
        <v>476</v>
      </c>
      <c r="AJ122" s="73">
        <f>(100-Y122)/100*Data!B129</f>
        <v>31.922120945691628</v>
      </c>
      <c r="AK122" s="70">
        <f>AJ122*Data!D129/Data!B129</f>
        <v>4.6476651185298152</v>
      </c>
      <c r="AL122" s="15">
        <f>Data!N$6/100*Data!C129*AJ122</f>
        <v>178.76387729587313</v>
      </c>
      <c r="AM122" s="15">
        <f>Data!N$7*AK122</f>
        <v>1394.2995355589446</v>
      </c>
      <c r="AN122" s="8">
        <f>Data!N$5/100*Data!C129*Data!G129/Data!B129/(1-Data!J$5/100)*AJ122</f>
        <v>155.24088586665962</v>
      </c>
    </row>
    <row r="123" spans="1:40">
      <c r="A123" s="11">
        <v>118</v>
      </c>
      <c r="B123" s="22">
        <f t="shared" si="12"/>
        <v>10</v>
      </c>
      <c r="C123" s="16">
        <f t="shared" si="13"/>
        <v>7</v>
      </c>
      <c r="J123" s="23">
        <f>Data!B130*Data!C130</f>
        <v>31590</v>
      </c>
      <c r="K123" s="23">
        <f>IF(Data!C$7=1,Data!D130,IF(Data!C$7=2,J123,Data!B130))</f>
        <v>144</v>
      </c>
      <c r="L123" s="33">
        <f>Data!E130*SQRT(Data!F130/20)</f>
        <v>18.989604391796512</v>
      </c>
      <c r="M123" s="33">
        <f>IF(Data!H130="A",Data!G$5,IF(Data!H130="B",Data!G$6,Data!G$7))</f>
        <v>65</v>
      </c>
      <c r="N123" s="33">
        <f>IF(Data!I130="A",Data!G$5,IF(Data!I130="B",Data!G$6,Data!G$7))</f>
        <v>55.5</v>
      </c>
      <c r="O123" s="33">
        <f>IF(Data!J130="A",Data!G$5,IF(Data!J130="B",Data!G$6,Data!G$7))</f>
        <v>65</v>
      </c>
      <c r="P123" s="45">
        <f>IF(Data!C$6=1,M123,IF(Data!C$6=2,N123,O123))</f>
        <v>65</v>
      </c>
      <c r="Q123" s="47">
        <f t="shared" si="14"/>
        <v>0.38532046640756756</v>
      </c>
      <c r="R123">
        <f t="shared" si="15"/>
        <v>0.37039857132292781</v>
      </c>
      <c r="S123">
        <f t="shared" si="16"/>
        <v>0.23553640808027917</v>
      </c>
      <c r="T123" s="67">
        <f>(1-L123*S123/Data!G130)*100</f>
        <v>96.957317544687598</v>
      </c>
      <c r="U123" s="45">
        <f t="shared" si="17"/>
        <v>139.61853726435015</v>
      </c>
      <c r="V123" s="47">
        <f>MAX(0,NORMSINV(Data!J$5/100))</f>
        <v>0.50437198623838131</v>
      </c>
      <c r="W123">
        <f t="shared" si="18"/>
        <v>0.3512927868446884</v>
      </c>
      <c r="X123">
        <f t="shared" si="19"/>
        <v>0.1964505870695053</v>
      </c>
      <c r="Y123" s="67">
        <f>(1-L123*X123/Data!G130)*100</f>
        <v>97.462232019737357</v>
      </c>
      <c r="Z123" s="45">
        <f t="shared" si="20"/>
        <v>140.34561410842178</v>
      </c>
      <c r="AA123" s="5">
        <f t="shared" si="21"/>
        <v>7</v>
      </c>
      <c r="AB123" s="5">
        <f>Data!C130*AA123</f>
        <v>378</v>
      </c>
      <c r="AC123" s="35">
        <f>(100-T123)/100*Data!B130</f>
        <v>17.799692363577552</v>
      </c>
      <c r="AD123" s="74">
        <f>AC123/Data!B130*Data!D130</f>
        <v>4.3814627356498592</v>
      </c>
      <c r="AE123" s="15">
        <f>Data!N$6/100*Data!C130*AC123</f>
        <v>192.23667752663758</v>
      </c>
      <c r="AF123" s="15">
        <f>Data!N$7*AD123</f>
        <v>1314.4388206949577</v>
      </c>
      <c r="AG123" s="8">
        <f>Data!N$5/100*Data!C130*Data!G130/Data!B130/(1-P123/100)*AC123</f>
        <v>172.52009521621321</v>
      </c>
      <c r="AH123" s="5">
        <f t="shared" si="22"/>
        <v>10</v>
      </c>
      <c r="AI123" s="5">
        <f>Data!C130*AH123</f>
        <v>540</v>
      </c>
      <c r="AJ123" s="73">
        <f>(100-Y123)/100*Data!B130</f>
        <v>14.845942684536462</v>
      </c>
      <c r="AK123" s="70">
        <f>AJ123*Data!D130/Data!B130</f>
        <v>3.6543858915782064</v>
      </c>
      <c r="AL123" s="15">
        <f>Data!N$6/100*Data!C130*AJ123</f>
        <v>160.3361809929938</v>
      </c>
      <c r="AM123" s="15">
        <f>Data!N$7*AK123</f>
        <v>1096.3157674734618</v>
      </c>
      <c r="AN123" s="8">
        <f>Data!N$5/100*Data!C130*Data!G130/Data!B130/(1-Data!J$5/100)*AJ123</f>
        <v>164.04562074368778</v>
      </c>
    </row>
    <row r="124" spans="1:40">
      <c r="A124" s="11">
        <v>119</v>
      </c>
      <c r="B124" s="22">
        <f t="shared" si="12"/>
        <v>4</v>
      </c>
      <c r="C124" s="16">
        <f t="shared" si="13"/>
        <v>1</v>
      </c>
      <c r="J124" s="23">
        <f>Data!B131*Data!C131</f>
        <v>3696</v>
      </c>
      <c r="K124" s="23">
        <f>IF(Data!C$7=1,Data!D131,IF(Data!C$7=2,J124,Data!B131))</f>
        <v>109</v>
      </c>
      <c r="L124" s="33">
        <f>Data!E131*SQRT(Data!F131/20)</f>
        <v>7.8366170163561968</v>
      </c>
      <c r="M124" s="33">
        <f>IF(Data!H131="A",Data!G$5,IF(Data!H131="B",Data!G$6,Data!G$7))</f>
        <v>55.5</v>
      </c>
      <c r="N124" s="33">
        <f>IF(Data!I131="A",Data!G$5,IF(Data!I131="B",Data!G$6,Data!G$7))</f>
        <v>55.5</v>
      </c>
      <c r="O124" s="33">
        <f>IF(Data!J131="A",Data!G$5,IF(Data!J131="B",Data!G$6,Data!G$7))</f>
        <v>65</v>
      </c>
      <c r="P124" s="45">
        <f>IF(Data!C$6=1,M124,IF(Data!C$6=2,N124,O124))</f>
        <v>55.5</v>
      </c>
      <c r="Q124" s="47">
        <f t="shared" si="14"/>
        <v>0.13830420796140452</v>
      </c>
      <c r="R124">
        <f t="shared" si="15"/>
        <v>0.39514451138108081</v>
      </c>
      <c r="S124">
        <f t="shared" si="16"/>
        <v>0.33359913883825582</v>
      </c>
      <c r="T124" s="67">
        <f>(1-L124*S124/Data!G131)*100</f>
        <v>98.941583527100548</v>
      </c>
      <c r="U124" s="45">
        <f t="shared" si="17"/>
        <v>107.84632604453959</v>
      </c>
      <c r="V124" s="47">
        <f>MAX(0,NORMSINV(Data!J$5/100))</f>
        <v>0.50437198623838131</v>
      </c>
      <c r="W124">
        <f t="shared" si="18"/>
        <v>0.3512927868446884</v>
      </c>
      <c r="X124">
        <f t="shared" si="19"/>
        <v>0.1964505870695053</v>
      </c>
      <c r="Y124" s="67">
        <f>(1-L124*X124/Data!G131)*100</f>
        <v>99.376717403440466</v>
      </c>
      <c r="Z124" s="45">
        <f t="shared" si="20"/>
        <v>108.32062196975011</v>
      </c>
      <c r="AA124" s="5">
        <f t="shared" si="21"/>
        <v>1</v>
      </c>
      <c r="AB124" s="5">
        <f>Data!C131*AA124</f>
        <v>11</v>
      </c>
      <c r="AC124" s="35">
        <f>(100-T124)/100*Data!B131</f>
        <v>3.5562793489421596</v>
      </c>
      <c r="AD124" s="74">
        <f>AC124/Data!B131*Data!D131</f>
        <v>1.153673955460403</v>
      </c>
      <c r="AE124" s="15">
        <f>Data!N$6/100*Data!C131*AC124</f>
        <v>7.823814567672752</v>
      </c>
      <c r="AF124" s="15">
        <f>Data!N$7*AD124</f>
        <v>346.10218663812088</v>
      </c>
      <c r="AG124" s="8">
        <f>Data!N$5/100*Data!C131*Data!G131/Data!B131/(1-P124/100)*AC124</f>
        <v>16.155716611616921</v>
      </c>
      <c r="AH124" s="5">
        <f t="shared" si="22"/>
        <v>4</v>
      </c>
      <c r="AI124" s="5">
        <f>Data!C131*AH124</f>
        <v>44</v>
      </c>
      <c r="AJ124" s="73">
        <f>(100-Y124)/100*Data!B131</f>
        <v>2.094229524440034</v>
      </c>
      <c r="AK124" s="70">
        <f>AJ124*Data!D131/Data!B131</f>
        <v>0.67937803024989196</v>
      </c>
      <c r="AL124" s="15">
        <f>Data!N$6/100*Data!C131*AJ124</f>
        <v>4.6073049537680753</v>
      </c>
      <c r="AM124" s="15">
        <f>Data!N$7*AK124</f>
        <v>203.81340907496758</v>
      </c>
      <c r="AN124" s="8">
        <f>Data!N$5/100*Data!C131*Data!G131/Data!B131/(1-Data!J$5/100)*AJ124</f>
        <v>13.790381228438546</v>
      </c>
    </row>
    <row r="125" spans="1:40">
      <c r="A125" s="11">
        <v>120</v>
      </c>
      <c r="B125" s="22">
        <f t="shared" si="12"/>
        <v>5</v>
      </c>
      <c r="C125" s="16">
        <f t="shared" si="13"/>
        <v>1</v>
      </c>
      <c r="J125" s="23">
        <f>Data!B132*Data!C132</f>
        <v>22386</v>
      </c>
      <c r="K125" s="23">
        <f>IF(Data!C$7=1,Data!D132,IF(Data!C$7=2,J125,Data!B132))</f>
        <v>142</v>
      </c>
      <c r="L125" s="33">
        <f>Data!E132*SQRT(Data!F132/20)</f>
        <v>9.7432370904329826</v>
      </c>
      <c r="M125" s="33">
        <f>IF(Data!H132="A",Data!G$5,IF(Data!H132="B",Data!G$6,Data!G$7))</f>
        <v>55.5</v>
      </c>
      <c r="N125" s="33">
        <f>IF(Data!I132="A",Data!G$5,IF(Data!I132="B",Data!G$6,Data!G$7))</f>
        <v>55.5</v>
      </c>
      <c r="O125" s="33">
        <f>IF(Data!J132="A",Data!G$5,IF(Data!J132="B",Data!G$6,Data!G$7))</f>
        <v>65</v>
      </c>
      <c r="P125" s="45">
        <f>IF(Data!C$6=1,M125,IF(Data!C$6=2,N125,O125))</f>
        <v>55.5</v>
      </c>
      <c r="Q125" s="47">
        <f t="shared" si="14"/>
        <v>0.13830420796140452</v>
      </c>
      <c r="R125">
        <f t="shared" si="15"/>
        <v>0.39514451138108081</v>
      </c>
      <c r="S125">
        <f t="shared" si="16"/>
        <v>0.33359913883825582</v>
      </c>
      <c r="T125" s="67">
        <f>(1-L125*S125/Data!G132)*100</f>
        <v>98.11027005647361</v>
      </c>
      <c r="U125" s="45">
        <f t="shared" si="17"/>
        <v>139.31658348019252</v>
      </c>
      <c r="V125" s="47">
        <f>MAX(0,NORMSINV(Data!J$5/100))</f>
        <v>0.50437198623838131</v>
      </c>
      <c r="W125">
        <f t="shared" si="18"/>
        <v>0.3512927868446884</v>
      </c>
      <c r="X125">
        <f t="shared" si="19"/>
        <v>0.1964505870695053</v>
      </c>
      <c r="Y125" s="67">
        <f>(1-L125*X125/Data!G132)*100</f>
        <v>98.88717171722503</v>
      </c>
      <c r="Z125" s="45">
        <f t="shared" si="20"/>
        <v>140.41978383845952</v>
      </c>
      <c r="AA125" s="5">
        <f t="shared" si="21"/>
        <v>1</v>
      </c>
      <c r="AB125" s="5">
        <f>Data!C132*AA125</f>
        <v>39</v>
      </c>
      <c r="AC125" s="35">
        <f>(100-T125)/100*Data!B132</f>
        <v>10.847049875841481</v>
      </c>
      <c r="AD125" s="74">
        <f>AC125/Data!B132*Data!D132</f>
        <v>2.6834165198074742</v>
      </c>
      <c r="AE125" s="15">
        <f>Data!N$6/100*Data!C132*AC125</f>
        <v>84.606989031563558</v>
      </c>
      <c r="AF125" s="15">
        <f>Data!N$7*AD125</f>
        <v>805.02495594224229</v>
      </c>
      <c r="AG125" s="8">
        <f>Data!N$5/100*Data!C132*Data!G132/Data!B132/(1-P125/100)*AC125</f>
        <v>71.215216074017022</v>
      </c>
      <c r="AH125" s="5">
        <f t="shared" si="22"/>
        <v>5</v>
      </c>
      <c r="AI125" s="5">
        <f>Data!C132*AH125</f>
        <v>195</v>
      </c>
      <c r="AJ125" s="73">
        <f>(100-Y125)/100*Data!B132</f>
        <v>6.3876343431283278</v>
      </c>
      <c r="AK125" s="70">
        <f>AJ125*Data!D132/Data!B132</f>
        <v>1.5802161615404575</v>
      </c>
      <c r="AL125" s="15">
        <f>Data!N$6/100*Data!C132*AJ125</f>
        <v>49.823547876400959</v>
      </c>
      <c r="AM125" s="15">
        <f>Data!N$7*AK125</f>
        <v>474.06484846213726</v>
      </c>
      <c r="AN125" s="8">
        <f>Data!N$5/100*Data!C132*Data!G132/Data!B132/(1-Data!J$5/100)*AJ125</f>
        <v>60.788698052561053</v>
      </c>
    </row>
    <row r="126" spans="1:40">
      <c r="A126" s="11">
        <v>121</v>
      </c>
      <c r="B126" s="22">
        <f t="shared" si="12"/>
        <v>4</v>
      </c>
      <c r="C126" s="16">
        <f t="shared" si="13"/>
        <v>1</v>
      </c>
      <c r="J126" s="23">
        <f>Data!B133*Data!C133</f>
        <v>7080</v>
      </c>
      <c r="K126" s="23">
        <f>IF(Data!C$7=1,Data!D133,IF(Data!C$7=2,J126,Data!B133))</f>
        <v>114</v>
      </c>
      <c r="L126" s="33">
        <f>Data!E133*SQRT(Data!F133/20)</f>
        <v>7.8722791202055591</v>
      </c>
      <c r="M126" s="33">
        <f>IF(Data!H133="A",Data!G$5,IF(Data!H133="B",Data!G$6,Data!G$7))</f>
        <v>55.5</v>
      </c>
      <c r="N126" s="33">
        <f>IF(Data!I133="A",Data!G$5,IF(Data!I133="B",Data!G$6,Data!G$7))</f>
        <v>55.5</v>
      </c>
      <c r="O126" s="33">
        <f>IF(Data!J133="A",Data!G$5,IF(Data!J133="B",Data!G$6,Data!G$7))</f>
        <v>65</v>
      </c>
      <c r="P126" s="45">
        <f>IF(Data!C$6=1,M126,IF(Data!C$6=2,N126,O126))</f>
        <v>55.5</v>
      </c>
      <c r="Q126" s="47">
        <f t="shared" si="14"/>
        <v>0.13830420796140452</v>
      </c>
      <c r="R126">
        <f t="shared" si="15"/>
        <v>0.39514451138108081</v>
      </c>
      <c r="S126">
        <f t="shared" si="16"/>
        <v>0.33359913883825582</v>
      </c>
      <c r="T126" s="67">
        <f>(1-L126*S126/Data!G133)*100</f>
        <v>98.603092800428215</v>
      </c>
      <c r="U126" s="45">
        <f t="shared" si="17"/>
        <v>112.40752579248816</v>
      </c>
      <c r="V126" s="47">
        <f>MAX(0,NORMSINV(Data!J$5/100))</f>
        <v>0.50437198623838131</v>
      </c>
      <c r="W126">
        <f t="shared" si="18"/>
        <v>0.3512927868446884</v>
      </c>
      <c r="X126">
        <f t="shared" si="19"/>
        <v>0.1964505870695053</v>
      </c>
      <c r="Y126" s="67">
        <f>(1-L126*X126/Data!G133)*100</f>
        <v>99.177386247479049</v>
      </c>
      <c r="Z126" s="45">
        <f t="shared" si="20"/>
        <v>113.06222032212612</v>
      </c>
      <c r="AA126" s="5">
        <f t="shared" si="21"/>
        <v>1</v>
      </c>
      <c r="AB126" s="5">
        <f>Data!C133*AA126</f>
        <v>20</v>
      </c>
      <c r="AC126" s="35">
        <f>(100-T126)/100*Data!B133</f>
        <v>4.9450514864841209</v>
      </c>
      <c r="AD126" s="74">
        <f>AC126/Data!B133*Data!D133</f>
        <v>1.5924742075118354</v>
      </c>
      <c r="AE126" s="15">
        <f>Data!N$6/100*Data!C133*AC126</f>
        <v>19.780205945936483</v>
      </c>
      <c r="AF126" s="15">
        <f>Data!N$7*AD126</f>
        <v>477.74226225355062</v>
      </c>
      <c r="AG126" s="8">
        <f>Data!N$5/100*Data!C133*Data!G133/Data!B133/(1-P126/100)*AC126</f>
        <v>29.507702642639966</v>
      </c>
      <c r="AH126" s="5">
        <f t="shared" si="22"/>
        <v>4</v>
      </c>
      <c r="AI126" s="5">
        <f>Data!C133*AH126</f>
        <v>80</v>
      </c>
      <c r="AJ126" s="73">
        <f>(100-Y126)/100*Data!B133</f>
        <v>2.9120526839241663</v>
      </c>
      <c r="AK126" s="70">
        <f>AJ126*Data!D133/Data!B133</f>
        <v>0.93777967787388405</v>
      </c>
      <c r="AL126" s="15">
        <f>Data!N$6/100*Data!C133*AJ126</f>
        <v>11.648210735696665</v>
      </c>
      <c r="AM126" s="15">
        <f>Data!N$7*AK126</f>
        <v>281.33390336216519</v>
      </c>
      <c r="AN126" s="8">
        <f>Data!N$5/100*Data!C133*Data!G133/Data!B133/(1-Data!J$5/100)*AJ126</f>
        <v>25.187522064159406</v>
      </c>
    </row>
    <row r="127" spans="1:40">
      <c r="A127" s="11">
        <v>122</v>
      </c>
      <c r="B127" s="22">
        <f t="shared" si="12"/>
        <v>12</v>
      </c>
      <c r="C127" s="16">
        <f t="shared" si="13"/>
        <v>3</v>
      </c>
      <c r="J127" s="23">
        <f>Data!B134*Data!C134</f>
        <v>15323</v>
      </c>
      <c r="K127" s="23">
        <f>IF(Data!C$7=1,Data!D134,IF(Data!C$7=2,J127,Data!B134))</f>
        <v>259</v>
      </c>
      <c r="L127" s="33">
        <f>Data!E134*SQRT(Data!F134/20)</f>
        <v>22.83770059901676</v>
      </c>
      <c r="M127" s="33">
        <f>IF(Data!H134="A",Data!G$5,IF(Data!H134="B",Data!G$6,Data!G$7))</f>
        <v>55.5</v>
      </c>
      <c r="N127" s="33">
        <f>IF(Data!I134="A",Data!G$5,IF(Data!I134="B",Data!G$6,Data!G$7))</f>
        <v>55.5</v>
      </c>
      <c r="O127" s="33">
        <f>IF(Data!J134="A",Data!G$5,IF(Data!J134="B",Data!G$6,Data!G$7))</f>
        <v>76</v>
      </c>
      <c r="P127" s="45">
        <f>IF(Data!C$6=1,M127,IF(Data!C$6=2,N127,O127))</f>
        <v>55.5</v>
      </c>
      <c r="Q127" s="47">
        <f t="shared" si="14"/>
        <v>0.13830420796140452</v>
      </c>
      <c r="R127">
        <f t="shared" si="15"/>
        <v>0.39514451138108081</v>
      </c>
      <c r="S127">
        <f t="shared" si="16"/>
        <v>0.33359913883825582</v>
      </c>
      <c r="T127" s="67">
        <f>(1-L127*S127/Data!G134)*100</f>
        <v>98.485360387101807</v>
      </c>
      <c r="U127" s="45">
        <f t="shared" si="17"/>
        <v>255.07708340259367</v>
      </c>
      <c r="V127" s="47">
        <f>MAX(0,NORMSINV(Data!J$5/100))</f>
        <v>0.50437198623838131</v>
      </c>
      <c r="W127">
        <f t="shared" si="18"/>
        <v>0.3512927868446884</v>
      </c>
      <c r="X127">
        <f t="shared" si="19"/>
        <v>0.1964505870695053</v>
      </c>
      <c r="Y127" s="67">
        <f>(1-L127*X127/Data!G134)*100</f>
        <v>99.108055727635303</v>
      </c>
      <c r="Z127" s="45">
        <f t="shared" si="20"/>
        <v>256.68986433457542</v>
      </c>
      <c r="AA127" s="5">
        <f t="shared" si="21"/>
        <v>3</v>
      </c>
      <c r="AB127" s="5">
        <f>Data!C134*AA127</f>
        <v>33</v>
      </c>
      <c r="AC127" s="35">
        <f>(100-T127)/100*Data!B134</f>
        <v>21.098929807671833</v>
      </c>
      <c r="AD127" s="74">
        <f>AC127/Data!B134*Data!D134</f>
        <v>3.9229165974063207</v>
      </c>
      <c r="AE127" s="15">
        <f>Data!N$6/100*Data!C134*AC127</f>
        <v>46.417645576878037</v>
      </c>
      <c r="AF127" s="15">
        <f>Data!N$7*AD127</f>
        <v>1176.8749792218962</v>
      </c>
      <c r="AG127" s="8">
        <f>Data!N$5/100*Data!C134*Data!G134/Data!B134/(1-P127/100)*AC127</f>
        <v>47.081466169470254</v>
      </c>
      <c r="AH127" s="5">
        <f t="shared" si="22"/>
        <v>12</v>
      </c>
      <c r="AI127" s="5">
        <f>Data!C134*AH127</f>
        <v>132</v>
      </c>
      <c r="AJ127" s="73">
        <f>(100-Y127)/100*Data!B134</f>
        <v>12.424783714040224</v>
      </c>
      <c r="AK127" s="70">
        <f>AJ127*Data!D134/Data!B134</f>
        <v>2.3101356654245642</v>
      </c>
      <c r="AL127" s="15">
        <f>Data!N$6/100*Data!C134*AJ127</f>
        <v>27.334524170888496</v>
      </c>
      <c r="AM127" s="15">
        <f>Data!N$7*AK127</f>
        <v>693.04069962736924</v>
      </c>
      <c r="AN127" s="8">
        <f>Data!N$5/100*Data!C134*Data!G134/Data!B134/(1-Data!J$5/100)*AJ127</f>
        <v>40.188335985292063</v>
      </c>
    </row>
    <row r="128" spans="1:40">
      <c r="A128" s="11">
        <v>123</v>
      </c>
      <c r="B128" s="22">
        <f t="shared" si="12"/>
        <v>15</v>
      </c>
      <c r="C128" s="16">
        <f t="shared" si="13"/>
        <v>4</v>
      </c>
      <c r="J128" s="23">
        <f>Data!B135*Data!C135</f>
        <v>18037</v>
      </c>
      <c r="K128" s="23">
        <f>IF(Data!C$7=1,Data!D135,IF(Data!C$7=2,J128,Data!B135))</f>
        <v>100</v>
      </c>
      <c r="L128" s="33">
        <f>Data!E135*SQRT(Data!F135/20)</f>
        <v>30.529463703538436</v>
      </c>
      <c r="M128" s="33">
        <f>IF(Data!H135="A",Data!G$5,IF(Data!H135="B",Data!G$6,Data!G$7))</f>
        <v>55.5</v>
      </c>
      <c r="N128" s="33">
        <f>IF(Data!I135="A",Data!G$5,IF(Data!I135="B",Data!G$6,Data!G$7))</f>
        <v>55.5</v>
      </c>
      <c r="O128" s="33">
        <f>IF(Data!J135="A",Data!G$5,IF(Data!J135="B",Data!G$6,Data!G$7))</f>
        <v>65</v>
      </c>
      <c r="P128" s="45">
        <f>IF(Data!C$6=1,M128,IF(Data!C$6=2,N128,O128))</f>
        <v>55.5</v>
      </c>
      <c r="Q128" s="47">
        <f t="shared" si="14"/>
        <v>0.13830420796140452</v>
      </c>
      <c r="R128">
        <f t="shared" si="15"/>
        <v>0.39514451138108081</v>
      </c>
      <c r="S128">
        <f t="shared" si="16"/>
        <v>0.33359913883825582</v>
      </c>
      <c r="T128" s="67">
        <f>(1-L128*S128/Data!G135)*100</f>
        <v>97.114843399236776</v>
      </c>
      <c r="U128" s="45">
        <f t="shared" si="17"/>
        <v>97.114843399236776</v>
      </c>
      <c r="V128" s="47">
        <f>MAX(0,NORMSINV(Data!J$5/100))</f>
        <v>0.50437198623838131</v>
      </c>
      <c r="W128">
        <f t="shared" si="18"/>
        <v>0.3512927868446884</v>
      </c>
      <c r="X128">
        <f t="shared" si="19"/>
        <v>0.1964505870695053</v>
      </c>
      <c r="Y128" s="67">
        <f>(1-L128*X128/Data!G135)*100</f>
        <v>98.300982700431362</v>
      </c>
      <c r="Z128" s="45">
        <f t="shared" si="20"/>
        <v>98.300982700431362</v>
      </c>
      <c r="AA128" s="5">
        <f t="shared" si="21"/>
        <v>4</v>
      </c>
      <c r="AB128" s="5">
        <f>Data!C135*AA128</f>
        <v>68</v>
      </c>
      <c r="AC128" s="35">
        <f>(100-T128)/100*Data!B135</f>
        <v>30.611511534097811</v>
      </c>
      <c r="AD128" s="74">
        <f>AC128/Data!B135*Data!D135</f>
        <v>2.8851566007632243</v>
      </c>
      <c r="AE128" s="15">
        <f>Data!N$6/100*Data!C135*AC128</f>
        <v>104.07913921593257</v>
      </c>
      <c r="AF128" s="15">
        <f>Data!N$7*AD128</f>
        <v>865.5469802289673</v>
      </c>
      <c r="AG128" s="8">
        <f>Data!N$5/100*Data!C135*Data!G135/Data!B135/(1-P128/100)*AC128</f>
        <v>97.268678433596136</v>
      </c>
      <c r="AH128" s="5">
        <f t="shared" si="22"/>
        <v>15</v>
      </c>
      <c r="AI128" s="5">
        <f>Data!C135*AH128</f>
        <v>255</v>
      </c>
      <c r="AJ128" s="73">
        <f>(100-Y128)/100*Data!B135</f>
        <v>18.026573548423247</v>
      </c>
      <c r="AK128" s="70">
        <f>AJ128*Data!D135/Data!B135</f>
        <v>1.6990172995686379</v>
      </c>
      <c r="AL128" s="15">
        <f>Data!N$6/100*Data!C135*AJ128</f>
        <v>61.29035006463905</v>
      </c>
      <c r="AM128" s="15">
        <f>Data!N$7*AK128</f>
        <v>509.70518987059137</v>
      </c>
      <c r="AN128" s="8">
        <f>Data!N$5/100*Data!C135*Data!G135/Data!B135/(1-Data!J$5/100)*AJ128</f>
        <v>83.027710217519498</v>
      </c>
    </row>
    <row r="129" spans="1:40">
      <c r="A129" s="11">
        <v>124</v>
      </c>
      <c r="B129" s="22">
        <f t="shared" si="12"/>
        <v>59</v>
      </c>
      <c r="C129" s="16">
        <f t="shared" si="13"/>
        <v>82</v>
      </c>
      <c r="J129" s="23">
        <f>Data!B136*Data!C136</f>
        <v>108215</v>
      </c>
      <c r="K129" s="23">
        <f>IF(Data!C$7=1,Data!D136,IF(Data!C$7=2,J129,Data!B136))</f>
        <v>165</v>
      </c>
      <c r="L129" s="33">
        <f>Data!E136*SQRT(Data!F136/20)</f>
        <v>116.69103167079892</v>
      </c>
      <c r="M129" s="33">
        <f>IF(Data!H136="A",Data!G$5,IF(Data!H136="B",Data!G$6,Data!G$7))</f>
        <v>76</v>
      </c>
      <c r="N129" s="33">
        <f>IF(Data!I136="A",Data!G$5,IF(Data!I136="B",Data!G$6,Data!G$7))</f>
        <v>55.5</v>
      </c>
      <c r="O129" s="33">
        <f>IF(Data!J136="A",Data!G$5,IF(Data!J136="B",Data!G$6,Data!G$7))</f>
        <v>76</v>
      </c>
      <c r="P129" s="45">
        <f>IF(Data!C$6=1,M129,IF(Data!C$6=2,N129,O129))</f>
        <v>76</v>
      </c>
      <c r="Q129" s="47">
        <f t="shared" si="14"/>
        <v>0.70630256284008719</v>
      </c>
      <c r="R129">
        <f t="shared" si="15"/>
        <v>0.31087282988262566</v>
      </c>
      <c r="S129">
        <f t="shared" si="16"/>
        <v>0.14136021480100466</v>
      </c>
      <c r="T129" s="67">
        <f>(1-L129*S129/Data!G136)*100</f>
        <v>97.422582921510156</v>
      </c>
      <c r="U129" s="45">
        <f t="shared" si="17"/>
        <v>160.74726182049176</v>
      </c>
      <c r="V129" s="47">
        <f>MAX(0,NORMSINV(Data!J$5/100))</f>
        <v>0.50437198623838131</v>
      </c>
      <c r="W129">
        <f t="shared" si="18"/>
        <v>0.3512927868446884</v>
      </c>
      <c r="X129">
        <f t="shared" si="19"/>
        <v>0.1964505870695053</v>
      </c>
      <c r="Y129" s="67">
        <f>(1-L129*X129/Data!G136)*100</f>
        <v>96.418121612894581</v>
      </c>
      <c r="Z129" s="45">
        <f t="shared" si="20"/>
        <v>159.08990066127606</v>
      </c>
      <c r="AA129" s="5">
        <f t="shared" si="21"/>
        <v>82</v>
      </c>
      <c r="AB129" s="5">
        <f>Data!C136*AA129</f>
        <v>1886</v>
      </c>
      <c r="AC129" s="35">
        <f>(100-T129)/100*Data!B136</f>
        <v>121.26747354294717</v>
      </c>
      <c r="AD129" s="74">
        <f>AC129/Data!B136*Data!D136</f>
        <v>4.2527381795082428</v>
      </c>
      <c r="AE129" s="15">
        <f>Data!N$6/100*Data!C136*AC129</f>
        <v>557.8303782975571</v>
      </c>
      <c r="AF129" s="15">
        <f>Data!N$7*AD129</f>
        <v>1275.8214538524728</v>
      </c>
      <c r="AG129" s="8">
        <f>Data!N$5/100*Data!C136*Data!G136/Data!B136/(1-P129/100)*AC129</f>
        <v>395.20395203510952</v>
      </c>
      <c r="AH129" s="5">
        <f t="shared" si="22"/>
        <v>59</v>
      </c>
      <c r="AI129" s="5">
        <f>Data!C136*AH129</f>
        <v>1357</v>
      </c>
      <c r="AJ129" s="73">
        <f>(100-Y129)/100*Data!B136</f>
        <v>168.52737811330999</v>
      </c>
      <c r="AK129" s="70">
        <f>AJ129*Data!D136/Data!B136</f>
        <v>5.9100993387239429</v>
      </c>
      <c r="AL129" s="15">
        <f>Data!N$6/100*Data!C136*AJ129</f>
        <v>775.22593932122606</v>
      </c>
      <c r="AM129" s="15">
        <f>Data!N$7*AK129</f>
        <v>1773.0298016171828</v>
      </c>
      <c r="AN129" s="8">
        <f>Data!N$5/100*Data!C136*Data!G136/Data!B136/(1-Data!J$5/100)*AJ129</f>
        <v>429.35871220025871</v>
      </c>
    </row>
    <row r="130" spans="1:40">
      <c r="A130" s="11">
        <v>125</v>
      </c>
      <c r="B130" s="22">
        <f t="shared" si="12"/>
        <v>2</v>
      </c>
      <c r="C130" s="16">
        <f t="shared" si="13"/>
        <v>1</v>
      </c>
      <c r="J130" s="23">
        <f>Data!B137*Data!C137</f>
        <v>2717</v>
      </c>
      <c r="K130" s="23">
        <f>IF(Data!C$7=1,Data!D137,IF(Data!C$7=2,J130,Data!B137))</f>
        <v>116</v>
      </c>
      <c r="L130" s="33">
        <f>Data!E137*SQRT(Data!F137/20)</f>
        <v>4.7087335671507455</v>
      </c>
      <c r="M130" s="33">
        <f>IF(Data!H137="A",Data!G$5,IF(Data!H137="B",Data!G$6,Data!G$7))</f>
        <v>55.5</v>
      </c>
      <c r="N130" s="33">
        <f>IF(Data!I137="A",Data!G$5,IF(Data!I137="B",Data!G$6,Data!G$7))</f>
        <v>55.5</v>
      </c>
      <c r="O130" s="33">
        <f>IF(Data!J137="A",Data!G$5,IF(Data!J137="B",Data!G$6,Data!G$7))</f>
        <v>65</v>
      </c>
      <c r="P130" s="45">
        <f>IF(Data!C$6=1,M130,IF(Data!C$6=2,N130,O130))</f>
        <v>55.5</v>
      </c>
      <c r="Q130" s="47">
        <f t="shared" si="14"/>
        <v>0.13830420796140452</v>
      </c>
      <c r="R130">
        <f t="shared" si="15"/>
        <v>0.39514451138108081</v>
      </c>
      <c r="S130">
        <f t="shared" si="16"/>
        <v>0.33359913883825582</v>
      </c>
      <c r="T130" s="67">
        <f>(1-L130*S130/Data!G137)*100</f>
        <v>99.259042706122514</v>
      </c>
      <c r="U130" s="45">
        <f t="shared" si="17"/>
        <v>115.14048953910211</v>
      </c>
      <c r="V130" s="47">
        <f>MAX(0,NORMSINV(Data!J$5/100))</f>
        <v>0.50437198623838131</v>
      </c>
      <c r="W130">
        <f t="shared" si="18"/>
        <v>0.3512927868446884</v>
      </c>
      <c r="X130">
        <f t="shared" si="19"/>
        <v>0.1964505870695053</v>
      </c>
      <c r="Y130" s="67">
        <f>(1-L130*X130/Data!G137)*100</f>
        <v>99.563663455839318</v>
      </c>
      <c r="Z130" s="45">
        <f t="shared" si="20"/>
        <v>115.49384960877362</v>
      </c>
      <c r="AA130" s="5">
        <f t="shared" si="21"/>
        <v>1</v>
      </c>
      <c r="AB130" s="5">
        <f>Data!C137*AA130</f>
        <v>11</v>
      </c>
      <c r="AC130" s="35">
        <f>(100-T130)/100*Data!B137</f>
        <v>1.8301645158773898</v>
      </c>
      <c r="AD130" s="74">
        <f>AC130/Data!B137*Data!D137</f>
        <v>0.85951046089788352</v>
      </c>
      <c r="AE130" s="15">
        <f>Data!N$6/100*Data!C137*AC130</f>
        <v>4.0263619349302582</v>
      </c>
      <c r="AF130" s="15">
        <f>Data!N$7*AD130</f>
        <v>257.85313826936505</v>
      </c>
      <c r="AG130" s="8">
        <f>Data!N$5/100*Data!C137*Data!G137/Data!B137/(1-P130/100)*AC130</f>
        <v>9.7073730860803202</v>
      </c>
      <c r="AH130" s="5">
        <f t="shared" si="22"/>
        <v>2</v>
      </c>
      <c r="AI130" s="5">
        <f>Data!C137*AH130</f>
        <v>22</v>
      </c>
      <c r="AJ130" s="73">
        <f>(100-Y130)/100*Data!B137</f>
        <v>1.0777512640768838</v>
      </c>
      <c r="AK130" s="70">
        <f>AJ130*Data!D137/Data!B137</f>
        <v>0.50615039122639072</v>
      </c>
      <c r="AL130" s="15">
        <f>Data!N$6/100*Data!C137*AJ130</f>
        <v>2.3710527809691446</v>
      </c>
      <c r="AM130" s="15">
        <f>Data!N$7*AK130</f>
        <v>151.84511736791723</v>
      </c>
      <c r="AN130" s="8">
        <f>Data!N$5/100*Data!C137*Data!G137/Data!B137/(1-Data!J$5/100)*AJ130</f>
        <v>8.2861304640285791</v>
      </c>
    </row>
    <row r="131" spans="1:40">
      <c r="A131" s="11">
        <v>126</v>
      </c>
      <c r="B131" s="22">
        <f t="shared" si="12"/>
        <v>60</v>
      </c>
      <c r="C131" s="16">
        <f t="shared" si="13"/>
        <v>84</v>
      </c>
      <c r="J131" s="23">
        <f>Data!B138*Data!C138</f>
        <v>340030</v>
      </c>
      <c r="K131" s="23">
        <f>IF(Data!C$7=1,Data!D138,IF(Data!C$7=2,J131,Data!B138))</f>
        <v>164</v>
      </c>
      <c r="L131" s="33">
        <f>Data!E138*SQRT(Data!F138/20)</f>
        <v>118.85881636600156</v>
      </c>
      <c r="M131" s="33">
        <f>IF(Data!H138="A",Data!G$5,IF(Data!H138="B",Data!G$6,Data!G$7))</f>
        <v>76</v>
      </c>
      <c r="N131" s="33">
        <f>IF(Data!I138="A",Data!G$5,IF(Data!I138="B",Data!G$6,Data!G$7))</f>
        <v>65</v>
      </c>
      <c r="O131" s="33">
        <f>IF(Data!J138="A",Data!G$5,IF(Data!J138="B",Data!G$6,Data!G$7))</f>
        <v>76</v>
      </c>
      <c r="P131" s="45">
        <f>IF(Data!C$6=1,M131,IF(Data!C$6=2,N131,O131))</f>
        <v>76</v>
      </c>
      <c r="Q131" s="47">
        <f t="shared" si="14"/>
        <v>0.70630256284008719</v>
      </c>
      <c r="R131">
        <f t="shared" si="15"/>
        <v>0.31087282988262566</v>
      </c>
      <c r="S131">
        <f t="shared" si="16"/>
        <v>0.14136021480100466</v>
      </c>
      <c r="T131" s="67">
        <f>(1-L131*S131/Data!G138)*100</f>
        <v>95.226730735087742</v>
      </c>
      <c r="U131" s="45">
        <f t="shared" si="17"/>
        <v>156.17183840554389</v>
      </c>
      <c r="V131" s="47">
        <f>MAX(0,NORMSINV(Data!J$5/100))</f>
        <v>0.50437198623838131</v>
      </c>
      <c r="W131">
        <f t="shared" si="18"/>
        <v>0.3512927868446884</v>
      </c>
      <c r="X131">
        <f t="shared" si="19"/>
        <v>0.1964505870695053</v>
      </c>
      <c r="Y131" s="67">
        <f>(1-L131*X131/Data!G138)*100</f>
        <v>93.366510155259235</v>
      </c>
      <c r="Z131" s="45">
        <f t="shared" si="20"/>
        <v>153.12107665462514</v>
      </c>
      <c r="AA131" s="5">
        <f t="shared" si="21"/>
        <v>84</v>
      </c>
      <c r="AB131" s="5">
        <f>Data!C138*AA131</f>
        <v>6216</v>
      </c>
      <c r="AC131" s="35">
        <f>(100-T131)/100*Data!B138</f>
        <v>219.33172272271827</v>
      </c>
      <c r="AD131" s="74">
        <f>AC131/Data!B138*Data!D138</f>
        <v>7.8281615944561036</v>
      </c>
      <c r="AE131" s="15">
        <f>Data!N$6/100*Data!C138*AC131</f>
        <v>3246.1094962962306</v>
      </c>
      <c r="AF131" s="15">
        <f>Data!N$7*AD131</f>
        <v>2348.4484783368312</v>
      </c>
      <c r="AG131" s="8">
        <f>Data!N$5/100*Data!C138*Data!G138/Data!B138/(1-P131/100)*AC131</f>
        <v>1295.147060546193</v>
      </c>
      <c r="AH131" s="5">
        <f t="shared" si="22"/>
        <v>60</v>
      </c>
      <c r="AI131" s="5">
        <f>Data!C138*AH131</f>
        <v>4440</v>
      </c>
      <c r="AJ131" s="73">
        <f>(100-Y131)/100*Data!B138</f>
        <v>304.8088583658382</v>
      </c>
      <c r="AK131" s="70">
        <f>AJ131*Data!D138/Data!B138</f>
        <v>10.878923345374858</v>
      </c>
      <c r="AL131" s="15">
        <f>Data!N$6/100*Data!C138*AJ131</f>
        <v>4511.1711038144058</v>
      </c>
      <c r="AM131" s="15">
        <f>Data!N$7*AK131</f>
        <v>3263.6770036124572</v>
      </c>
      <c r="AN131" s="8">
        <f>Data!N$5/100*Data!C138*Data!G138/Data!B138/(1-Data!J$5/100)*AJ131</f>
        <v>1407.0777156010381</v>
      </c>
    </row>
    <row r="132" spans="1:40">
      <c r="A132" s="11">
        <v>127</v>
      </c>
      <c r="B132" s="22">
        <f t="shared" si="12"/>
        <v>156</v>
      </c>
      <c r="C132" s="16">
        <f t="shared" si="13"/>
        <v>218</v>
      </c>
      <c r="J132" s="23">
        <f>Data!B139*Data!C139</f>
        <v>402745</v>
      </c>
      <c r="K132" s="23">
        <f>IF(Data!C$7=1,Data!D139,IF(Data!C$7=2,J132,Data!B139))</f>
        <v>249</v>
      </c>
      <c r="L132" s="33">
        <f>Data!E139*SQRT(Data!F139/20)</f>
        <v>308.45981968565133</v>
      </c>
      <c r="M132" s="33">
        <f>IF(Data!H139="A",Data!G$5,IF(Data!H139="B",Data!G$6,Data!G$7))</f>
        <v>76</v>
      </c>
      <c r="N132" s="33">
        <f>IF(Data!I139="A",Data!G$5,IF(Data!I139="B",Data!G$6,Data!G$7))</f>
        <v>55.5</v>
      </c>
      <c r="O132" s="33">
        <f>IF(Data!J139="A",Data!G$5,IF(Data!J139="B",Data!G$6,Data!G$7))</f>
        <v>76</v>
      </c>
      <c r="P132" s="45">
        <f>IF(Data!C$6=1,M132,IF(Data!C$6=2,N132,O132))</f>
        <v>76</v>
      </c>
      <c r="Q132" s="47">
        <f t="shared" si="14"/>
        <v>0.70630256284008719</v>
      </c>
      <c r="R132">
        <f t="shared" si="15"/>
        <v>0.31087282988262566</v>
      </c>
      <c r="S132">
        <f t="shared" si="16"/>
        <v>0.14136021480100466</v>
      </c>
      <c r="T132" s="67">
        <f>(1-L132*S132/Data!G139)*100</f>
        <v>94.62343447987142</v>
      </c>
      <c r="U132" s="45">
        <f t="shared" si="17"/>
        <v>235.61235185487985</v>
      </c>
      <c r="V132" s="47">
        <f>MAX(0,NORMSINV(Data!J$5/100))</f>
        <v>0.50437198623838131</v>
      </c>
      <c r="W132">
        <f t="shared" si="18"/>
        <v>0.3512927868446884</v>
      </c>
      <c r="X132">
        <f t="shared" si="19"/>
        <v>0.1964505870695053</v>
      </c>
      <c r="Y132" s="67">
        <f>(1-L132*X132/Data!G139)*100</f>
        <v>92.528099548138115</v>
      </c>
      <c r="Z132" s="45">
        <f t="shared" si="20"/>
        <v>230.39496787486391</v>
      </c>
      <c r="AA132" s="5">
        <f t="shared" si="21"/>
        <v>218</v>
      </c>
      <c r="AB132" s="5">
        <f>Data!C139*AA132</f>
        <v>7630</v>
      </c>
      <c r="AC132" s="35">
        <f>(100-T132)/100*Data!B139</f>
        <v>618.68139440119569</v>
      </c>
      <c r="AD132" s="74">
        <f>AC132/Data!B139*Data!D139</f>
        <v>13.387648145120163</v>
      </c>
      <c r="AE132" s="15">
        <f>Data!N$6/100*Data!C139*AC132</f>
        <v>4330.7697608083699</v>
      </c>
      <c r="AF132" s="15">
        <f>Data!N$7*AD132</f>
        <v>4016.2944435360491</v>
      </c>
      <c r="AG132" s="8">
        <f>Data!N$5/100*Data!C139*Data!G139/Data!B139/(1-P132/100)*AC132</f>
        <v>1589.7272113421845</v>
      </c>
      <c r="AH132" s="5">
        <f t="shared" si="22"/>
        <v>156</v>
      </c>
      <c r="AI132" s="5">
        <f>Data!C139*AH132</f>
        <v>5460</v>
      </c>
      <c r="AJ132" s="73">
        <f>(100-Y132)/100*Data!B139</f>
        <v>859.79158499574703</v>
      </c>
      <c r="AK132" s="70">
        <f>AJ132*Data!D139/Data!B139</f>
        <v>18.605032125136091</v>
      </c>
      <c r="AL132" s="15">
        <f>Data!N$6/100*Data!C139*AJ132</f>
        <v>6018.5410949702291</v>
      </c>
      <c r="AM132" s="15">
        <f>Data!N$7*AK132</f>
        <v>5581.5096375408275</v>
      </c>
      <c r="AN132" s="8">
        <f>Data!N$5/100*Data!C139*Data!G139/Data!B139/(1-Data!J$5/100)*AJ132</f>
        <v>1727.1164033069995</v>
      </c>
    </row>
    <row r="133" spans="1:40">
      <c r="A133" s="11">
        <v>128</v>
      </c>
      <c r="B133" s="22">
        <f t="shared" si="12"/>
        <v>25</v>
      </c>
      <c r="C133" s="16">
        <f t="shared" si="13"/>
        <v>35</v>
      </c>
      <c r="J133" s="23">
        <f>Data!B140*Data!C140</f>
        <v>484136</v>
      </c>
      <c r="K133" s="23">
        <f>IF(Data!C$7=1,Data!D140,IF(Data!C$7=2,J133,Data!B140))</f>
        <v>164</v>
      </c>
      <c r="L133" s="33">
        <f>Data!E140*SQRT(Data!F140/20)</f>
        <v>49.775853938155052</v>
      </c>
      <c r="M133" s="33">
        <f>IF(Data!H140="A",Data!G$5,IF(Data!H140="B",Data!G$6,Data!G$7))</f>
        <v>76</v>
      </c>
      <c r="N133" s="33">
        <f>IF(Data!I140="A",Data!G$5,IF(Data!I140="B",Data!G$6,Data!G$7))</f>
        <v>65</v>
      </c>
      <c r="O133" s="33">
        <f>IF(Data!J140="A",Data!G$5,IF(Data!J140="B",Data!G$6,Data!G$7))</f>
        <v>76</v>
      </c>
      <c r="P133" s="45">
        <f>IF(Data!C$6=1,M133,IF(Data!C$6=2,N133,O133))</f>
        <v>76</v>
      </c>
      <c r="Q133" s="47">
        <f t="shared" si="14"/>
        <v>0.70630256284008719</v>
      </c>
      <c r="R133">
        <f t="shared" si="15"/>
        <v>0.31087282988262566</v>
      </c>
      <c r="S133">
        <f t="shared" si="16"/>
        <v>0.14136021480100466</v>
      </c>
      <c r="T133" s="67">
        <f>(1-L133*S133/Data!G140)*100</f>
        <v>96.696560842910316</v>
      </c>
      <c r="U133" s="45">
        <f t="shared" si="17"/>
        <v>158.58235978237292</v>
      </c>
      <c r="V133" s="47">
        <f>MAX(0,NORMSINV(Data!J$5/100))</f>
        <v>0.50437198623838131</v>
      </c>
      <c r="W133">
        <f t="shared" si="18"/>
        <v>0.3512927868446884</v>
      </c>
      <c r="X133">
        <f t="shared" si="19"/>
        <v>0.1964505870695053</v>
      </c>
      <c r="Y133" s="67">
        <f>(1-L133*X133/Data!G140)*100</f>
        <v>95.409156935194133</v>
      </c>
      <c r="Z133" s="45">
        <f t="shared" si="20"/>
        <v>156.47101737371838</v>
      </c>
      <c r="AA133" s="5">
        <f t="shared" si="21"/>
        <v>35</v>
      </c>
      <c r="AB133" s="5">
        <f>Data!C140*AA133</f>
        <v>5110</v>
      </c>
      <c r="AC133" s="35">
        <f>(100-T133)/100*Data!B140</f>
        <v>109.54204244909394</v>
      </c>
      <c r="AD133" s="74">
        <f>AC133/Data!B140*Data!D140</f>
        <v>5.417640217627083</v>
      </c>
      <c r="AE133" s="15">
        <f>Data!N$6/100*Data!C140*AC133</f>
        <v>3198.6276395135433</v>
      </c>
      <c r="AF133" s="15">
        <f>Data!N$7*AD133</f>
        <v>1625.2920652881248</v>
      </c>
      <c r="AG133" s="8">
        <f>Data!N$5/100*Data!C140*Data!G140/Data!B140/(1-P133/100)*AC133</f>
        <v>1070.1078219497399</v>
      </c>
      <c r="AH133" s="5">
        <f t="shared" si="22"/>
        <v>25</v>
      </c>
      <c r="AI133" s="5">
        <f>Data!C140*AH133</f>
        <v>3650</v>
      </c>
      <c r="AJ133" s="73">
        <f>(100-Y133)/100*Data!B140</f>
        <v>152.23235602896256</v>
      </c>
      <c r="AK133" s="70">
        <f>AJ133*Data!D140/Data!B140</f>
        <v>7.5289826262816222</v>
      </c>
      <c r="AL133" s="15">
        <f>Data!N$6/100*Data!C140*AJ133</f>
        <v>4445.1847960457071</v>
      </c>
      <c r="AM133" s="15">
        <f>Data!N$7*AK133</f>
        <v>2258.6947878844867</v>
      </c>
      <c r="AN133" s="8">
        <f>Data!N$5/100*Data!C140*Data!G140/Data!B140/(1-Data!J$5/100)*AJ133</f>
        <v>1162.5898829750231</v>
      </c>
    </row>
    <row r="134" spans="1:40">
      <c r="A134" s="11">
        <v>129</v>
      </c>
      <c r="B134" s="22">
        <f t="shared" si="12"/>
        <v>66</v>
      </c>
      <c r="C134" s="16">
        <f t="shared" si="13"/>
        <v>92</v>
      </c>
      <c r="J134" s="23">
        <f>Data!B141*Data!C141</f>
        <v>319696</v>
      </c>
      <c r="K134" s="23">
        <f>IF(Data!C$7=1,Data!D141,IF(Data!C$7=2,J134,Data!B141))</f>
        <v>101</v>
      </c>
      <c r="L134" s="33">
        <f>Data!E141*SQRT(Data!F141/20)</f>
        <v>129.96270956223265</v>
      </c>
      <c r="M134" s="33">
        <f>IF(Data!H141="A",Data!G$5,IF(Data!H141="B",Data!G$6,Data!G$7))</f>
        <v>76</v>
      </c>
      <c r="N134" s="33">
        <f>IF(Data!I141="A",Data!G$5,IF(Data!I141="B",Data!G$6,Data!G$7))</f>
        <v>65</v>
      </c>
      <c r="O134" s="33">
        <f>IF(Data!J141="A",Data!G$5,IF(Data!J141="B",Data!G$6,Data!G$7))</f>
        <v>65</v>
      </c>
      <c r="P134" s="45">
        <f>IF(Data!C$6=1,M134,IF(Data!C$6=2,N134,O134))</f>
        <v>76</v>
      </c>
      <c r="Q134" s="47">
        <f t="shared" si="14"/>
        <v>0.70630256284008719</v>
      </c>
      <c r="R134">
        <f t="shared" si="15"/>
        <v>0.31087282988262566</v>
      </c>
      <c r="S134">
        <f t="shared" si="16"/>
        <v>0.14136021480100466</v>
      </c>
      <c r="T134" s="67">
        <f>(1-L134*S134/Data!G141)*100</f>
        <v>92.313156259482099</v>
      </c>
      <c r="U134" s="45">
        <f t="shared" si="17"/>
        <v>93.236287822076918</v>
      </c>
      <c r="V134" s="47">
        <f>MAX(0,NORMSINV(Data!J$5/100))</f>
        <v>0.50437198623838131</v>
      </c>
      <c r="W134">
        <f t="shared" si="18"/>
        <v>0.3512927868446884</v>
      </c>
      <c r="X134">
        <f t="shared" si="19"/>
        <v>0.1964505870695053</v>
      </c>
      <c r="Y134" s="67">
        <f>(1-L134*X134/Data!G141)*100</f>
        <v>89.3174683721154</v>
      </c>
      <c r="Z134" s="45">
        <f t="shared" si="20"/>
        <v>90.210643055836556</v>
      </c>
      <c r="AA134" s="5">
        <f t="shared" si="21"/>
        <v>92</v>
      </c>
      <c r="AB134" s="5">
        <f>Data!C141*AA134</f>
        <v>9752</v>
      </c>
      <c r="AC134" s="35">
        <f>(100-T134)/100*Data!B141</f>
        <v>231.8352072140199</v>
      </c>
      <c r="AD134" s="74">
        <f>AC134/Data!B141*Data!D141</f>
        <v>7.7637121779230807</v>
      </c>
      <c r="AE134" s="15">
        <f>Data!N$6/100*Data!C141*AC134</f>
        <v>4914.9063929372223</v>
      </c>
      <c r="AF134" s="15">
        <f>Data!N$7*AD134</f>
        <v>2329.113653376924</v>
      </c>
      <c r="AG134" s="8">
        <f>Data!N$5/100*Data!C141*Data!G141/Data!B141/(1-P134/100)*AC134</f>
        <v>2028.5260346070888</v>
      </c>
      <c r="AH134" s="5">
        <f t="shared" si="22"/>
        <v>66</v>
      </c>
      <c r="AI134" s="5">
        <f>Data!C141*AH134</f>
        <v>6996</v>
      </c>
      <c r="AJ134" s="73">
        <f>(100-Y134)/100*Data!B141</f>
        <v>322.18515389699957</v>
      </c>
      <c r="AK134" s="70">
        <f>AJ134*Data!D141/Data!B141</f>
        <v>10.789356944163446</v>
      </c>
      <c r="AL134" s="15">
        <f>Data!N$6/100*Data!C141*AJ134</f>
        <v>6830.3252626163921</v>
      </c>
      <c r="AM134" s="15">
        <f>Data!N$7*AK134</f>
        <v>3236.8070832490339</v>
      </c>
      <c r="AN134" s="8">
        <f>Data!N$5/100*Data!C141*Data!G141/Data!B141/(1-Data!J$5/100)*AJ134</f>
        <v>2203.8375917005574</v>
      </c>
    </row>
    <row r="135" spans="1:40">
      <c r="A135" s="11">
        <v>130</v>
      </c>
      <c r="B135" s="22">
        <f t="shared" ref="B135:B155" si="23">AH135</f>
        <v>9</v>
      </c>
      <c r="C135" s="16">
        <f t="shared" ref="C135:C155" si="24">AA135</f>
        <v>13</v>
      </c>
      <c r="J135" s="23">
        <f>Data!B142*Data!C142</f>
        <v>233465</v>
      </c>
      <c r="K135" s="23">
        <f>IF(Data!C$7=1,Data!D142,IF(Data!C$7=2,J135,Data!B142))</f>
        <v>110</v>
      </c>
      <c r="L135" s="33">
        <f>Data!E142*SQRT(Data!F142/20)</f>
        <v>18.183572278299263</v>
      </c>
      <c r="M135" s="33">
        <f>IF(Data!H142="A",Data!G$5,IF(Data!H142="B",Data!G$6,Data!G$7))</f>
        <v>76</v>
      </c>
      <c r="N135" s="33">
        <f>IF(Data!I142="A",Data!G$5,IF(Data!I142="B",Data!G$6,Data!G$7))</f>
        <v>76</v>
      </c>
      <c r="O135" s="33">
        <f>IF(Data!J142="A",Data!G$5,IF(Data!J142="B",Data!G$6,Data!G$7))</f>
        <v>65</v>
      </c>
      <c r="P135" s="45">
        <f>IF(Data!C$6=1,M135,IF(Data!C$6=2,N135,O135))</f>
        <v>76</v>
      </c>
      <c r="Q135" s="47">
        <f t="shared" ref="Q135:Q155" si="25">MAX(0,NORMSINV(P135/100))</f>
        <v>0.70630256284008719</v>
      </c>
      <c r="R135">
        <f t="shared" ref="R135:R155" si="26">1/SQRT(2*3.1416)*EXP(-Q135*Q135/2)</f>
        <v>0.31087282988262566</v>
      </c>
      <c r="S135">
        <f t="shared" ref="S135:S155" si="27">MIN(4,(R135-Q135*(1-NORMSDIST(Q135))))</f>
        <v>0.14136021480100466</v>
      </c>
      <c r="T135" s="67">
        <f>(1-L135*S135/Data!G142)*100</f>
        <v>96.865324776695147</v>
      </c>
      <c r="U135" s="45">
        <f t="shared" ref="U135:U155" si="28">K135*T135/100</f>
        <v>106.55185725436466</v>
      </c>
      <c r="V135" s="47">
        <f>MAX(0,NORMSINV(Data!J$5/100))</f>
        <v>0.50437198623838131</v>
      </c>
      <c r="W135">
        <f t="shared" ref="W135:W155" si="29">1/SQRT(2*3.1416)*EXP(-V135*V135/2)</f>
        <v>0.3512927868446884</v>
      </c>
      <c r="X135">
        <f t="shared" ref="X135:X155" si="30">MIN(4,(W135-V135*(1-NORMSDIST(V135))))</f>
        <v>0.1964505870695053</v>
      </c>
      <c r="Y135" s="67">
        <f>(1-L135*X135/Data!G142)*100</f>
        <v>95.643690915740649</v>
      </c>
      <c r="Z135" s="45">
        <f t="shared" ref="Z135:Z155" si="31">K135*Y135/100</f>
        <v>105.20806000731471</v>
      </c>
      <c r="AA135" s="5">
        <f t="shared" ref="AA135:AA155" si="32">MAX(INT(L135*Q135+0.5),0)</f>
        <v>13</v>
      </c>
      <c r="AB135" s="5">
        <f>Data!C142*AA135</f>
        <v>3445</v>
      </c>
      <c r="AC135" s="35">
        <f>(100-T135)/100*Data!B142</f>
        <v>27.616488717315754</v>
      </c>
      <c r="AD135" s="74">
        <f>AC135/Data!B142*Data!D142</f>
        <v>3.4481427456353382</v>
      </c>
      <c r="AE135" s="15">
        <f>Data!N$6/100*Data!C142*AC135</f>
        <v>1463.6739020177349</v>
      </c>
      <c r="AF135" s="15">
        <f>Data!N$7*AD135</f>
        <v>1034.4428236906015</v>
      </c>
      <c r="AG135" s="8">
        <f>Data!N$5/100*Data!C142*Data!G142/Data!B142/(1-P135/100)*AC135</f>
        <v>709.5467979418172</v>
      </c>
      <c r="AH135" s="5">
        <f t="shared" ref="AH135:AH155" si="33">MAX(INT(L135*V135+0.5),0)</f>
        <v>9</v>
      </c>
      <c r="AI135" s="5">
        <f>Data!C142*AH135</f>
        <v>2385</v>
      </c>
      <c r="AJ135" s="73">
        <f>(100-Y135)/100*Data!B142</f>
        <v>38.379083032324878</v>
      </c>
      <c r="AK135" s="70">
        <f>AJ135*Data!D142/Data!B142</f>
        <v>4.7919399926852861</v>
      </c>
      <c r="AL135" s="15">
        <f>Data!N$6/100*Data!C142*AJ135</f>
        <v>2034.0914007132185</v>
      </c>
      <c r="AM135" s="15">
        <f>Data!N$7*AK135</f>
        <v>1437.5819978055858</v>
      </c>
      <c r="AN135" s="8">
        <f>Data!N$5/100*Data!C142*Data!G142/Data!B142/(1-Data!J$5/100)*AJ135</f>
        <v>770.86804886771711</v>
      </c>
    </row>
    <row r="136" spans="1:40">
      <c r="A136" s="11">
        <v>131</v>
      </c>
      <c r="B136" s="22">
        <f t="shared" si="23"/>
        <v>6</v>
      </c>
      <c r="C136" s="16">
        <f t="shared" si="24"/>
        <v>9</v>
      </c>
      <c r="J136" s="23">
        <f>Data!B143*Data!C143</f>
        <v>127007</v>
      </c>
      <c r="K136" s="23">
        <f>IF(Data!C$7=1,Data!D143,IF(Data!C$7=2,J136,Data!B143))</f>
        <v>100</v>
      </c>
      <c r="L136" s="33">
        <f>Data!E143*SQRT(Data!F143/20)</f>
        <v>12.262803053263172</v>
      </c>
      <c r="M136" s="33">
        <f>IF(Data!H143="A",Data!G$5,IF(Data!H143="B",Data!G$6,Data!G$7))</f>
        <v>76</v>
      </c>
      <c r="N136" s="33">
        <f>IF(Data!I143="A",Data!G$5,IF(Data!I143="B",Data!G$6,Data!G$7))</f>
        <v>76</v>
      </c>
      <c r="O136" s="33">
        <f>IF(Data!J143="A",Data!G$5,IF(Data!J143="B",Data!G$6,Data!G$7))</f>
        <v>65</v>
      </c>
      <c r="P136" s="45">
        <f>IF(Data!C$6=1,M136,IF(Data!C$6=2,N136,O136))</f>
        <v>76</v>
      </c>
      <c r="Q136" s="47">
        <f t="shared" si="25"/>
        <v>0.70630256284008719</v>
      </c>
      <c r="R136">
        <f t="shared" si="26"/>
        <v>0.31087282988262566</v>
      </c>
      <c r="S136">
        <f t="shared" si="27"/>
        <v>0.14136021480100466</v>
      </c>
      <c r="T136" s="67">
        <f>(1-L136*S136/Data!G143)*100</f>
        <v>97.373526555042872</v>
      </c>
      <c r="U136" s="45">
        <f t="shared" si="28"/>
        <v>97.373526555042886</v>
      </c>
      <c r="V136" s="47">
        <f>MAX(0,NORMSINV(Data!J$5/100))</f>
        <v>0.50437198623838131</v>
      </c>
      <c r="W136">
        <f t="shared" si="29"/>
        <v>0.3512927868446884</v>
      </c>
      <c r="X136">
        <f t="shared" si="30"/>
        <v>0.1964505870695053</v>
      </c>
      <c r="Y136" s="67">
        <f>(1-L136*X136/Data!G143)*100</f>
        <v>96.349947183437465</v>
      </c>
      <c r="Z136" s="45">
        <f t="shared" si="31"/>
        <v>96.349947183437465</v>
      </c>
      <c r="AA136" s="5">
        <f t="shared" si="32"/>
        <v>9</v>
      </c>
      <c r="AB136" s="5">
        <f>Data!C143*AA136</f>
        <v>2169</v>
      </c>
      <c r="AC136" s="35">
        <f>(100-T136)/100*Data!B143</f>
        <v>13.841515054924063</v>
      </c>
      <c r="AD136" s="74">
        <f>AC136/Data!B143*Data!D143</f>
        <v>2.6264734449571279</v>
      </c>
      <c r="AE136" s="15">
        <f>Data!N$6/100*Data!C143*AC136</f>
        <v>667.1610256473399</v>
      </c>
      <c r="AF136" s="15">
        <f>Data!N$7*AD136</f>
        <v>787.94203348713836</v>
      </c>
      <c r="AG136" s="8">
        <f>Data!N$5/100*Data!C143*Data!G143/Data!B143/(1-P136/100)*AC136</f>
        <v>435.17381891133414</v>
      </c>
      <c r="AH136" s="5">
        <f t="shared" si="33"/>
        <v>6</v>
      </c>
      <c r="AI136" s="5">
        <f>Data!C143*AH136</f>
        <v>1446</v>
      </c>
      <c r="AJ136" s="73">
        <f>(100-Y136)/100*Data!B143</f>
        <v>19.235778343284561</v>
      </c>
      <c r="AK136" s="70">
        <f>AJ136*Data!D143/Data!B143</f>
        <v>3.6500528165625354</v>
      </c>
      <c r="AL136" s="15">
        <f>Data!N$6/100*Data!C143*AJ136</f>
        <v>927.16451614631592</v>
      </c>
      <c r="AM136" s="15">
        <f>Data!N$7*AK136</f>
        <v>1095.0158449687606</v>
      </c>
      <c r="AN136" s="8">
        <f>Data!N$5/100*Data!C143*Data!G143/Data!B143/(1-Data!J$5/100)*AJ136</f>
        <v>472.78289983911793</v>
      </c>
    </row>
    <row r="137" spans="1:40">
      <c r="A137" s="11">
        <v>132</v>
      </c>
      <c r="B137" s="22">
        <f t="shared" si="23"/>
        <v>2</v>
      </c>
      <c r="C137" s="16">
        <f t="shared" si="24"/>
        <v>3</v>
      </c>
      <c r="J137" s="23">
        <f>Data!B144*Data!C144</f>
        <v>206919</v>
      </c>
      <c r="K137" s="23">
        <f>IF(Data!C$7=1,Data!D144,IF(Data!C$7=2,J137,Data!B144))</f>
        <v>190</v>
      </c>
      <c r="L137" s="33">
        <f>Data!E144*SQRT(Data!F144/20)</f>
        <v>4.3252611909128866</v>
      </c>
      <c r="M137" s="33">
        <f>IF(Data!H144="A",Data!G$5,IF(Data!H144="B",Data!G$6,Data!G$7))</f>
        <v>76</v>
      </c>
      <c r="N137" s="33">
        <f>IF(Data!I144="A",Data!G$5,IF(Data!I144="B",Data!G$6,Data!G$7))</f>
        <v>76</v>
      </c>
      <c r="O137" s="33">
        <f>IF(Data!J144="A",Data!G$5,IF(Data!J144="B",Data!G$6,Data!G$7))</f>
        <v>76</v>
      </c>
      <c r="P137" s="45">
        <f>IF(Data!C$6=1,M137,IF(Data!C$6=2,N137,O137))</f>
        <v>76</v>
      </c>
      <c r="Q137" s="47">
        <f t="shared" si="25"/>
        <v>0.70630256284008719</v>
      </c>
      <c r="R137">
        <f t="shared" si="26"/>
        <v>0.31087282988262566</v>
      </c>
      <c r="S137">
        <f t="shared" si="27"/>
        <v>0.14136021480100466</v>
      </c>
      <c r="T137" s="67">
        <f>(1-L137*S137/Data!G144)*100</f>
        <v>97.452417287425448</v>
      </c>
      <c r="U137" s="45">
        <f t="shared" si="28"/>
        <v>185.15959284610835</v>
      </c>
      <c r="V137" s="47">
        <f>MAX(0,NORMSINV(Data!J$5/100))</f>
        <v>0.50437198623838131</v>
      </c>
      <c r="W137">
        <f t="shared" si="29"/>
        <v>0.3512927868446884</v>
      </c>
      <c r="X137">
        <f t="shared" si="30"/>
        <v>0.1964505870695053</v>
      </c>
      <c r="Y137" s="67">
        <f>(1-L137*X137/Data!G144)*100</f>
        <v>96.459582915900896</v>
      </c>
      <c r="Z137" s="45">
        <f t="shared" si="31"/>
        <v>183.2732075402117</v>
      </c>
      <c r="AA137" s="5">
        <f t="shared" si="32"/>
        <v>3</v>
      </c>
      <c r="AB137" s="5">
        <f>Data!C144*AA137</f>
        <v>2493</v>
      </c>
      <c r="AC137" s="35">
        <f>(100-T137)/100*Data!B144</f>
        <v>6.3434809543106354</v>
      </c>
      <c r="AD137" s="74">
        <f>AC137/Data!B144*Data!D144</f>
        <v>4.8404071538916495</v>
      </c>
      <c r="AE137" s="15">
        <f>Data!N$6/100*Data!C144*AC137</f>
        <v>1054.2865346064277</v>
      </c>
      <c r="AF137" s="15">
        <f>Data!N$7*AD137</f>
        <v>1452.122146167495</v>
      </c>
      <c r="AG137" s="8">
        <f>Data!N$5/100*Data!C144*Data!G144/Data!B144/(1-P137/100)*AC137</f>
        <v>529.26030853736324</v>
      </c>
      <c r="AH137" s="5">
        <f t="shared" si="33"/>
        <v>2</v>
      </c>
      <c r="AI137" s="5">
        <f>Data!C144*AH137</f>
        <v>1662</v>
      </c>
      <c r="AJ137" s="73">
        <f>(100-Y137)/100*Data!B144</f>
        <v>8.815638539406768</v>
      </c>
      <c r="AK137" s="70">
        <f>AJ137*Data!D144/Data!B144</f>
        <v>6.7267924597882969</v>
      </c>
      <c r="AL137" s="15">
        <f>Data!N$6/100*Data!C144*AJ137</f>
        <v>1465.159125249405</v>
      </c>
      <c r="AM137" s="15">
        <f>Data!N$7*AK137</f>
        <v>2018.0377379364891</v>
      </c>
      <c r="AN137" s="8">
        <f>Data!N$5/100*Data!C144*Data!G144/Data!B144/(1-Data!J$5/100)*AJ137</f>
        <v>575.000637827952</v>
      </c>
    </row>
    <row r="138" spans="1:40">
      <c r="A138" s="11">
        <v>133</v>
      </c>
      <c r="B138" s="22">
        <f t="shared" si="23"/>
        <v>22</v>
      </c>
      <c r="C138" s="16">
        <f t="shared" si="24"/>
        <v>17</v>
      </c>
      <c r="J138" s="23">
        <f>Data!B145*Data!C145</f>
        <v>30664</v>
      </c>
      <c r="K138" s="23">
        <f>IF(Data!C$7=1,Data!D145,IF(Data!C$7=2,J138,Data!B145))</f>
        <v>418</v>
      </c>
      <c r="L138" s="33">
        <f>Data!E145*SQRT(Data!F145/20)</f>
        <v>43.398930714913547</v>
      </c>
      <c r="M138" s="33">
        <f>IF(Data!H145="A",Data!G$5,IF(Data!H145="B",Data!G$6,Data!G$7))</f>
        <v>65</v>
      </c>
      <c r="N138" s="33">
        <f>IF(Data!I145="A",Data!G$5,IF(Data!I145="B",Data!G$6,Data!G$7))</f>
        <v>55.5</v>
      </c>
      <c r="O138" s="33">
        <f>IF(Data!J145="A",Data!G$5,IF(Data!J145="B",Data!G$6,Data!G$7))</f>
        <v>76</v>
      </c>
      <c r="P138" s="45">
        <f>IF(Data!C$6=1,M138,IF(Data!C$6=2,N138,O138))</f>
        <v>65</v>
      </c>
      <c r="Q138" s="47">
        <f t="shared" si="25"/>
        <v>0.38532046640756756</v>
      </c>
      <c r="R138">
        <f t="shared" si="26"/>
        <v>0.37039857132292781</v>
      </c>
      <c r="S138">
        <f t="shared" si="27"/>
        <v>0.23553640808027917</v>
      </c>
      <c r="T138" s="67">
        <f>(1-L138*S138/Data!G145)*100</f>
        <v>98.955870454022914</v>
      </c>
      <c r="U138" s="45">
        <f t="shared" si="28"/>
        <v>413.63553849781579</v>
      </c>
      <c r="V138" s="47">
        <f>MAX(0,NORMSINV(Data!J$5/100))</f>
        <v>0.50437198623838131</v>
      </c>
      <c r="W138">
        <f t="shared" si="29"/>
        <v>0.3512927868446884</v>
      </c>
      <c r="X138">
        <f t="shared" si="30"/>
        <v>0.1964505870695053</v>
      </c>
      <c r="Y138" s="67">
        <f>(1-L138*X138/Data!G145)*100</f>
        <v>99.1291373424787</v>
      </c>
      <c r="Z138" s="45">
        <f t="shared" si="31"/>
        <v>414.35979409156096</v>
      </c>
      <c r="AA138" s="5">
        <f t="shared" si="32"/>
        <v>17</v>
      </c>
      <c r="AB138" s="5">
        <f>Data!C145*AA138</f>
        <v>136</v>
      </c>
      <c r="AC138" s="35">
        <f>(100-T138)/100*Data!B145</f>
        <v>40.02148549730169</v>
      </c>
      <c r="AD138" s="74">
        <f>AC138/Data!B145*Data!D145</f>
        <v>4.3644615021842172</v>
      </c>
      <c r="AE138" s="15">
        <f>Data!N$6/100*Data!C145*AC138</f>
        <v>64.034376795682704</v>
      </c>
      <c r="AF138" s="15">
        <f>Data!N$7*AD138</f>
        <v>1309.3384506552652</v>
      </c>
      <c r="AG138" s="8">
        <f>Data!N$5/100*Data!C145*Data!G145/Data!B145/(1-P138/100)*AC138</f>
        <v>58.411590029232386</v>
      </c>
      <c r="AH138" s="5">
        <f t="shared" si="33"/>
        <v>22</v>
      </c>
      <c r="AI138" s="5">
        <f>Data!C145*AH138</f>
        <v>176</v>
      </c>
      <c r="AJ138" s="73">
        <f>(100-Y138)/100*Data!B145</f>
        <v>33.380165662791441</v>
      </c>
      <c r="AK138" s="70">
        <f>AJ138*Data!D145/Data!B145</f>
        <v>3.6402059084390355</v>
      </c>
      <c r="AL138" s="15">
        <f>Data!N$6/100*Data!C145*AJ138</f>
        <v>53.408265060466306</v>
      </c>
      <c r="AM138" s="15">
        <f>Data!N$7*AK138</f>
        <v>1092.0617725317106</v>
      </c>
      <c r="AN138" s="8">
        <f>Data!N$5/100*Data!C145*Data!G145/Data!B145/(1-Data!J$5/100)*AJ138</f>
        <v>55.542315421065325</v>
      </c>
    </row>
    <row r="139" spans="1:40">
      <c r="A139" s="11">
        <v>134</v>
      </c>
      <c r="B139" s="22">
        <f t="shared" si="23"/>
        <v>29</v>
      </c>
      <c r="C139" s="16">
        <f t="shared" si="24"/>
        <v>22</v>
      </c>
      <c r="J139" s="23">
        <f>Data!B146*Data!C146</f>
        <v>78460</v>
      </c>
      <c r="K139" s="23">
        <f>IF(Data!C$7=1,Data!D146,IF(Data!C$7=2,J139,Data!B146))</f>
        <v>413</v>
      </c>
      <c r="L139" s="33">
        <f>Data!E146*SQRT(Data!F146/20)</f>
        <v>56.872330601075248</v>
      </c>
      <c r="M139" s="33">
        <f>IF(Data!H146="A",Data!G$5,IF(Data!H146="B",Data!G$6,Data!G$7))</f>
        <v>65</v>
      </c>
      <c r="N139" s="33">
        <f>IF(Data!I146="A",Data!G$5,IF(Data!I146="B",Data!G$6,Data!G$7))</f>
        <v>55.5</v>
      </c>
      <c r="O139" s="33">
        <f>IF(Data!J146="A",Data!G$5,IF(Data!J146="B",Data!G$6,Data!G$7))</f>
        <v>76</v>
      </c>
      <c r="P139" s="45">
        <f>IF(Data!C$6=1,M139,IF(Data!C$6=2,N139,O139))</f>
        <v>65</v>
      </c>
      <c r="Q139" s="47">
        <f t="shared" si="25"/>
        <v>0.38532046640756756</v>
      </c>
      <c r="R139">
        <f t="shared" si="26"/>
        <v>0.37039857132292781</v>
      </c>
      <c r="S139">
        <f t="shared" si="27"/>
        <v>0.23553640808027917</v>
      </c>
      <c r="T139" s="67">
        <f>(1-L139*S139/Data!G146)*100</f>
        <v>97.860143056081242</v>
      </c>
      <c r="U139" s="45">
        <f t="shared" si="28"/>
        <v>404.16239082161553</v>
      </c>
      <c r="V139" s="47">
        <f>MAX(0,NORMSINV(Data!J$5/100))</f>
        <v>0.50437198623838131</v>
      </c>
      <c r="W139">
        <f t="shared" si="29"/>
        <v>0.3512927868446884</v>
      </c>
      <c r="X139">
        <f t="shared" si="30"/>
        <v>0.1964505870695053</v>
      </c>
      <c r="Y139" s="67">
        <f>(1-L139*X139/Data!G146)*100</f>
        <v>98.215239179777598</v>
      </c>
      <c r="Z139" s="45">
        <f t="shared" si="31"/>
        <v>405.62893781248147</v>
      </c>
      <c r="AA139" s="5">
        <f t="shared" si="32"/>
        <v>22</v>
      </c>
      <c r="AB139" s="5">
        <f>Data!C146*AA139</f>
        <v>440</v>
      </c>
      <c r="AC139" s="35">
        <f>(100-T139)/100*Data!B146</f>
        <v>83.946587909932887</v>
      </c>
      <c r="AD139" s="74">
        <f>AC139/Data!B146*Data!D146</f>
        <v>8.8376091783844704</v>
      </c>
      <c r="AE139" s="15">
        <f>Data!N$6/100*Data!C146*AC139</f>
        <v>335.78635163973155</v>
      </c>
      <c r="AF139" s="15">
        <f>Data!N$7*AD139</f>
        <v>2651.282753515341</v>
      </c>
      <c r="AG139" s="8">
        <f>Data!N$5/100*Data!C146*Data!G146/Data!B146/(1-P139/100)*AC139</f>
        <v>191.36434955616326</v>
      </c>
      <c r="AH139" s="5">
        <f t="shared" si="33"/>
        <v>29</v>
      </c>
      <c r="AI139" s="5">
        <f>Data!C146*AH139</f>
        <v>580</v>
      </c>
      <c r="AJ139" s="73">
        <f>(100-Y139)/100*Data!B146</f>
        <v>70.016166977324843</v>
      </c>
      <c r="AK139" s="70">
        <f>AJ139*Data!D146/Data!B146</f>
        <v>7.3710621875185218</v>
      </c>
      <c r="AL139" s="15">
        <f>Data!N$6/100*Data!C146*AJ139</f>
        <v>280.06466790929937</v>
      </c>
      <c r="AM139" s="15">
        <f>Data!N$7*AK139</f>
        <v>2211.3186562555566</v>
      </c>
      <c r="AN139" s="8">
        <f>Data!N$5/100*Data!C146*Data!G146/Data!B146/(1-Data!J$5/100)*AJ139</f>
        <v>181.96421391844035</v>
      </c>
    </row>
    <row r="140" spans="1:40">
      <c r="A140" s="11">
        <v>135</v>
      </c>
      <c r="B140" s="22">
        <f t="shared" si="23"/>
        <v>15</v>
      </c>
      <c r="C140" s="16">
        <f t="shared" si="24"/>
        <v>4</v>
      </c>
      <c r="J140" s="23">
        <f>Data!B147*Data!C147</f>
        <v>13281</v>
      </c>
      <c r="K140" s="23">
        <f>IF(Data!C$7=1,Data!D147,IF(Data!C$7=2,J140,Data!B147))</f>
        <v>491</v>
      </c>
      <c r="L140" s="33">
        <f>Data!E147*SQRT(Data!F147/20)</f>
        <v>29.153673909996456</v>
      </c>
      <c r="M140" s="33">
        <f>IF(Data!H147="A",Data!G$5,IF(Data!H147="B",Data!G$6,Data!G$7))</f>
        <v>55.5</v>
      </c>
      <c r="N140" s="33">
        <f>IF(Data!I147="A",Data!G$5,IF(Data!I147="B",Data!G$6,Data!G$7))</f>
        <v>55.5</v>
      </c>
      <c r="O140" s="33">
        <f>IF(Data!J147="A",Data!G$5,IF(Data!J147="B",Data!G$6,Data!G$7))</f>
        <v>76</v>
      </c>
      <c r="P140" s="45">
        <f>IF(Data!C$6=1,M140,IF(Data!C$6=2,N140,O140))</f>
        <v>55.5</v>
      </c>
      <c r="Q140" s="47">
        <f t="shared" si="25"/>
        <v>0.13830420796140452</v>
      </c>
      <c r="R140">
        <f t="shared" si="26"/>
        <v>0.39514451138108081</v>
      </c>
      <c r="S140">
        <f t="shared" si="27"/>
        <v>0.33359913883825582</v>
      </c>
      <c r="T140" s="67">
        <f>(1-L140*S140/Data!G147)*100</f>
        <v>96.411202763709909</v>
      </c>
      <c r="U140" s="45">
        <f t="shared" si="28"/>
        <v>473.37900556981566</v>
      </c>
      <c r="V140" s="47">
        <f>MAX(0,NORMSINV(Data!J$5/100))</f>
        <v>0.50437198623838131</v>
      </c>
      <c r="W140">
        <f t="shared" si="29"/>
        <v>0.3512927868446884</v>
      </c>
      <c r="X140">
        <f t="shared" si="30"/>
        <v>0.1964505870695053</v>
      </c>
      <c r="Y140" s="67">
        <f>(1-L140*X140/Data!G147)*100</f>
        <v>97.886621271272418</v>
      </c>
      <c r="Z140" s="45">
        <f t="shared" si="31"/>
        <v>480.62331044194752</v>
      </c>
      <c r="AA140" s="5">
        <f t="shared" si="32"/>
        <v>4</v>
      </c>
      <c r="AB140" s="5">
        <f>Data!C147*AA140</f>
        <v>76</v>
      </c>
      <c r="AC140" s="35">
        <f>(100-T140)/100*Data!B147</f>
        <v>25.085692681667734</v>
      </c>
      <c r="AD140" s="74">
        <f>AC140/Data!B147*Data!D147</f>
        <v>17.620994430184346</v>
      </c>
      <c r="AE140" s="15">
        <f>Data!N$6/100*Data!C147*AC140</f>
        <v>95.325632190337402</v>
      </c>
      <c r="AF140" s="15">
        <f>Data!N$7*AD140</f>
        <v>5286.2983290553038</v>
      </c>
      <c r="AG140" s="8">
        <f>Data!N$5/100*Data!C147*Data!G147/Data!B147/(1-P140/100)*AC140</f>
        <v>103.8130166834701</v>
      </c>
      <c r="AH140" s="5">
        <f t="shared" si="33"/>
        <v>15</v>
      </c>
      <c r="AI140" s="5">
        <f>Data!C147*AH140</f>
        <v>285</v>
      </c>
      <c r="AJ140" s="73">
        <f>(100-Y140)/100*Data!B147</f>
        <v>14.7725173138058</v>
      </c>
      <c r="AK140" s="70">
        <f>AJ140*Data!D147/Data!B147</f>
        <v>10.376689558052428</v>
      </c>
      <c r="AL140" s="15">
        <f>Data!N$6/100*Data!C147*AJ140</f>
        <v>56.135565792462046</v>
      </c>
      <c r="AM140" s="15">
        <f>Data!N$7*AK140</f>
        <v>3113.0068674157283</v>
      </c>
      <c r="AN140" s="8">
        <f>Data!N$5/100*Data!C147*Data!G147/Data!B147/(1-Data!J$5/100)*AJ140</f>
        <v>88.613901255849498</v>
      </c>
    </row>
    <row r="141" spans="1:40">
      <c r="A141" s="11">
        <v>136</v>
      </c>
      <c r="B141" s="22">
        <f t="shared" si="23"/>
        <v>30</v>
      </c>
      <c r="C141" s="16">
        <f t="shared" si="24"/>
        <v>43</v>
      </c>
      <c r="J141" s="23">
        <f>Data!B148*Data!C148</f>
        <v>177770</v>
      </c>
      <c r="K141" s="23">
        <f>IF(Data!C$7=1,Data!D148,IF(Data!C$7=2,J141,Data!B148))</f>
        <v>494</v>
      </c>
      <c r="L141" s="33">
        <f>Data!E148*SQRT(Data!F148/20)</f>
        <v>60.303566948380279</v>
      </c>
      <c r="M141" s="33">
        <f>IF(Data!H148="A",Data!G$5,IF(Data!H148="B",Data!G$6,Data!G$7))</f>
        <v>76</v>
      </c>
      <c r="N141" s="33">
        <f>IF(Data!I148="A",Data!G$5,IF(Data!I148="B",Data!G$6,Data!G$7))</f>
        <v>55.5</v>
      </c>
      <c r="O141" s="33">
        <f>IF(Data!J148="A",Data!G$5,IF(Data!J148="B",Data!G$6,Data!G$7))</f>
        <v>76</v>
      </c>
      <c r="P141" s="45">
        <f>IF(Data!C$6=1,M141,IF(Data!C$6=2,N141,O141))</f>
        <v>76</v>
      </c>
      <c r="Q141" s="47">
        <f t="shared" si="25"/>
        <v>0.70630256284008719</v>
      </c>
      <c r="R141">
        <f t="shared" si="26"/>
        <v>0.31087282988262566</v>
      </c>
      <c r="S141">
        <f t="shared" si="27"/>
        <v>0.14136021480100466</v>
      </c>
      <c r="T141" s="67">
        <f>(1-L141*S141/Data!G148)*100</f>
        <v>98.68853458814003</v>
      </c>
      <c r="U141" s="45">
        <f t="shared" si="28"/>
        <v>487.52136086541179</v>
      </c>
      <c r="V141" s="47">
        <f>MAX(0,NORMSINV(Data!J$5/100))</f>
        <v>0.50437198623838131</v>
      </c>
      <c r="W141">
        <f t="shared" si="29"/>
        <v>0.3512927868446884</v>
      </c>
      <c r="X141">
        <f t="shared" si="30"/>
        <v>0.1964505870695053</v>
      </c>
      <c r="Y141" s="67">
        <f>(1-L141*X141/Data!G148)*100</f>
        <v>98.177435210862384</v>
      </c>
      <c r="Z141" s="45">
        <f t="shared" si="31"/>
        <v>484.99652994166019</v>
      </c>
      <c r="AA141" s="5">
        <f t="shared" si="32"/>
        <v>43</v>
      </c>
      <c r="AB141" s="5">
        <f>Data!C148*AA141</f>
        <v>1247</v>
      </c>
      <c r="AC141" s="35">
        <f>(100-T141)/100*Data!B148</f>
        <v>80.392829747016179</v>
      </c>
      <c r="AD141" s="74">
        <f>AC141/Data!B148*Data!D148</f>
        <v>6.4786391345882528</v>
      </c>
      <c r="AE141" s="15">
        <f>Data!N$6/100*Data!C148*AC141</f>
        <v>466.27841253269389</v>
      </c>
      <c r="AF141" s="15">
        <f>Data!N$7*AD141</f>
        <v>1943.5917403764759</v>
      </c>
      <c r="AG141" s="8">
        <f>Data!N$5/100*Data!C148*Data!G148/Data!B148/(1-P141/100)*AC141</f>
        <v>257.51169805792125</v>
      </c>
      <c r="AH141" s="5">
        <f t="shared" si="33"/>
        <v>30</v>
      </c>
      <c r="AI141" s="5">
        <f>Data!C148*AH141</f>
        <v>870</v>
      </c>
      <c r="AJ141" s="73">
        <f>(100-Y141)/100*Data!B148</f>
        <v>111.72322157413582</v>
      </c>
      <c r="AK141" s="70">
        <f>AJ141*Data!D148/Data!B148</f>
        <v>9.0034700583398202</v>
      </c>
      <c r="AL141" s="15">
        <f>Data!N$6/100*Data!C148*AJ141</f>
        <v>647.99468512998783</v>
      </c>
      <c r="AM141" s="15">
        <f>Data!N$7*AK141</f>
        <v>2701.041017501946</v>
      </c>
      <c r="AN141" s="8">
        <f>Data!N$5/100*Data!C148*Data!G148/Data!B148/(1-Data!J$5/100)*AJ141</f>
        <v>279.76666347918604</v>
      </c>
    </row>
    <row r="142" spans="1:40">
      <c r="A142" s="11">
        <v>137</v>
      </c>
      <c r="B142" s="22">
        <f t="shared" si="23"/>
        <v>210</v>
      </c>
      <c r="C142" s="16">
        <f t="shared" si="24"/>
        <v>294</v>
      </c>
      <c r="J142" s="23">
        <f>Data!B149*Data!C149</f>
        <v>501905</v>
      </c>
      <c r="K142" s="23">
        <f>IF(Data!C$7=1,Data!D149,IF(Data!C$7=2,J142,Data!B149))</f>
        <v>726</v>
      </c>
      <c r="L142" s="33">
        <f>Data!E149*SQRT(Data!F149/20)</f>
        <v>416.72085560790339</v>
      </c>
      <c r="M142" s="33">
        <f>IF(Data!H149="A",Data!G$5,IF(Data!H149="B",Data!G$6,Data!G$7))</f>
        <v>76</v>
      </c>
      <c r="N142" s="33">
        <f>IF(Data!I149="A",Data!G$5,IF(Data!I149="B",Data!G$6,Data!G$7))</f>
        <v>55.5</v>
      </c>
      <c r="O142" s="33">
        <f>IF(Data!J149="A",Data!G$5,IF(Data!J149="B",Data!G$6,Data!G$7))</f>
        <v>76</v>
      </c>
      <c r="P142" s="45">
        <f>IF(Data!C$6=1,M142,IF(Data!C$6=2,N142,O142))</f>
        <v>76</v>
      </c>
      <c r="Q142" s="47">
        <f t="shared" si="25"/>
        <v>0.70630256284008719</v>
      </c>
      <c r="R142">
        <f t="shared" si="26"/>
        <v>0.31087282988262566</v>
      </c>
      <c r="S142">
        <f t="shared" si="27"/>
        <v>0.14136021480100466</v>
      </c>
      <c r="T142" s="67">
        <f>(1-L142*S142/Data!G149)*100</f>
        <v>93.118253544300032</v>
      </c>
      <c r="U142" s="45">
        <f t="shared" si="28"/>
        <v>676.03852073161818</v>
      </c>
      <c r="V142" s="47">
        <f>MAX(0,NORMSINV(Data!J$5/100))</f>
        <v>0.50437198623838131</v>
      </c>
      <c r="W142">
        <f t="shared" si="29"/>
        <v>0.3512927868446884</v>
      </c>
      <c r="X142">
        <f t="shared" si="30"/>
        <v>0.1964505870695053</v>
      </c>
      <c r="Y142" s="67">
        <f>(1-L142*X142/Data!G149)*100</f>
        <v>90.436325148565516</v>
      </c>
      <c r="Z142" s="45">
        <f t="shared" si="31"/>
        <v>656.56772057858552</v>
      </c>
      <c r="AA142" s="5">
        <f t="shared" si="32"/>
        <v>294</v>
      </c>
      <c r="AB142" s="5">
        <f>Data!C149*AA142</f>
        <v>10878</v>
      </c>
      <c r="AC142" s="35">
        <f>(100-T142)/100*Data!B149</f>
        <v>933.50890671570062</v>
      </c>
      <c r="AD142" s="74">
        <f>AC142/Data!B149*Data!D149</f>
        <v>49.961479268381765</v>
      </c>
      <c r="AE142" s="15">
        <f>Data!N$6/100*Data!C149*AC142</f>
        <v>6907.965909696185</v>
      </c>
      <c r="AF142" s="15">
        <f>Data!N$7*AD142</f>
        <v>14988.44378051453</v>
      </c>
      <c r="AG142" s="8">
        <f>Data!N$5/100*Data!C149*Data!G149/Data!B149/(1-P142/100)*AC142</f>
        <v>2270.4028515096811</v>
      </c>
      <c r="AH142" s="5">
        <f t="shared" si="33"/>
        <v>210</v>
      </c>
      <c r="AI142" s="5">
        <f>Data!C149*AH142</f>
        <v>7770</v>
      </c>
      <c r="AJ142" s="73">
        <f>(100-Y142)/100*Data!B149</f>
        <v>1297.3124935970877</v>
      </c>
      <c r="AK142" s="70">
        <f>AJ142*Data!D149/Data!B149</f>
        <v>69.43227942141435</v>
      </c>
      <c r="AL142" s="15">
        <f>Data!N$6/100*Data!C149*AJ142</f>
        <v>9600.1124526184503</v>
      </c>
      <c r="AM142" s="15">
        <f>Data!N$7*AK142</f>
        <v>20829.683826424305</v>
      </c>
      <c r="AN142" s="8">
        <f>Data!N$5/100*Data!C149*Data!G149/Data!B149/(1-Data!J$5/100)*AJ142</f>
        <v>2466.6181587510823</v>
      </c>
    </row>
    <row r="143" spans="1:40">
      <c r="A143" s="11">
        <v>138</v>
      </c>
      <c r="B143" s="22">
        <f t="shared" si="23"/>
        <v>59</v>
      </c>
      <c r="C143" s="16">
        <f t="shared" si="24"/>
        <v>82</v>
      </c>
      <c r="J143" s="23">
        <f>Data!B150*Data!C150</f>
        <v>457548</v>
      </c>
      <c r="K143" s="23">
        <f>IF(Data!C$7=1,Data!D150,IF(Data!C$7=2,J143,Data!B150))</f>
        <v>309</v>
      </c>
      <c r="L143" s="33">
        <f>Data!E150*SQRT(Data!F150/20)</f>
        <v>116.28561236430109</v>
      </c>
      <c r="M143" s="33">
        <f>IF(Data!H150="A",Data!G$5,IF(Data!H150="B",Data!G$6,Data!G$7))</f>
        <v>76</v>
      </c>
      <c r="N143" s="33">
        <f>IF(Data!I150="A",Data!G$5,IF(Data!I150="B",Data!G$6,Data!G$7))</f>
        <v>55.5</v>
      </c>
      <c r="O143" s="33">
        <f>IF(Data!J150="A",Data!G$5,IF(Data!J150="B",Data!G$6,Data!G$7))</f>
        <v>76</v>
      </c>
      <c r="P143" s="45">
        <f>IF(Data!C$6=1,M143,IF(Data!C$6=2,N143,O143))</f>
        <v>76</v>
      </c>
      <c r="Q143" s="47">
        <f t="shared" si="25"/>
        <v>0.70630256284008719</v>
      </c>
      <c r="R143">
        <f t="shared" si="26"/>
        <v>0.31087282988262566</v>
      </c>
      <c r="S143">
        <f t="shared" si="27"/>
        <v>0.14136021480100466</v>
      </c>
      <c r="T143" s="67">
        <f>(1-L143*S143/Data!G150)*100</f>
        <v>97.175574030569763</v>
      </c>
      <c r="U143" s="45">
        <f t="shared" si="28"/>
        <v>300.27252375446056</v>
      </c>
      <c r="V143" s="47">
        <f>MAX(0,NORMSINV(Data!J$5/100))</f>
        <v>0.50437198623838131</v>
      </c>
      <c r="W143">
        <f t="shared" si="29"/>
        <v>0.3512927868446884</v>
      </c>
      <c r="X143">
        <f t="shared" si="30"/>
        <v>0.1964505870695053</v>
      </c>
      <c r="Y143" s="67">
        <f>(1-L143*X143/Data!G150)*100</f>
        <v>96.074849344208957</v>
      </c>
      <c r="Z143" s="45">
        <f t="shared" si="31"/>
        <v>296.87128447360567</v>
      </c>
      <c r="AA143" s="5">
        <f t="shared" si="32"/>
        <v>82</v>
      </c>
      <c r="AB143" s="5">
        <f>Data!C150*AA143</f>
        <v>4264</v>
      </c>
      <c r="AC143" s="35">
        <f>(100-T143)/100*Data!B150</f>
        <v>248.52124105016659</v>
      </c>
      <c r="AD143" s="74">
        <f>AC143/Data!B150*Data!D150</f>
        <v>8.7274762455394335</v>
      </c>
      <c r="AE143" s="15">
        <f>Data!N$6/100*Data!C150*AC143</f>
        <v>2584.6209069217325</v>
      </c>
      <c r="AF143" s="15">
        <f>Data!N$7*AD143</f>
        <v>2618.2428736618299</v>
      </c>
      <c r="AG143" s="8">
        <f>Data!N$5/100*Data!C150*Data!G150/Data!B150/(1-P143/100)*AC143</f>
        <v>890.40028686288247</v>
      </c>
      <c r="AH143" s="5">
        <f t="shared" si="33"/>
        <v>59</v>
      </c>
      <c r="AI143" s="5">
        <f>Data!C150*AH143</f>
        <v>3068</v>
      </c>
      <c r="AJ143" s="73">
        <f>(100-Y143)/100*Data!B150</f>
        <v>345.37400620305391</v>
      </c>
      <c r="AK143" s="70">
        <f>AJ143*Data!D150/Data!B150</f>
        <v>12.128715526394325</v>
      </c>
      <c r="AL143" s="15">
        <f>Data!N$6/100*Data!C150*AJ143</f>
        <v>3591.8896645117607</v>
      </c>
      <c r="AM143" s="15">
        <f>Data!N$7*AK143</f>
        <v>3638.6146579182973</v>
      </c>
      <c r="AN143" s="8">
        <f>Data!N$5/100*Data!C150*Data!G150/Data!B150/(1-Data!J$5/100)*AJ143</f>
        <v>967.35146129364921</v>
      </c>
    </row>
    <row r="144" spans="1:40">
      <c r="A144" s="11">
        <v>139</v>
      </c>
      <c r="B144" s="22">
        <f t="shared" si="23"/>
        <v>24</v>
      </c>
      <c r="C144" s="16">
        <f t="shared" si="24"/>
        <v>33</v>
      </c>
      <c r="J144" s="23">
        <f>Data!B151*Data!C151</f>
        <v>121550</v>
      </c>
      <c r="K144" s="23">
        <f>IF(Data!C$7=1,Data!D151,IF(Data!C$7=2,J144,Data!B151))</f>
        <v>370</v>
      </c>
      <c r="L144" s="33">
        <f>Data!E151*SQRT(Data!F151/20)</f>
        <v>47.010339125176614</v>
      </c>
      <c r="M144" s="33">
        <f>IF(Data!H151="A",Data!G$5,IF(Data!H151="B",Data!G$6,Data!G$7))</f>
        <v>76</v>
      </c>
      <c r="N144" s="33">
        <f>IF(Data!I151="A",Data!G$5,IF(Data!I151="B",Data!G$6,Data!G$7))</f>
        <v>55.5</v>
      </c>
      <c r="O144" s="33">
        <f>IF(Data!J151="A",Data!G$5,IF(Data!J151="B",Data!G$6,Data!G$7))</f>
        <v>76</v>
      </c>
      <c r="P144" s="45">
        <f>IF(Data!C$6=1,M144,IF(Data!C$6=2,N144,O144))</f>
        <v>76</v>
      </c>
      <c r="Q144" s="47">
        <f t="shared" si="25"/>
        <v>0.70630256284008719</v>
      </c>
      <c r="R144">
        <f t="shared" si="26"/>
        <v>0.31087282988262566</v>
      </c>
      <c r="S144">
        <f t="shared" si="27"/>
        <v>0.14136021480100466</v>
      </c>
      <c r="T144" s="67">
        <f>(1-L144*S144/Data!G151)*100</f>
        <v>98.552202257820682</v>
      </c>
      <c r="U144" s="45">
        <f t="shared" si="28"/>
        <v>364.64314835393657</v>
      </c>
      <c r="V144" s="47">
        <f>MAX(0,NORMSINV(Data!J$5/100))</f>
        <v>0.50437198623838131</v>
      </c>
      <c r="W144">
        <f t="shared" si="29"/>
        <v>0.3512927868446884</v>
      </c>
      <c r="X144">
        <f t="shared" si="30"/>
        <v>0.1964505870695053</v>
      </c>
      <c r="Y144" s="67">
        <f>(1-L144*X144/Data!G151)*100</f>
        <v>97.987971956540861</v>
      </c>
      <c r="Z144" s="45">
        <f t="shared" si="31"/>
        <v>362.55549623920115</v>
      </c>
      <c r="AA144" s="5">
        <f t="shared" si="32"/>
        <v>33</v>
      </c>
      <c r="AB144" s="5">
        <f>Data!C151*AA144</f>
        <v>1122</v>
      </c>
      <c r="AC144" s="35">
        <f>(100-T144)/100*Data!B151</f>
        <v>51.758769282910635</v>
      </c>
      <c r="AD144" s="74">
        <f>AC144/Data!B151*Data!D151</f>
        <v>5.3568516460634781</v>
      </c>
      <c r="AE144" s="15">
        <f>Data!N$6/100*Data!C151*AC144</f>
        <v>351.95963112379235</v>
      </c>
      <c r="AF144" s="15">
        <f>Data!N$7*AD144</f>
        <v>1607.0554938190435</v>
      </c>
      <c r="AG144" s="8">
        <f>Data!N$5/100*Data!C151*Data!G151/Data!B151/(1-P144/100)*AC144</f>
        <v>235.35762046302548</v>
      </c>
      <c r="AH144" s="5">
        <f t="shared" si="33"/>
        <v>24</v>
      </c>
      <c r="AI144" s="5">
        <f>Data!C151*AH144</f>
        <v>816</v>
      </c>
      <c r="AJ144" s="73">
        <f>(100-Y144)/100*Data!B151</f>
        <v>71.930002553664238</v>
      </c>
      <c r="AK144" s="70">
        <f>AJ144*Data!D151/Data!B151</f>
        <v>7.444503760798816</v>
      </c>
      <c r="AL144" s="15">
        <f>Data!N$6/100*Data!C151*AJ144</f>
        <v>489.12401736491688</v>
      </c>
      <c r="AM144" s="15">
        <f>Data!N$7*AK144</f>
        <v>2233.3511282396448</v>
      </c>
      <c r="AN144" s="8">
        <f>Data!N$5/100*Data!C151*Data!G151/Data!B151/(1-Data!J$5/100)*AJ144</f>
        <v>255.6979612884636</v>
      </c>
    </row>
    <row r="145" spans="1:40">
      <c r="A145" s="11">
        <v>140</v>
      </c>
      <c r="B145" s="22">
        <f t="shared" si="23"/>
        <v>23</v>
      </c>
      <c r="C145" s="16">
        <f t="shared" si="24"/>
        <v>17</v>
      </c>
      <c r="J145" s="23">
        <f>Data!B152*Data!C152</f>
        <v>48650</v>
      </c>
      <c r="K145" s="23">
        <f>IF(Data!C$7=1,Data!D152,IF(Data!C$7=2,J145,Data!B152))</f>
        <v>379</v>
      </c>
      <c r="L145" s="33">
        <f>Data!E152*SQRT(Data!F152/20)</f>
        <v>45.379166171865073</v>
      </c>
      <c r="M145" s="33">
        <f>IF(Data!H152="A",Data!G$5,IF(Data!H152="B",Data!G$6,Data!G$7))</f>
        <v>65</v>
      </c>
      <c r="N145" s="33">
        <f>IF(Data!I152="A",Data!G$5,IF(Data!I152="B",Data!G$6,Data!G$7))</f>
        <v>55.5</v>
      </c>
      <c r="O145" s="33">
        <f>IF(Data!J152="A",Data!G$5,IF(Data!J152="B",Data!G$6,Data!G$7))</f>
        <v>76</v>
      </c>
      <c r="P145" s="45">
        <f>IF(Data!C$6=1,M145,IF(Data!C$6=2,N145,O145))</f>
        <v>65</v>
      </c>
      <c r="Q145" s="47">
        <f t="shared" si="25"/>
        <v>0.38532046640756756</v>
      </c>
      <c r="R145">
        <f t="shared" si="26"/>
        <v>0.37039857132292781</v>
      </c>
      <c r="S145">
        <f t="shared" si="27"/>
        <v>0.23553640808027917</v>
      </c>
      <c r="T145" s="67">
        <f>(1-L145*S145/Data!G152)*100</f>
        <v>98.483908396907921</v>
      </c>
      <c r="U145" s="45">
        <f t="shared" si="28"/>
        <v>373.25401282428101</v>
      </c>
      <c r="V145" s="47">
        <f>MAX(0,NORMSINV(Data!J$5/100))</f>
        <v>0.50437198623838131</v>
      </c>
      <c r="W145">
        <f t="shared" si="29"/>
        <v>0.3512927868446884</v>
      </c>
      <c r="X145">
        <f t="shared" si="30"/>
        <v>0.1964505870695053</v>
      </c>
      <c r="Y145" s="67">
        <f>(1-L145*X145/Data!G152)*100</f>
        <v>98.735494491462759</v>
      </c>
      <c r="Z145" s="45">
        <f t="shared" si="31"/>
        <v>374.20752412264386</v>
      </c>
      <c r="AA145" s="5">
        <f t="shared" si="32"/>
        <v>17</v>
      </c>
      <c r="AB145" s="5">
        <f>Data!C152*AA145</f>
        <v>238</v>
      </c>
      <c r="AC145" s="35">
        <f>(100-T145)/100*Data!B152</f>
        <v>52.684183207449742</v>
      </c>
      <c r="AD145" s="74">
        <f>AC145/Data!B152*Data!D152</f>
        <v>5.7459871757189784</v>
      </c>
      <c r="AE145" s="15">
        <f>Data!N$6/100*Data!C152*AC145</f>
        <v>147.51571298085929</v>
      </c>
      <c r="AF145" s="15">
        <f>Data!N$7*AD145</f>
        <v>1723.7961527156936</v>
      </c>
      <c r="AG145" s="8">
        <f>Data!N$5/100*Data!C152*Data!G152/Data!B152/(1-P145/100)*AC145</f>
        <v>106.88445801799158</v>
      </c>
      <c r="AH145" s="5">
        <f t="shared" si="33"/>
        <v>23</v>
      </c>
      <c r="AI145" s="5">
        <f>Data!C152*AH145</f>
        <v>322</v>
      </c>
      <c r="AJ145" s="73">
        <f>(100-Y145)/100*Data!B152</f>
        <v>43.941566421669108</v>
      </c>
      <c r="AK145" s="70">
        <f>AJ145*Data!D152/Data!B152</f>
        <v>4.7924758773561411</v>
      </c>
      <c r="AL145" s="15">
        <f>Data!N$6/100*Data!C152*AJ145</f>
        <v>123.03638598067351</v>
      </c>
      <c r="AM145" s="15">
        <f>Data!N$7*AK145</f>
        <v>1437.7427632068423</v>
      </c>
      <c r="AN145" s="8">
        <f>Data!N$5/100*Data!C152*Data!G152/Data!B152/(1-Data!J$5/100)*AJ145</f>
        <v>101.63411538487429</v>
      </c>
    </row>
    <row r="146" spans="1:40">
      <c r="A146" s="11">
        <v>141</v>
      </c>
      <c r="B146" s="22">
        <f t="shared" si="23"/>
        <v>36</v>
      </c>
      <c r="C146" s="16">
        <f t="shared" si="24"/>
        <v>50</v>
      </c>
      <c r="J146" s="23">
        <f>Data!B153*Data!C153</f>
        <v>117975</v>
      </c>
      <c r="K146" s="23">
        <f>IF(Data!C$7=1,Data!D153,IF(Data!C$7=2,J146,Data!B153))</f>
        <v>409</v>
      </c>
      <c r="L146" s="33">
        <f>Data!E153*SQRT(Data!F153/20)</f>
        <v>70.806115472686329</v>
      </c>
      <c r="M146" s="33">
        <f>IF(Data!H153="A",Data!G$5,IF(Data!H153="B",Data!G$6,Data!G$7))</f>
        <v>76</v>
      </c>
      <c r="N146" s="33">
        <f>IF(Data!I153="A",Data!G$5,IF(Data!I153="B",Data!G$6,Data!G$7))</f>
        <v>55.5</v>
      </c>
      <c r="O146" s="33">
        <f>IF(Data!J153="A",Data!G$5,IF(Data!J153="B",Data!G$6,Data!G$7))</f>
        <v>76</v>
      </c>
      <c r="P146" s="45">
        <f>IF(Data!C$6=1,M146,IF(Data!C$6=2,N146,O146))</f>
        <v>76</v>
      </c>
      <c r="Q146" s="47">
        <f t="shared" si="25"/>
        <v>0.70630256284008719</v>
      </c>
      <c r="R146">
        <f t="shared" si="26"/>
        <v>0.31087282988262566</v>
      </c>
      <c r="S146">
        <f t="shared" si="27"/>
        <v>0.14136021480100466</v>
      </c>
      <c r="T146" s="67">
        <f>(1-L146*S146/Data!G153)*100</f>
        <v>99.022542217534792</v>
      </c>
      <c r="U146" s="45">
        <f t="shared" si="28"/>
        <v>405.0021976697173</v>
      </c>
      <c r="V146" s="47">
        <f>MAX(0,NORMSINV(Data!J$5/100))</f>
        <v>0.50437198623838131</v>
      </c>
      <c r="W146">
        <f t="shared" si="29"/>
        <v>0.3512927868446884</v>
      </c>
      <c r="X146">
        <f t="shared" si="30"/>
        <v>0.1964505870695053</v>
      </c>
      <c r="Y146" s="67">
        <f>(1-L146*X146/Data!G153)*100</f>
        <v>98.641611039773409</v>
      </c>
      <c r="Z146" s="45">
        <f t="shared" si="31"/>
        <v>403.44418915267323</v>
      </c>
      <c r="AA146" s="5">
        <f t="shared" si="32"/>
        <v>50</v>
      </c>
      <c r="AB146" s="5">
        <f>Data!C153*AA146</f>
        <v>750</v>
      </c>
      <c r="AC146" s="35">
        <f>(100-T146)/100*Data!B153</f>
        <v>76.877054590888648</v>
      </c>
      <c r="AD146" s="74">
        <f>AC146/Data!B153*Data!D153</f>
        <v>3.9978023302827022</v>
      </c>
      <c r="AE146" s="15">
        <f>Data!N$6/100*Data!C153*AC146</f>
        <v>230.63116377266596</v>
      </c>
      <c r="AF146" s="15">
        <f>Data!N$7*AD146</f>
        <v>1199.3406990848107</v>
      </c>
      <c r="AG146" s="8">
        <f>Data!N$5/100*Data!C153*Data!G153/Data!B153/(1-P146/100)*AC146</f>
        <v>156.39324519443335</v>
      </c>
      <c r="AH146" s="5">
        <f t="shared" si="33"/>
        <v>36</v>
      </c>
      <c r="AI146" s="5">
        <f>Data!C153*AH146</f>
        <v>540</v>
      </c>
      <c r="AJ146" s="73">
        <f>(100-Y146)/100*Data!B153</f>
        <v>106.8372917218214</v>
      </c>
      <c r="AK146" s="70">
        <f>AJ146*Data!D153/Data!B153</f>
        <v>5.5558108473267582</v>
      </c>
      <c r="AL146" s="15">
        <f>Data!N$6/100*Data!C153*AJ146</f>
        <v>320.51187516546418</v>
      </c>
      <c r="AM146" s="15">
        <f>Data!N$7*AK146</f>
        <v>1666.7432541980274</v>
      </c>
      <c r="AN146" s="8">
        <f>Data!N$5/100*Data!C153*Data!G153/Data!B153/(1-Data!J$5/100)*AJ146</f>
        <v>169.90923802182766</v>
      </c>
    </row>
    <row r="147" spans="1:40">
      <c r="A147" s="11">
        <v>142</v>
      </c>
      <c r="B147" s="22">
        <f t="shared" si="23"/>
        <v>38</v>
      </c>
      <c r="C147" s="16">
        <f t="shared" si="24"/>
        <v>53</v>
      </c>
      <c r="J147" s="23">
        <f>Data!B154*Data!C154</f>
        <v>409995</v>
      </c>
      <c r="K147" s="23">
        <f>IF(Data!C$7=1,Data!D154,IF(Data!C$7=2,J147,Data!B154))</f>
        <v>549</v>
      </c>
      <c r="L147" s="33">
        <f>Data!E154*SQRT(Data!F154/20)</f>
        <v>75.106711400732408</v>
      </c>
      <c r="M147" s="33">
        <f>IF(Data!H154="A",Data!G$5,IF(Data!H154="B",Data!G$6,Data!G$7))</f>
        <v>76</v>
      </c>
      <c r="N147" s="33">
        <f>IF(Data!I154="A",Data!G$5,IF(Data!I154="B",Data!G$6,Data!G$7))</f>
        <v>55.5</v>
      </c>
      <c r="O147" s="33">
        <f>IF(Data!J154="A",Data!G$5,IF(Data!J154="B",Data!G$6,Data!G$7))</f>
        <v>76</v>
      </c>
      <c r="P147" s="45">
        <f>IF(Data!C$6=1,M147,IF(Data!C$6=2,N147,O147))</f>
        <v>76</v>
      </c>
      <c r="Q147" s="47">
        <f t="shared" si="25"/>
        <v>0.70630256284008719</v>
      </c>
      <c r="R147">
        <f t="shared" si="26"/>
        <v>0.31087282988262566</v>
      </c>
      <c r="S147">
        <f t="shared" si="27"/>
        <v>0.14136021480100466</v>
      </c>
      <c r="T147" s="67">
        <f>(1-L147*S147/Data!G154)*100</f>
        <v>98.330644519401787</v>
      </c>
      <c r="U147" s="45">
        <f t="shared" si="28"/>
        <v>539.83523841151577</v>
      </c>
      <c r="V147" s="47">
        <f>MAX(0,NORMSINV(Data!J$5/100))</f>
        <v>0.50437198623838131</v>
      </c>
      <c r="W147">
        <f t="shared" si="29"/>
        <v>0.3512927868446884</v>
      </c>
      <c r="X147">
        <f t="shared" si="30"/>
        <v>0.1964505870695053</v>
      </c>
      <c r="Y147" s="67">
        <f>(1-L147*X147/Data!G154)*100</f>
        <v>97.680069567997833</v>
      </c>
      <c r="Z147" s="45">
        <f t="shared" si="31"/>
        <v>536.2635819283081</v>
      </c>
      <c r="AA147" s="5">
        <f t="shared" si="32"/>
        <v>53</v>
      </c>
      <c r="AB147" s="5">
        <f>Data!C154*AA147</f>
        <v>2385</v>
      </c>
      <c r="AC147" s="35">
        <f>(100-T147)/100*Data!B154</f>
        <v>152.09497783730319</v>
      </c>
      <c r="AD147" s="74">
        <f>AC147/Data!B154*Data!D154</f>
        <v>9.1647615884841898</v>
      </c>
      <c r="AE147" s="15">
        <f>Data!N$6/100*Data!C154*AC147</f>
        <v>1368.8548005357288</v>
      </c>
      <c r="AF147" s="15">
        <f>Data!N$7*AD147</f>
        <v>2749.4284765452571</v>
      </c>
      <c r="AG147" s="8">
        <f>Data!N$5/100*Data!C154*Data!G154/Data!B154/(1-P147/100)*AC147</f>
        <v>497.67660265334234</v>
      </c>
      <c r="AH147" s="5">
        <f t="shared" si="33"/>
        <v>38</v>
      </c>
      <c r="AI147" s="5">
        <f>Data!C154*AH147</f>
        <v>1710</v>
      </c>
      <c r="AJ147" s="73">
        <f>(100-Y147)/100*Data!B154</f>
        <v>211.3688616597174</v>
      </c>
      <c r="AK147" s="70">
        <f>AJ147*Data!D154/Data!B154</f>
        <v>12.736418071691896</v>
      </c>
      <c r="AL147" s="15">
        <f>Data!N$6/100*Data!C154*AJ147</f>
        <v>1902.3197549374565</v>
      </c>
      <c r="AM147" s="15">
        <f>Data!N$7*AK147</f>
        <v>3820.9254215075684</v>
      </c>
      <c r="AN147" s="8">
        <f>Data!N$5/100*Data!C154*Data!G154/Data!B154/(1-Data!J$5/100)*AJ147</f>
        <v>540.68736941288273</v>
      </c>
    </row>
    <row r="148" spans="1:40">
      <c r="A148" s="11">
        <v>143</v>
      </c>
      <c r="B148" s="22">
        <f t="shared" si="23"/>
        <v>15</v>
      </c>
      <c r="C148" s="16">
        <f t="shared" si="24"/>
        <v>21</v>
      </c>
      <c r="J148" s="23">
        <f>Data!B155*Data!C155</f>
        <v>171445</v>
      </c>
      <c r="K148" s="23">
        <f>IF(Data!C$7=1,Data!D155,IF(Data!C$7=2,J148,Data!B155))</f>
        <v>432</v>
      </c>
      <c r="L148" s="33">
        <f>Data!E155*SQRT(Data!F155/20)</f>
        <v>29.181224139967998</v>
      </c>
      <c r="M148" s="33">
        <f>IF(Data!H155="A",Data!G$5,IF(Data!H155="B",Data!G$6,Data!G$7))</f>
        <v>76</v>
      </c>
      <c r="N148" s="33">
        <f>IF(Data!I155="A",Data!G$5,IF(Data!I155="B",Data!G$6,Data!G$7))</f>
        <v>65</v>
      </c>
      <c r="O148" s="33">
        <f>IF(Data!J155="A",Data!G$5,IF(Data!J155="B",Data!G$6,Data!G$7))</f>
        <v>76</v>
      </c>
      <c r="P148" s="45">
        <f>IF(Data!C$6=1,M148,IF(Data!C$6=2,N148,O148))</f>
        <v>76</v>
      </c>
      <c r="Q148" s="47">
        <f t="shared" si="25"/>
        <v>0.70630256284008719</v>
      </c>
      <c r="R148">
        <f t="shared" si="26"/>
        <v>0.31087282988262566</v>
      </c>
      <c r="S148">
        <f t="shared" si="27"/>
        <v>0.14136021480100466</v>
      </c>
      <c r="T148" s="67">
        <f>(1-L148*S148/Data!G155)*100</f>
        <v>98.10776875569627</v>
      </c>
      <c r="U148" s="45">
        <f t="shared" si="28"/>
        <v>423.82556102460791</v>
      </c>
      <c r="V148" s="47">
        <f>MAX(0,NORMSINV(Data!J$5/100))</f>
        <v>0.50437198623838131</v>
      </c>
      <c r="W148">
        <f t="shared" si="29"/>
        <v>0.3512927868446884</v>
      </c>
      <c r="X148">
        <f t="shared" si="30"/>
        <v>0.1964505870695053</v>
      </c>
      <c r="Y148" s="67">
        <f>(1-L148*X148/Data!G155)*100</f>
        <v>97.370335498301131</v>
      </c>
      <c r="Z148" s="45">
        <f t="shared" si="31"/>
        <v>420.63984935266092</v>
      </c>
      <c r="AA148" s="5">
        <f t="shared" si="32"/>
        <v>21</v>
      </c>
      <c r="AB148" s="5">
        <f>Data!C155*AA148</f>
        <v>1785</v>
      </c>
      <c r="AC148" s="35">
        <f>(100-T148)/100*Data!B155</f>
        <v>38.16630419760623</v>
      </c>
      <c r="AD148" s="74">
        <f>AC148/Data!B155*Data!D155</f>
        <v>8.1744389753921123</v>
      </c>
      <c r="AE148" s="15">
        <f>Data!N$6/100*Data!C155*AC148</f>
        <v>648.82717135930591</v>
      </c>
      <c r="AF148" s="15">
        <f>Data!N$7*AD148</f>
        <v>2452.3316926176335</v>
      </c>
      <c r="AG148" s="8">
        <f>Data!N$5/100*Data!C155*Data!G155/Data!B155/(1-P148/100)*AC148</f>
        <v>365.24005163487618</v>
      </c>
      <c r="AH148" s="5">
        <f t="shared" si="33"/>
        <v>15</v>
      </c>
      <c r="AI148" s="5">
        <f>Data!C155*AH148</f>
        <v>1275</v>
      </c>
      <c r="AJ148" s="73">
        <f>(100-Y148)/100*Data!B155</f>
        <v>53.040332999266191</v>
      </c>
      <c r="AK148" s="70">
        <f>AJ148*Data!D155/Data!B155</f>
        <v>11.360150647339115</v>
      </c>
      <c r="AL148" s="15">
        <f>Data!N$6/100*Data!C155*AJ148</f>
        <v>901.68566098752524</v>
      </c>
      <c r="AM148" s="15">
        <f>Data!N$7*AK148</f>
        <v>3408.0451942017344</v>
      </c>
      <c r="AN148" s="8">
        <f>Data!N$5/100*Data!C155*Data!G155/Data!B155/(1-Data!J$5/100)*AJ148</f>
        <v>396.80523791921854</v>
      </c>
    </row>
    <row r="149" spans="1:40">
      <c r="A149" s="11">
        <v>144</v>
      </c>
      <c r="B149" s="22">
        <f t="shared" si="23"/>
        <v>5</v>
      </c>
      <c r="C149" s="16">
        <f t="shared" si="24"/>
        <v>1</v>
      </c>
      <c r="J149" s="23">
        <f>Data!B156*Data!C156</f>
        <v>20720</v>
      </c>
      <c r="K149" s="23">
        <f>IF(Data!C$7=1,Data!D156,IF(Data!C$7=2,J149,Data!B156))</f>
        <v>316</v>
      </c>
      <c r="L149" s="33">
        <f>Data!E156*SQRT(Data!F156/20)</f>
        <v>9.8215040029027829</v>
      </c>
      <c r="M149" s="33">
        <f>IF(Data!H156="A",Data!G$5,IF(Data!H156="B",Data!G$6,Data!G$7))</f>
        <v>55.5</v>
      </c>
      <c r="N149" s="33">
        <f>IF(Data!I156="A",Data!G$5,IF(Data!I156="B",Data!G$6,Data!G$7))</f>
        <v>55.5</v>
      </c>
      <c r="O149" s="33">
        <f>IF(Data!J156="A",Data!G$5,IF(Data!J156="B",Data!G$6,Data!G$7))</f>
        <v>76</v>
      </c>
      <c r="P149" s="45">
        <f>IF(Data!C$6=1,M149,IF(Data!C$6=2,N149,O149))</f>
        <v>55.5</v>
      </c>
      <c r="Q149" s="47">
        <f t="shared" si="25"/>
        <v>0.13830420796140452</v>
      </c>
      <c r="R149">
        <f t="shared" si="26"/>
        <v>0.39514451138108081</v>
      </c>
      <c r="S149">
        <f t="shared" si="27"/>
        <v>0.33359913883825582</v>
      </c>
      <c r="T149" s="67">
        <f>(1-L149*S149/Data!G156)*100</f>
        <v>99.184963861327148</v>
      </c>
      <c r="U149" s="45">
        <f t="shared" si="28"/>
        <v>313.42448580179376</v>
      </c>
      <c r="V149" s="47">
        <f>MAX(0,NORMSINV(Data!J$5/100))</f>
        <v>0.50437198623838131</v>
      </c>
      <c r="W149">
        <f t="shared" si="29"/>
        <v>0.3512927868446884</v>
      </c>
      <c r="X149">
        <f t="shared" si="30"/>
        <v>0.1964505870695053</v>
      </c>
      <c r="Y149" s="67">
        <f>(1-L149*X149/Data!G156)*100</f>
        <v>99.520039744458771</v>
      </c>
      <c r="Z149" s="45">
        <f t="shared" si="31"/>
        <v>314.48332559248973</v>
      </c>
      <c r="AA149" s="5">
        <f t="shared" si="32"/>
        <v>1</v>
      </c>
      <c r="AB149" s="5">
        <f>Data!C156*AA149</f>
        <v>16</v>
      </c>
      <c r="AC149" s="35">
        <f>(100-T149)/100*Data!B156</f>
        <v>10.554717995813432</v>
      </c>
      <c r="AD149" s="74">
        <f>AC149/Data!B156*Data!D156</f>
        <v>2.575514198206212</v>
      </c>
      <c r="AE149" s="15">
        <f>Data!N$6/100*Data!C156*AC149</f>
        <v>33.775097586602982</v>
      </c>
      <c r="AF149" s="15">
        <f>Data!N$7*AD149</f>
        <v>772.6542594618636</v>
      </c>
      <c r="AG149" s="8">
        <f>Data!N$5/100*Data!C156*Data!G156/Data!B156/(1-P149/100)*AC149</f>
        <v>29.451193505302157</v>
      </c>
      <c r="AH149" s="5">
        <f t="shared" si="33"/>
        <v>5</v>
      </c>
      <c r="AI149" s="5">
        <f>Data!C156*AH149</f>
        <v>80</v>
      </c>
      <c r="AJ149" s="73">
        <f>(100-Y149)/100*Data!B156</f>
        <v>6.2154853092589191</v>
      </c>
      <c r="AK149" s="70">
        <f>AJ149*Data!D156/Data!B156</f>
        <v>1.5166744075102845</v>
      </c>
      <c r="AL149" s="15">
        <f>Data!N$6/100*Data!C156*AJ149</f>
        <v>19.889552989628541</v>
      </c>
      <c r="AM149" s="15">
        <f>Data!N$7*AK149</f>
        <v>455.00232225308537</v>
      </c>
      <c r="AN149" s="8">
        <f>Data!N$5/100*Data!C156*Data!G156/Data!B156/(1-Data!J$5/100)*AJ149</f>
        <v>25.139286348869593</v>
      </c>
    </row>
    <row r="150" spans="1:40">
      <c r="A150" s="11">
        <v>145</v>
      </c>
      <c r="B150" s="22">
        <f t="shared" si="23"/>
        <v>20</v>
      </c>
      <c r="C150" s="16">
        <f t="shared" si="24"/>
        <v>6</v>
      </c>
      <c r="J150" s="23">
        <f>Data!B157*Data!C157</f>
        <v>22695</v>
      </c>
      <c r="K150" s="23">
        <f>IF(Data!C$7=1,Data!D157,IF(Data!C$7=2,J150,Data!B157))</f>
        <v>506</v>
      </c>
      <c r="L150" s="33">
        <f>Data!E157*SQRT(Data!F157/20)</f>
        <v>40.363507956736619</v>
      </c>
      <c r="M150" s="33">
        <f>IF(Data!H157="A",Data!G$5,IF(Data!H157="B",Data!G$6,Data!G$7))</f>
        <v>55.5</v>
      </c>
      <c r="N150" s="33">
        <f>IF(Data!I157="A",Data!G$5,IF(Data!I157="B",Data!G$6,Data!G$7))</f>
        <v>55.5</v>
      </c>
      <c r="O150" s="33">
        <f>IF(Data!J157="A",Data!G$5,IF(Data!J157="B",Data!G$6,Data!G$7))</f>
        <v>76</v>
      </c>
      <c r="P150" s="45">
        <f>IF(Data!C$6=1,M150,IF(Data!C$6=2,N150,O150))</f>
        <v>55.5</v>
      </c>
      <c r="Q150" s="47">
        <f t="shared" si="25"/>
        <v>0.13830420796140452</v>
      </c>
      <c r="R150">
        <f t="shared" si="26"/>
        <v>0.39514451138108081</v>
      </c>
      <c r="S150">
        <f t="shared" si="27"/>
        <v>0.33359913883825582</v>
      </c>
      <c r="T150" s="67">
        <f>(1-L150*S150/Data!G157)*100</f>
        <v>96.599689016449901</v>
      </c>
      <c r="U150" s="45">
        <f t="shared" si="28"/>
        <v>488.79442642323653</v>
      </c>
      <c r="V150" s="47">
        <f>MAX(0,NORMSINV(Data!J$5/100))</f>
        <v>0.50437198623838131</v>
      </c>
      <c r="W150">
        <f t="shared" si="29"/>
        <v>0.3512927868446884</v>
      </c>
      <c r="X150">
        <f t="shared" si="30"/>
        <v>0.1964505870695053</v>
      </c>
      <c r="Y150" s="67">
        <f>(1-L150*X150/Data!G157)*100</f>
        <v>97.997617466089508</v>
      </c>
      <c r="Z150" s="45">
        <f t="shared" si="31"/>
        <v>495.86794437841291</v>
      </c>
      <c r="AA150" s="5">
        <f t="shared" si="32"/>
        <v>6</v>
      </c>
      <c r="AB150" s="5">
        <f>Data!C157*AA150</f>
        <v>102</v>
      </c>
      <c r="AC150" s="35">
        <f>(100-T150)/100*Data!B157</f>
        <v>45.394151630393822</v>
      </c>
      <c r="AD150" s="74">
        <f>AC150/Data!B157*Data!D157</f>
        <v>17.205573576763502</v>
      </c>
      <c r="AE150" s="15">
        <f>Data!N$6/100*Data!C157*AC150</f>
        <v>154.34011554333901</v>
      </c>
      <c r="AF150" s="15">
        <f>Data!N$7*AD150</f>
        <v>5161.6720730290508</v>
      </c>
      <c r="AG150" s="8">
        <f>Data!N$5/100*Data!C157*Data!G157/Data!B157/(1-P150/100)*AC150</f>
        <v>128.60052551269251</v>
      </c>
      <c r="AH150" s="5">
        <f t="shared" si="33"/>
        <v>20</v>
      </c>
      <c r="AI150" s="5">
        <f>Data!C157*AH150</f>
        <v>340</v>
      </c>
      <c r="AJ150" s="73">
        <f>(100-Y150)/100*Data!B157</f>
        <v>26.731806827705064</v>
      </c>
      <c r="AK150" s="70">
        <f>AJ150*Data!D157/Data!B157</f>
        <v>10.132055621587087</v>
      </c>
      <c r="AL150" s="15">
        <f>Data!N$6/100*Data!C157*AJ150</f>
        <v>90.888143214197228</v>
      </c>
      <c r="AM150" s="15">
        <f>Data!N$7*AK150</f>
        <v>3039.6166864761262</v>
      </c>
      <c r="AN150" s="8">
        <f>Data!N$5/100*Data!C157*Data!G157/Data!B157/(1-Data!J$5/100)*AJ150</f>
        <v>109.77230633782924</v>
      </c>
    </row>
    <row r="151" spans="1:40">
      <c r="A151" s="11">
        <v>146</v>
      </c>
      <c r="B151" s="22">
        <f t="shared" si="23"/>
        <v>30</v>
      </c>
      <c r="C151" s="16">
        <f t="shared" si="24"/>
        <v>23</v>
      </c>
      <c r="J151" s="23">
        <f>Data!B158*Data!C158</f>
        <v>25688</v>
      </c>
      <c r="K151" s="23">
        <f>IF(Data!C$7=1,Data!D158,IF(Data!C$7=2,J151,Data!B158))</f>
        <v>494</v>
      </c>
      <c r="L151" s="33">
        <f>Data!E158*SQRT(Data!F158/20)</f>
        <v>58.996501667296137</v>
      </c>
      <c r="M151" s="33">
        <f>IF(Data!H158="A",Data!G$5,IF(Data!H158="B",Data!G$6,Data!G$7))</f>
        <v>65</v>
      </c>
      <c r="N151" s="33">
        <f>IF(Data!I158="A",Data!G$5,IF(Data!I158="B",Data!G$6,Data!G$7))</f>
        <v>55.5</v>
      </c>
      <c r="O151" s="33">
        <f>IF(Data!J158="A",Data!G$5,IF(Data!J158="B",Data!G$6,Data!G$7))</f>
        <v>76</v>
      </c>
      <c r="P151" s="45">
        <f>IF(Data!C$6=1,M151,IF(Data!C$6=2,N151,O151))</f>
        <v>65</v>
      </c>
      <c r="Q151" s="47">
        <f t="shared" si="25"/>
        <v>0.38532046640756756</v>
      </c>
      <c r="R151">
        <f t="shared" si="26"/>
        <v>0.37039857132292781</v>
      </c>
      <c r="S151">
        <f t="shared" si="27"/>
        <v>0.23553640808027917</v>
      </c>
      <c r="T151" s="67">
        <f>(1-L151*S151/Data!G158)*100</f>
        <v>96.314105015380065</v>
      </c>
      <c r="U151" s="45">
        <f t="shared" si="28"/>
        <v>475.79167877597752</v>
      </c>
      <c r="V151" s="47">
        <f>MAX(0,NORMSINV(Data!J$5/100))</f>
        <v>0.50437198623838131</v>
      </c>
      <c r="W151">
        <f t="shared" si="29"/>
        <v>0.3512927868446884</v>
      </c>
      <c r="X151">
        <f t="shared" si="30"/>
        <v>0.1964505870695053</v>
      </c>
      <c r="Y151" s="67">
        <f>(1-L151*X151/Data!G158)*100</f>
        <v>96.925756661117418</v>
      </c>
      <c r="Z151" s="45">
        <f t="shared" si="31"/>
        <v>478.81323790592</v>
      </c>
      <c r="AA151" s="5">
        <f t="shared" si="32"/>
        <v>23</v>
      </c>
      <c r="AB151" s="5">
        <f>Data!C158*AA151</f>
        <v>437</v>
      </c>
      <c r="AC151" s="35">
        <f>(100-T151)/100*Data!B158</f>
        <v>49.833300192061522</v>
      </c>
      <c r="AD151" s="74">
        <f>AC151/Data!B158*Data!D158</f>
        <v>18.208321224022477</v>
      </c>
      <c r="AE151" s="15">
        <f>Data!N$6/100*Data!C158*AC151</f>
        <v>189.36654072983379</v>
      </c>
      <c r="AF151" s="15">
        <f>Data!N$7*AD151</f>
        <v>5462.4963672067433</v>
      </c>
      <c r="AG151" s="8">
        <f>Data!N$5/100*Data!C158*Data!G158/Data!B158/(1-P151/100)*AC151</f>
        <v>188.58618410594713</v>
      </c>
      <c r="AH151" s="5">
        <f t="shared" si="33"/>
        <v>30</v>
      </c>
      <c r="AI151" s="5">
        <f>Data!C158*AH151</f>
        <v>570</v>
      </c>
      <c r="AJ151" s="73">
        <f>(100-Y151)/100*Data!B158</f>
        <v>41.563769941692499</v>
      </c>
      <c r="AK151" s="70">
        <f>AJ151*Data!D158/Data!B158</f>
        <v>15.186762094079951</v>
      </c>
      <c r="AL151" s="15">
        <f>Data!N$6/100*Data!C158*AJ151</f>
        <v>157.9423257784315</v>
      </c>
      <c r="AM151" s="15">
        <f>Data!N$7*AK151</f>
        <v>4556.0286282239849</v>
      </c>
      <c r="AN151" s="8">
        <f>Data!N$5/100*Data!C158*Data!G158/Data!B158/(1-Data!J$5/100)*AJ151</f>
        <v>179.32251658319157</v>
      </c>
    </row>
    <row r="152" spans="1:40">
      <c r="A152" s="11">
        <v>147</v>
      </c>
      <c r="B152" s="22">
        <f t="shared" si="23"/>
        <v>6</v>
      </c>
      <c r="C152" s="16">
        <f t="shared" si="24"/>
        <v>2</v>
      </c>
      <c r="J152" s="23">
        <f>Data!B159*Data!C159</f>
        <v>19744</v>
      </c>
      <c r="K152" s="23">
        <f>IF(Data!C$7=1,Data!D159,IF(Data!C$7=2,J152,Data!B159))</f>
        <v>603</v>
      </c>
      <c r="L152" s="33">
        <f>Data!E159*SQRT(Data!F159/20)</f>
        <v>11.042161332267098</v>
      </c>
      <c r="M152" s="33">
        <f>IF(Data!H159="A",Data!G$5,IF(Data!H159="B",Data!G$6,Data!G$7))</f>
        <v>55.5</v>
      </c>
      <c r="N152" s="33">
        <f>IF(Data!I159="A",Data!G$5,IF(Data!I159="B",Data!G$6,Data!G$7))</f>
        <v>55.5</v>
      </c>
      <c r="O152" s="33">
        <f>IF(Data!J159="A",Data!G$5,IF(Data!J159="B",Data!G$6,Data!G$7))</f>
        <v>76</v>
      </c>
      <c r="P152" s="45">
        <f>IF(Data!C$6=1,M152,IF(Data!C$6=2,N152,O152))</f>
        <v>55.5</v>
      </c>
      <c r="Q152" s="47">
        <f t="shared" si="25"/>
        <v>0.13830420796140452</v>
      </c>
      <c r="R152">
        <f t="shared" si="26"/>
        <v>0.39514451138108081</v>
      </c>
      <c r="S152">
        <f t="shared" si="27"/>
        <v>0.33359913883825582</v>
      </c>
      <c r="T152" s="67">
        <f>(1-L152*S152/Data!G159)*100</f>
        <v>98.120583922776845</v>
      </c>
      <c r="U152" s="45">
        <f t="shared" si="28"/>
        <v>591.66712105434442</v>
      </c>
      <c r="V152" s="47">
        <f>MAX(0,NORMSINV(Data!J$5/100))</f>
        <v>0.50437198623838131</v>
      </c>
      <c r="W152">
        <f t="shared" si="29"/>
        <v>0.3512927868446884</v>
      </c>
      <c r="X152">
        <f t="shared" si="30"/>
        <v>0.1964505870695053</v>
      </c>
      <c r="Y152" s="67">
        <f>(1-L152*X152/Data!G159)*100</f>
        <v>98.893245369265273</v>
      </c>
      <c r="Z152" s="45">
        <f t="shared" si="31"/>
        <v>596.32626957666957</v>
      </c>
      <c r="AA152" s="5">
        <f t="shared" si="32"/>
        <v>2</v>
      </c>
      <c r="AB152" s="5">
        <f>Data!C159*AA152</f>
        <v>64</v>
      </c>
      <c r="AC152" s="35">
        <f>(100-T152)/100*Data!B159</f>
        <v>11.595997196466866</v>
      </c>
      <c r="AD152" s="74">
        <f>AC152/Data!B159*Data!D159</f>
        <v>11.332878945655624</v>
      </c>
      <c r="AE152" s="15">
        <f>Data!N$6/100*Data!C159*AC152</f>
        <v>74.214382057387951</v>
      </c>
      <c r="AF152" s="15">
        <f>Data!N$7*AD152</f>
        <v>3399.8636836966871</v>
      </c>
      <c r="AG152" s="8">
        <f>Data!N$5/100*Data!C159*Data!G159/Data!B159/(1-P152/100)*AC152</f>
        <v>66.223020428896788</v>
      </c>
      <c r="AH152" s="5">
        <f t="shared" si="33"/>
        <v>6</v>
      </c>
      <c r="AI152" s="5">
        <f>Data!C159*AH152</f>
        <v>192</v>
      </c>
      <c r="AJ152" s="73">
        <f>(100-Y152)/100*Data!B159</f>
        <v>6.8286760716332671</v>
      </c>
      <c r="AK152" s="70">
        <f>AJ152*Data!D159/Data!B159</f>
        <v>6.6737304233304044</v>
      </c>
      <c r="AL152" s="15">
        <f>Data!N$6/100*Data!C159*AJ152</f>
        <v>43.703526858452911</v>
      </c>
      <c r="AM152" s="15">
        <f>Data!N$7*AK152</f>
        <v>2002.1191269991214</v>
      </c>
      <c r="AN152" s="8">
        <f>Data!N$5/100*Data!C159*Data!G159/Data!B159/(1-Data!J$5/100)*AJ152</f>
        <v>56.527402638177591</v>
      </c>
    </row>
    <row r="153" spans="1:40">
      <c r="A153" s="11">
        <v>148</v>
      </c>
      <c r="B153" s="22">
        <f t="shared" si="23"/>
        <v>13</v>
      </c>
      <c r="C153" s="16">
        <f t="shared" si="24"/>
        <v>18</v>
      </c>
      <c r="J153" s="23">
        <f>Data!B160*Data!C160</f>
        <v>133884</v>
      </c>
      <c r="K153" s="23">
        <f>IF(Data!C$7=1,Data!D160,IF(Data!C$7=2,J153,Data!B160))</f>
        <v>473</v>
      </c>
      <c r="L153" s="33">
        <f>Data!E160*SQRT(Data!F160/20)</f>
        <v>25.750889574646692</v>
      </c>
      <c r="M153" s="33">
        <f>IF(Data!H160="A",Data!G$5,IF(Data!H160="B",Data!G$6,Data!G$7))</f>
        <v>76</v>
      </c>
      <c r="N153" s="33">
        <f>IF(Data!I160="A",Data!G$5,IF(Data!I160="B",Data!G$6,Data!G$7))</f>
        <v>55.5</v>
      </c>
      <c r="O153" s="33">
        <f>IF(Data!J160="A",Data!G$5,IF(Data!J160="B",Data!G$6,Data!G$7))</f>
        <v>76</v>
      </c>
      <c r="P153" s="45">
        <f>IF(Data!C$6=1,M153,IF(Data!C$6=2,N153,O153))</f>
        <v>76</v>
      </c>
      <c r="Q153" s="47">
        <f t="shared" si="25"/>
        <v>0.70630256284008719</v>
      </c>
      <c r="R153">
        <f t="shared" si="26"/>
        <v>0.31087282988262566</v>
      </c>
      <c r="S153">
        <f t="shared" si="27"/>
        <v>0.14136021480100466</v>
      </c>
      <c r="T153" s="67">
        <f>(1-L153*S153/Data!G160)*100</f>
        <v>99.199966751299115</v>
      </c>
      <c r="U153" s="45">
        <f t="shared" si="28"/>
        <v>469.21584273364482</v>
      </c>
      <c r="V153" s="47">
        <f>MAX(0,NORMSINV(Data!J$5/100))</f>
        <v>0.50437198623838131</v>
      </c>
      <c r="W153">
        <f t="shared" si="29"/>
        <v>0.3512927868446884</v>
      </c>
      <c r="X153">
        <f t="shared" si="30"/>
        <v>0.1964505870695053</v>
      </c>
      <c r="Y153" s="67">
        <f>(1-L153*X153/Data!G160)*100</f>
        <v>98.88818079681289</v>
      </c>
      <c r="Z153" s="45">
        <f t="shared" si="31"/>
        <v>467.74109516892497</v>
      </c>
      <c r="AA153" s="5">
        <f t="shared" si="32"/>
        <v>18</v>
      </c>
      <c r="AB153" s="5">
        <f>Data!C160*AA153</f>
        <v>648</v>
      </c>
      <c r="AC153" s="35">
        <f>(100-T153)/100*Data!B160</f>
        <v>29.753236519185901</v>
      </c>
      <c r="AD153" s="74">
        <f>AC153/Data!B160*Data!D160</f>
        <v>3.7841572663551846</v>
      </c>
      <c r="AE153" s="15">
        <f>Data!N$6/100*Data!C160*AC153</f>
        <v>214.22330293813849</v>
      </c>
      <c r="AF153" s="15">
        <f>Data!N$7*AD153</f>
        <v>1135.2471799065554</v>
      </c>
      <c r="AG153" s="8">
        <f>Data!N$5/100*Data!C160*Data!G160/Data!B160/(1-P153/100)*AC153</f>
        <v>136.50567305958845</v>
      </c>
      <c r="AH153" s="5">
        <f t="shared" si="33"/>
        <v>13</v>
      </c>
      <c r="AI153" s="5">
        <f>Data!C160*AH153</f>
        <v>468</v>
      </c>
      <c r="AJ153" s="73">
        <f>(100-Y153)/100*Data!B160</f>
        <v>41.348556166528631</v>
      </c>
      <c r="AK153" s="70">
        <f>AJ153*Data!D160/Data!B160</f>
        <v>5.2589048310750313</v>
      </c>
      <c r="AL153" s="15">
        <f>Data!N$6/100*Data!C160*AJ153</f>
        <v>297.70960439900614</v>
      </c>
      <c r="AM153" s="15">
        <f>Data!N$7*AK153</f>
        <v>1577.6714493225095</v>
      </c>
      <c r="AN153" s="8">
        <f>Data!N$5/100*Data!C160*Data!G160/Data!B160/(1-Data!J$5/100)*AJ153</f>
        <v>148.30291977365525</v>
      </c>
    </row>
    <row r="154" spans="1:40">
      <c r="A154" s="11">
        <v>149</v>
      </c>
      <c r="B154" s="22">
        <f t="shared" si="23"/>
        <v>21</v>
      </c>
      <c r="C154" s="16">
        <f t="shared" si="24"/>
        <v>29</v>
      </c>
      <c r="J154" s="23">
        <f>Data!B161*Data!C161</f>
        <v>599680</v>
      </c>
      <c r="K154" s="23">
        <f>IF(Data!C$7=1,Data!D161,IF(Data!C$7=2,J154,Data!B161))</f>
        <v>475</v>
      </c>
      <c r="L154" s="33">
        <f>Data!E161*SQRT(Data!F161/20)</f>
        <v>41.590314160000567</v>
      </c>
      <c r="M154" s="33">
        <f>IF(Data!H161="A",Data!G$5,IF(Data!H161="B",Data!G$6,Data!G$7))</f>
        <v>76</v>
      </c>
      <c r="N154" s="33">
        <f>IF(Data!I161="A",Data!G$5,IF(Data!I161="B",Data!G$6,Data!G$7))</f>
        <v>65</v>
      </c>
      <c r="O154" s="33">
        <f>IF(Data!J161="A",Data!G$5,IF(Data!J161="B",Data!G$6,Data!G$7))</f>
        <v>76</v>
      </c>
      <c r="P154" s="45">
        <f>IF(Data!C$6=1,M154,IF(Data!C$6=2,N154,O154))</f>
        <v>76</v>
      </c>
      <c r="Q154" s="47">
        <f t="shared" si="25"/>
        <v>0.70630256284008719</v>
      </c>
      <c r="R154">
        <f t="shared" si="26"/>
        <v>0.31087282988262566</v>
      </c>
      <c r="S154">
        <f t="shared" si="27"/>
        <v>0.14136021480100466</v>
      </c>
      <c r="T154" s="67">
        <f>(1-L154*S154/Data!G161)*100</f>
        <v>97.278140859583814</v>
      </c>
      <c r="U154" s="45">
        <f t="shared" si="28"/>
        <v>462.07116908302311</v>
      </c>
      <c r="V154" s="47">
        <f>MAX(0,NORMSINV(Data!J$5/100))</f>
        <v>0.50437198623838131</v>
      </c>
      <c r="W154">
        <f t="shared" si="29"/>
        <v>0.3512927868446884</v>
      </c>
      <c r="X154">
        <f t="shared" si="30"/>
        <v>0.1964505870695053</v>
      </c>
      <c r="Y154" s="67">
        <f>(1-L154*X154/Data!G161)*100</f>
        <v>96.217388132806832</v>
      </c>
      <c r="Z154" s="45">
        <f t="shared" si="31"/>
        <v>457.03259363083242</v>
      </c>
      <c r="AA154" s="5">
        <f t="shared" si="32"/>
        <v>29</v>
      </c>
      <c r="AB154" s="5">
        <f>Data!C161*AA154</f>
        <v>4640</v>
      </c>
      <c r="AC154" s="35">
        <f>(100-T154)/100*Data!B161</f>
        <v>102.01528058279864</v>
      </c>
      <c r="AD154" s="74">
        <f>AC154/Data!B161*Data!D161</f>
        <v>12.928830916976882</v>
      </c>
      <c r="AE154" s="15">
        <f>Data!N$6/100*Data!C161*AC154</f>
        <v>3264.4889786495564</v>
      </c>
      <c r="AF154" s="15">
        <f>Data!N$7*AD154</f>
        <v>3878.6492750930643</v>
      </c>
      <c r="AG154" s="8">
        <f>Data!N$5/100*Data!C161*Data!G161/Data!B161/(1-P154/100)*AC154</f>
        <v>979.86929054982681</v>
      </c>
      <c r="AH154" s="5">
        <f t="shared" si="33"/>
        <v>21</v>
      </c>
      <c r="AI154" s="5">
        <f>Data!C161*AH154</f>
        <v>3360</v>
      </c>
      <c r="AJ154" s="73">
        <f>(100-Y154)/100*Data!B161</f>
        <v>141.77229278239994</v>
      </c>
      <c r="AK154" s="70">
        <f>AJ154*Data!D161/Data!B161</f>
        <v>17.967406369167549</v>
      </c>
      <c r="AL154" s="15">
        <f>Data!N$6/100*Data!C161*AJ154</f>
        <v>4536.7133690367982</v>
      </c>
      <c r="AM154" s="15">
        <f>Data!N$7*AK154</f>
        <v>5390.2219107502642</v>
      </c>
      <c r="AN154" s="8">
        <f>Data!N$5/100*Data!C161*Data!G161/Data!B161/(1-Data!J$5/100)*AJ154</f>
        <v>1064.5526557833541</v>
      </c>
    </row>
    <row r="155" spans="1:40">
      <c r="A155" s="11">
        <v>150</v>
      </c>
      <c r="B155" s="22">
        <f t="shared" si="23"/>
        <v>13</v>
      </c>
      <c r="C155" s="16">
        <f t="shared" si="24"/>
        <v>18</v>
      </c>
      <c r="J155" s="23">
        <f>Data!B162*Data!C162</f>
        <v>290731</v>
      </c>
      <c r="K155" s="23">
        <f>IF(Data!C$7=1,Data!D162,IF(Data!C$7=2,J155,Data!B162))</f>
        <v>323</v>
      </c>
      <c r="L155" s="33">
        <f>Data!E162*SQRT(Data!F162/20)</f>
        <v>26.123621786980681</v>
      </c>
      <c r="M155" s="33">
        <f>IF(Data!H162="A",Data!G$5,IF(Data!H162="B",Data!G$6,Data!G$7))</f>
        <v>76</v>
      </c>
      <c r="N155" s="33">
        <f>IF(Data!I162="A",Data!G$5,IF(Data!I162="B",Data!G$6,Data!G$7))</f>
        <v>76</v>
      </c>
      <c r="O155" s="33">
        <f>IF(Data!J162="A",Data!G$5,IF(Data!J162="B",Data!G$6,Data!G$7))</f>
        <v>76</v>
      </c>
      <c r="P155" s="45">
        <f>IF(Data!C$6=1,M155,IF(Data!C$6=2,N155,O155))</f>
        <v>76</v>
      </c>
      <c r="Q155" s="47">
        <f t="shared" si="25"/>
        <v>0.70630256284008719</v>
      </c>
      <c r="R155">
        <f t="shared" si="26"/>
        <v>0.31087282988262566</v>
      </c>
      <c r="S155">
        <f t="shared" si="27"/>
        <v>0.14136021480100466</v>
      </c>
      <c r="T155" s="67">
        <f>(1-L155*S155/Data!G162)*100</f>
        <v>95.603760967633576</v>
      </c>
      <c r="U155" s="45">
        <f t="shared" si="28"/>
        <v>308.80014792545643</v>
      </c>
      <c r="V155" s="47">
        <f>MAX(0,NORMSINV(Data!J$5/100))</f>
        <v>0.50437198623838131</v>
      </c>
      <c r="W155">
        <f t="shared" si="29"/>
        <v>0.3512927868446884</v>
      </c>
      <c r="X155">
        <f t="shared" si="30"/>
        <v>0.1964505870695053</v>
      </c>
      <c r="Y155" s="67">
        <f>(1-L155*X155/Data!G162)*100</f>
        <v>93.890475194721347</v>
      </c>
      <c r="Z155" s="45">
        <f t="shared" si="31"/>
        <v>303.26623487894994</v>
      </c>
      <c r="AA155" s="5">
        <f t="shared" si="32"/>
        <v>18</v>
      </c>
      <c r="AB155" s="5">
        <f>Data!C162*AA155</f>
        <v>5166</v>
      </c>
      <c r="AC155" s="35">
        <f>(100-T155)/100*Data!B162</f>
        <v>44.533901397871873</v>
      </c>
      <c r="AD155" s="74">
        <f>AC155/Data!B162*Data!D162</f>
        <v>14.199852074543548</v>
      </c>
      <c r="AE155" s="15">
        <f>Data!N$6/100*Data!C162*AC155</f>
        <v>2556.2459402378458</v>
      </c>
      <c r="AF155" s="15">
        <f>Data!N$7*AD155</f>
        <v>4259.9556223630643</v>
      </c>
      <c r="AG155" s="8">
        <f>Data!N$5/100*Data!C162*Data!G162/Data!B162/(1-P155/100)*AC155</f>
        <v>1104.0055270030182</v>
      </c>
      <c r="AH155" s="5">
        <f t="shared" si="33"/>
        <v>13</v>
      </c>
      <c r="AI155" s="5">
        <f>Data!C162*AH155</f>
        <v>3731</v>
      </c>
      <c r="AJ155" s="73">
        <f>(100-Y155)/100*Data!B162</f>
        <v>61.889486277472756</v>
      </c>
      <c r="AK155" s="70">
        <f>AJ155*Data!D162/Data!B162</f>
        <v>19.733765121050048</v>
      </c>
      <c r="AL155" s="15">
        <f>Data!N$6/100*Data!C162*AJ155</f>
        <v>3552.4565123269367</v>
      </c>
      <c r="AM155" s="15">
        <f>Data!N$7*AK155</f>
        <v>5920.1295363150148</v>
      </c>
      <c r="AN155" s="8">
        <f>Data!N$5/100*Data!C162*Data!G162/Data!B162/(1-Data!J$5/100)*AJ155</f>
        <v>1199.4171335965616</v>
      </c>
    </row>
    <row r="157" spans="1:40">
      <c r="J157" t="s">
        <v>43</v>
      </c>
      <c r="K157">
        <f>SUM(K6:K155)</f>
        <v>15550</v>
      </c>
      <c r="T157" t="s">
        <v>58</v>
      </c>
      <c r="U157" s="33">
        <f>SUM(U6:U155)*100/$K157</f>
        <v>97.003159727802796</v>
      </c>
      <c r="V157" s="33"/>
      <c r="W157" s="33"/>
      <c r="Y157" t="s">
        <v>58</v>
      </c>
      <c r="Z157" s="33">
        <f>SUM(Z6:Z155)*100/$K157</f>
        <v>97.007120610754427</v>
      </c>
      <c r="AA157">
        <f>SUM(AA6:AA155)</f>
        <v>1935</v>
      </c>
      <c r="AB157">
        <f>SUM(AB6:AB155)</f>
        <v>143884</v>
      </c>
      <c r="AE157" s="35">
        <f>SUM(AE6:AE155)</f>
        <v>75147.702532024094</v>
      </c>
      <c r="AF157" s="35">
        <f>SUM(AF6:AF155)</f>
        <v>139802.59869799955</v>
      </c>
      <c r="AG157" s="35">
        <f>SUM(AG6:AG155)</f>
        <v>42540.243708656242</v>
      </c>
      <c r="AH157">
        <f>SUM(AH6:AH155)</f>
        <v>2054</v>
      </c>
      <c r="AI157">
        <f>SUM(AI6:AI155)</f>
        <v>136272</v>
      </c>
      <c r="AL157" s="35">
        <f>SUM(AL6:AL155)</f>
        <v>90154.808961185176</v>
      </c>
      <c r="AM157" s="35">
        <f>SUM(AM6:AM155)</f>
        <v>139617.82350830635</v>
      </c>
      <c r="AN157" s="35">
        <f>SUM(AN6:AN155)</f>
        <v>42991.39912502779</v>
      </c>
    </row>
    <row r="158" spans="1:40">
      <c r="J158" t="s">
        <v>44</v>
      </c>
      <c r="T158" t="s">
        <v>64</v>
      </c>
      <c r="Y158" t="s">
        <v>59</v>
      </c>
    </row>
    <row r="159" spans="1:40">
      <c r="J159" t="s">
        <v>40</v>
      </c>
      <c r="K159" s="8"/>
      <c r="T159" t="s">
        <v>63</v>
      </c>
      <c r="Y159" t="s">
        <v>63</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Anvisningar</vt:lpstr>
      <vt:lpstr>Data</vt:lpstr>
      <vt:lpstr>Resultat</vt:lpstr>
    </vt:vector>
  </TitlesOfParts>
  <Company>HP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Stig-Arne</dc:creator>
  <cp:lastModifiedBy>Stig-Arne</cp:lastModifiedBy>
  <cp:lastPrinted>2011-05-25T12:37:22Z</cp:lastPrinted>
  <dcterms:created xsi:type="dcterms:W3CDTF">2010-12-03T15:28:22Z</dcterms:created>
  <dcterms:modified xsi:type="dcterms:W3CDTF">2014-12-16T13:22:25Z</dcterms:modified>
</cp:coreProperties>
</file>