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AP7" i="3"/>
  <c r="AP8"/>
  <c r="AP9"/>
  <c r="AP10"/>
  <c r="AP11"/>
  <c r="AP12"/>
  <c r="AP13"/>
  <c r="AP14"/>
  <c r="AP15"/>
  <c r="AP16"/>
  <c r="AP17"/>
  <c r="AP18"/>
  <c r="AP19"/>
  <c r="AP20"/>
  <c r="AP21"/>
  <c r="AP22"/>
  <c r="AP23"/>
  <c r="AP24"/>
  <c r="AP25"/>
  <c r="AP26"/>
  <c r="AP27"/>
  <c r="AP28"/>
  <c r="AP29"/>
  <c r="AP30"/>
  <c r="AP31"/>
  <c r="AP32"/>
  <c r="AP33"/>
  <c r="AP34"/>
  <c r="AP35"/>
  <c r="AP36"/>
  <c r="AP37"/>
  <c r="AP38"/>
  <c r="AP39"/>
  <c r="AP40"/>
  <c r="AP41"/>
  <c r="AP42"/>
  <c r="AP43"/>
  <c r="AP44"/>
  <c r="AP45"/>
  <c r="AP46"/>
  <c r="AP47"/>
  <c r="AP48"/>
  <c r="AP49"/>
  <c r="AP50"/>
  <c r="AP51"/>
  <c r="AP52"/>
  <c r="AP53"/>
  <c r="AP54"/>
  <c r="AP55"/>
  <c r="AP56"/>
  <c r="AP57"/>
  <c r="AP58"/>
  <c r="AP59"/>
  <c r="AP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110"/>
  <c r="AP111"/>
  <c r="AP112"/>
  <c r="AP113"/>
  <c r="AP114"/>
  <c r="AP115"/>
  <c r="AP116"/>
  <c r="AP117"/>
  <c r="AP118"/>
  <c r="AP119"/>
  <c r="AP120"/>
  <c r="AP121"/>
  <c r="AP122"/>
  <c r="AP123"/>
  <c r="AP124"/>
  <c r="AP125"/>
  <c r="AP126"/>
  <c r="AP127"/>
  <c r="AP128"/>
  <c r="AP129"/>
  <c r="AP130"/>
  <c r="AP131"/>
  <c r="AP132"/>
  <c r="AP133"/>
  <c r="AP134"/>
  <c r="AP135"/>
  <c r="AP136"/>
  <c r="AP137"/>
  <c r="AP138"/>
  <c r="AP139"/>
  <c r="AP140"/>
  <c r="AP141"/>
  <c r="AP142"/>
  <c r="AP143"/>
  <c r="AP144"/>
  <c r="AP145"/>
  <c r="AP146"/>
  <c r="AP147"/>
  <c r="AP148"/>
  <c r="AP149"/>
  <c r="AP150"/>
  <c r="AP151"/>
  <c r="AP152"/>
  <c r="AP153"/>
  <c r="AP154"/>
  <c r="AP155"/>
  <c r="AP6"/>
  <c r="AO7"/>
  <c r="AO8"/>
  <c r="AO9"/>
  <c r="AO10"/>
  <c r="AO11"/>
  <c r="AO12"/>
  <c r="AO13"/>
  <c r="AO14"/>
  <c r="AO15"/>
  <c r="AO16"/>
  <c r="AO17"/>
  <c r="AO18"/>
  <c r="AO19"/>
  <c r="AO20"/>
  <c r="AO21"/>
  <c r="AO22"/>
  <c r="AO23"/>
  <c r="AO24"/>
  <c r="AO25"/>
  <c r="AO26"/>
  <c r="AO27"/>
  <c r="AO28"/>
  <c r="AO29"/>
  <c r="AO30"/>
  <c r="AO31"/>
  <c r="AO32"/>
  <c r="AO33"/>
  <c r="AO34"/>
  <c r="AO35"/>
  <c r="AO36"/>
  <c r="AO37"/>
  <c r="AO38"/>
  <c r="AO39"/>
  <c r="AO40"/>
  <c r="AO41"/>
  <c r="AO42"/>
  <c r="AO43"/>
  <c r="AO44"/>
  <c r="AO45"/>
  <c r="AO46"/>
  <c r="AO47"/>
  <c r="AO48"/>
  <c r="AO49"/>
  <c r="AO50"/>
  <c r="AO51"/>
  <c r="AO52"/>
  <c r="AO53"/>
  <c r="AO54"/>
  <c r="AO55"/>
  <c r="AO56"/>
  <c r="AO57"/>
  <c r="AO58"/>
  <c r="AO59"/>
  <c r="AO60"/>
  <c r="AO61"/>
  <c r="AO62"/>
  <c r="AO63"/>
  <c r="AO64"/>
  <c r="AO65"/>
  <c r="AO66"/>
  <c r="AO67"/>
  <c r="AO68"/>
  <c r="AO69"/>
  <c r="AO70"/>
  <c r="AO71"/>
  <c r="AO72"/>
  <c r="AO73"/>
  <c r="AO74"/>
  <c r="AO75"/>
  <c r="AO76"/>
  <c r="AO77"/>
  <c r="AO78"/>
  <c r="AO79"/>
  <c r="AO80"/>
  <c r="AO81"/>
  <c r="AO82"/>
  <c r="AO83"/>
  <c r="AO84"/>
  <c r="AO85"/>
  <c r="AO86"/>
  <c r="AO87"/>
  <c r="AO88"/>
  <c r="AO89"/>
  <c r="AO90"/>
  <c r="AO91"/>
  <c r="AO92"/>
  <c r="AO93"/>
  <c r="AO94"/>
  <c r="AO95"/>
  <c r="AO96"/>
  <c r="AO97"/>
  <c r="AO98"/>
  <c r="AO99"/>
  <c r="AO100"/>
  <c r="AO101"/>
  <c r="AO102"/>
  <c r="AO103"/>
  <c r="AO104"/>
  <c r="AO105"/>
  <c r="AO106"/>
  <c r="AO107"/>
  <c r="AO108"/>
  <c r="AO109"/>
  <c r="AO110"/>
  <c r="AO111"/>
  <c r="AO112"/>
  <c r="AO113"/>
  <c r="AO114"/>
  <c r="AO115"/>
  <c r="AO116"/>
  <c r="AO117"/>
  <c r="AO118"/>
  <c r="AO119"/>
  <c r="AO120"/>
  <c r="AO121"/>
  <c r="AO122"/>
  <c r="AO123"/>
  <c r="AO124"/>
  <c r="AO125"/>
  <c r="AO126"/>
  <c r="AO127"/>
  <c r="AO128"/>
  <c r="AO129"/>
  <c r="AO130"/>
  <c r="AO131"/>
  <c r="AO132"/>
  <c r="AO133"/>
  <c r="AO134"/>
  <c r="AO135"/>
  <c r="AO136"/>
  <c r="AO137"/>
  <c r="AO138"/>
  <c r="AO139"/>
  <c r="AO140"/>
  <c r="AO141"/>
  <c r="AO142"/>
  <c r="AO143"/>
  <c r="AO144"/>
  <c r="AO145"/>
  <c r="AO146"/>
  <c r="AO147"/>
  <c r="AO148"/>
  <c r="AO149"/>
  <c r="AO150"/>
  <c r="AO151"/>
  <c r="AO152"/>
  <c r="AO153"/>
  <c r="AO154"/>
  <c r="AO155"/>
  <c r="AO6"/>
  <c r="AI7" l="1"/>
  <c r="AJ7" s="1"/>
  <c r="AI8"/>
  <c r="AJ8" s="1"/>
  <c r="AI9"/>
  <c r="AJ9" s="1"/>
  <c r="AI10"/>
  <c r="AJ10" s="1"/>
  <c r="AI11"/>
  <c r="AJ11" s="1"/>
  <c r="AI12"/>
  <c r="AJ12" s="1"/>
  <c r="AI13"/>
  <c r="AJ13" s="1"/>
  <c r="AI14"/>
  <c r="AJ14" s="1"/>
  <c r="AI15"/>
  <c r="AJ15" s="1"/>
  <c r="AI16"/>
  <c r="AJ16" s="1"/>
  <c r="AI17"/>
  <c r="AJ17" s="1"/>
  <c r="AI18"/>
  <c r="AJ18" s="1"/>
  <c r="AI19"/>
  <c r="AJ19" s="1"/>
  <c r="AI20"/>
  <c r="AJ20" s="1"/>
  <c r="AI21"/>
  <c r="AJ21" s="1"/>
  <c r="AI22"/>
  <c r="AJ22" s="1"/>
  <c r="AI23"/>
  <c r="AJ23" s="1"/>
  <c r="AI24"/>
  <c r="AJ24" s="1"/>
  <c r="AI25"/>
  <c r="AJ25" s="1"/>
  <c r="AI26"/>
  <c r="AJ26" s="1"/>
  <c r="AI27"/>
  <c r="AJ27" s="1"/>
  <c r="AI28"/>
  <c r="AJ28" s="1"/>
  <c r="AI29"/>
  <c r="AJ29" s="1"/>
  <c r="AI30"/>
  <c r="AJ30" s="1"/>
  <c r="AI31"/>
  <c r="AJ31" s="1"/>
  <c r="AI32"/>
  <c r="AJ32" s="1"/>
  <c r="AI33"/>
  <c r="AJ33" s="1"/>
  <c r="AI34"/>
  <c r="AJ34" s="1"/>
  <c r="AI35"/>
  <c r="AJ35" s="1"/>
  <c r="AI36"/>
  <c r="AJ36" s="1"/>
  <c r="AI37"/>
  <c r="AJ37" s="1"/>
  <c r="AI38"/>
  <c r="AJ38" s="1"/>
  <c r="AI39"/>
  <c r="AJ39" s="1"/>
  <c r="AI40"/>
  <c r="AJ40" s="1"/>
  <c r="AI41"/>
  <c r="AJ41" s="1"/>
  <c r="AI42"/>
  <c r="AJ42" s="1"/>
  <c r="AI43"/>
  <c r="AJ43" s="1"/>
  <c r="AI44"/>
  <c r="AJ44" s="1"/>
  <c r="AI45"/>
  <c r="AJ45" s="1"/>
  <c r="AI46"/>
  <c r="AJ46" s="1"/>
  <c r="AI47"/>
  <c r="AJ47" s="1"/>
  <c r="AI48"/>
  <c r="AJ48" s="1"/>
  <c r="AI49"/>
  <c r="AJ49" s="1"/>
  <c r="AI50"/>
  <c r="AJ50" s="1"/>
  <c r="AI51"/>
  <c r="AJ51" s="1"/>
  <c r="AI52"/>
  <c r="AJ52" s="1"/>
  <c r="AI53"/>
  <c r="AJ53" s="1"/>
  <c r="AI54"/>
  <c r="AJ54" s="1"/>
  <c r="AI55"/>
  <c r="AJ55" s="1"/>
  <c r="AI56"/>
  <c r="AJ56" s="1"/>
  <c r="AI57"/>
  <c r="AJ57" s="1"/>
  <c r="AI58"/>
  <c r="AJ58" s="1"/>
  <c r="AI59"/>
  <c r="AJ59" s="1"/>
  <c r="AI60"/>
  <c r="AJ60" s="1"/>
  <c r="AI61"/>
  <c r="AJ61" s="1"/>
  <c r="AI62"/>
  <c r="AJ62" s="1"/>
  <c r="AI63"/>
  <c r="AJ63" s="1"/>
  <c r="AI64"/>
  <c r="AJ64" s="1"/>
  <c r="AI65"/>
  <c r="AJ65" s="1"/>
  <c r="AI66"/>
  <c r="AJ66" s="1"/>
  <c r="AI67"/>
  <c r="AJ67" s="1"/>
  <c r="AI68"/>
  <c r="AJ68" s="1"/>
  <c r="AI69"/>
  <c r="AJ69" s="1"/>
  <c r="AI70"/>
  <c r="AJ70" s="1"/>
  <c r="AI71"/>
  <c r="AJ71" s="1"/>
  <c r="AI72"/>
  <c r="AJ72" s="1"/>
  <c r="AI73"/>
  <c r="AJ73" s="1"/>
  <c r="AI74"/>
  <c r="AJ74" s="1"/>
  <c r="AI75"/>
  <c r="AJ75" s="1"/>
  <c r="AI76"/>
  <c r="AJ76" s="1"/>
  <c r="AI77"/>
  <c r="AJ77" s="1"/>
  <c r="AI78"/>
  <c r="AJ78" s="1"/>
  <c r="AI79"/>
  <c r="AJ79" s="1"/>
  <c r="AI80"/>
  <c r="AJ80" s="1"/>
  <c r="AI81"/>
  <c r="AJ81" s="1"/>
  <c r="AI82"/>
  <c r="AJ82" s="1"/>
  <c r="AI83"/>
  <c r="AJ83" s="1"/>
  <c r="AI84"/>
  <c r="AJ84" s="1"/>
  <c r="AI85"/>
  <c r="AJ85" s="1"/>
  <c r="AI86"/>
  <c r="AJ86" s="1"/>
  <c r="AI87"/>
  <c r="AJ87" s="1"/>
  <c r="AI88"/>
  <c r="AJ88" s="1"/>
  <c r="AI89"/>
  <c r="AJ89" s="1"/>
  <c r="AI90"/>
  <c r="AJ90" s="1"/>
  <c r="AI91"/>
  <c r="AJ91" s="1"/>
  <c r="AI92"/>
  <c r="AJ92" s="1"/>
  <c r="AI93"/>
  <c r="AJ93" s="1"/>
  <c r="AI94"/>
  <c r="AJ94" s="1"/>
  <c r="AI95"/>
  <c r="AJ95" s="1"/>
  <c r="AI96"/>
  <c r="AJ96" s="1"/>
  <c r="AI97"/>
  <c r="AJ97" s="1"/>
  <c r="AI98"/>
  <c r="AJ98" s="1"/>
  <c r="AI99"/>
  <c r="AJ99" s="1"/>
  <c r="AI100"/>
  <c r="AJ100" s="1"/>
  <c r="AI101"/>
  <c r="AJ101" s="1"/>
  <c r="AI102"/>
  <c r="AJ102" s="1"/>
  <c r="AI103"/>
  <c r="AJ103" s="1"/>
  <c r="AI104"/>
  <c r="AJ104" s="1"/>
  <c r="AI105"/>
  <c r="AJ105" s="1"/>
  <c r="AI106"/>
  <c r="AJ106" s="1"/>
  <c r="AI107"/>
  <c r="AJ107" s="1"/>
  <c r="AI108"/>
  <c r="AJ108" s="1"/>
  <c r="AI109"/>
  <c r="AJ109" s="1"/>
  <c r="AI110"/>
  <c r="AJ110" s="1"/>
  <c r="AI111"/>
  <c r="AJ111" s="1"/>
  <c r="AI112"/>
  <c r="AJ112" s="1"/>
  <c r="AI113"/>
  <c r="AJ113" s="1"/>
  <c r="AI114"/>
  <c r="AJ114" s="1"/>
  <c r="AI115"/>
  <c r="AJ115" s="1"/>
  <c r="AI116"/>
  <c r="AJ116" s="1"/>
  <c r="AI117"/>
  <c r="AJ117" s="1"/>
  <c r="AI118"/>
  <c r="AJ118" s="1"/>
  <c r="AI119"/>
  <c r="AJ119" s="1"/>
  <c r="AI120"/>
  <c r="AJ120" s="1"/>
  <c r="AI121"/>
  <c r="AJ121" s="1"/>
  <c r="AI122"/>
  <c r="AJ122" s="1"/>
  <c r="AI123"/>
  <c r="AJ123" s="1"/>
  <c r="AI124"/>
  <c r="AJ124" s="1"/>
  <c r="AI125"/>
  <c r="AJ125" s="1"/>
  <c r="AI126"/>
  <c r="AJ126" s="1"/>
  <c r="AI127"/>
  <c r="AJ127" s="1"/>
  <c r="AI128"/>
  <c r="AJ128" s="1"/>
  <c r="AI129"/>
  <c r="AJ129" s="1"/>
  <c r="AI130"/>
  <c r="AJ130" s="1"/>
  <c r="AI131"/>
  <c r="AJ131" s="1"/>
  <c r="AI132"/>
  <c r="AJ132" s="1"/>
  <c r="AI133"/>
  <c r="AJ133" s="1"/>
  <c r="AI134"/>
  <c r="AJ134" s="1"/>
  <c r="AI135"/>
  <c r="AJ135" s="1"/>
  <c r="AI136"/>
  <c r="AJ136" s="1"/>
  <c r="AI137"/>
  <c r="AJ137" s="1"/>
  <c r="AI138"/>
  <c r="AJ138" s="1"/>
  <c r="AI139"/>
  <c r="AJ139" s="1"/>
  <c r="AI140"/>
  <c r="AJ140" s="1"/>
  <c r="AI141"/>
  <c r="AJ141" s="1"/>
  <c r="AI142"/>
  <c r="AJ142" s="1"/>
  <c r="AI143"/>
  <c r="AJ143" s="1"/>
  <c r="AI144"/>
  <c r="AJ144" s="1"/>
  <c r="AI145"/>
  <c r="AJ145" s="1"/>
  <c r="AI146"/>
  <c r="AJ146" s="1"/>
  <c r="AI147"/>
  <c r="AJ147" s="1"/>
  <c r="AI148"/>
  <c r="AJ148" s="1"/>
  <c r="AI149"/>
  <c r="AJ149" s="1"/>
  <c r="AI150"/>
  <c r="AJ150" s="1"/>
  <c r="AI151"/>
  <c r="AJ151" s="1"/>
  <c r="AI152"/>
  <c r="AJ152" s="1"/>
  <c r="AI153"/>
  <c r="AJ153" s="1"/>
  <c r="AI154"/>
  <c r="AJ154" s="1"/>
  <c r="AI155"/>
  <c r="AJ155" s="1"/>
  <c r="AI6"/>
  <c r="V7"/>
  <c r="V8"/>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46"/>
  <c r="V147"/>
  <c r="V148"/>
  <c r="V149"/>
  <c r="V150"/>
  <c r="V151"/>
  <c r="V152"/>
  <c r="V153"/>
  <c r="V154"/>
  <c r="V155"/>
  <c r="V6"/>
  <c r="K7" l="1"/>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K157" l="1"/>
  <c r="W7"/>
  <c r="X7" s="1"/>
  <c r="W8"/>
  <c r="X8" s="1"/>
  <c r="W9"/>
  <c r="X9" s="1"/>
  <c r="W10"/>
  <c r="X10" s="1"/>
  <c r="W11"/>
  <c r="X11" s="1"/>
  <c r="W12"/>
  <c r="X12" s="1"/>
  <c r="W13"/>
  <c r="X13" s="1"/>
  <c r="W14"/>
  <c r="X14" s="1"/>
  <c r="W15"/>
  <c r="X15" s="1"/>
  <c r="W16"/>
  <c r="X16" s="1"/>
  <c r="W17"/>
  <c r="X17" s="1"/>
  <c r="W18"/>
  <c r="X18" s="1"/>
  <c r="W19"/>
  <c r="X19" s="1"/>
  <c r="W20"/>
  <c r="X20" s="1"/>
  <c r="W21"/>
  <c r="X21" s="1"/>
  <c r="W22"/>
  <c r="X22" s="1"/>
  <c r="W23"/>
  <c r="X23" s="1"/>
  <c r="W24"/>
  <c r="X24" s="1"/>
  <c r="W25"/>
  <c r="X25" s="1"/>
  <c r="W26"/>
  <c r="X26" s="1"/>
  <c r="W27"/>
  <c r="X27" s="1"/>
  <c r="W28"/>
  <c r="X28" s="1"/>
  <c r="W29"/>
  <c r="X29" s="1"/>
  <c r="W30"/>
  <c r="X30" s="1"/>
  <c r="W31"/>
  <c r="X31" s="1"/>
  <c r="W32"/>
  <c r="X32" s="1"/>
  <c r="W33"/>
  <c r="X33" s="1"/>
  <c r="W34"/>
  <c r="X34" s="1"/>
  <c r="W35"/>
  <c r="X35" s="1"/>
  <c r="W36"/>
  <c r="X36" s="1"/>
  <c r="W37"/>
  <c r="X37" s="1"/>
  <c r="W38"/>
  <c r="X38" s="1"/>
  <c r="W39"/>
  <c r="X39" s="1"/>
  <c r="W40"/>
  <c r="X40" s="1"/>
  <c r="W41"/>
  <c r="X41" s="1"/>
  <c r="W42"/>
  <c r="X42" s="1"/>
  <c r="W43"/>
  <c r="X43" s="1"/>
  <c r="W44"/>
  <c r="X44" s="1"/>
  <c r="W45"/>
  <c r="X45" s="1"/>
  <c r="W46"/>
  <c r="X46" s="1"/>
  <c r="W47"/>
  <c r="X47" s="1"/>
  <c r="W48"/>
  <c r="X48" s="1"/>
  <c r="W49"/>
  <c r="X49" s="1"/>
  <c r="W50"/>
  <c r="X50" s="1"/>
  <c r="W51"/>
  <c r="X51" s="1"/>
  <c r="W52"/>
  <c r="X52" s="1"/>
  <c r="W53"/>
  <c r="X53" s="1"/>
  <c r="W54"/>
  <c r="X54" s="1"/>
  <c r="W55"/>
  <c r="X55" s="1"/>
  <c r="W56"/>
  <c r="X56" s="1"/>
  <c r="W57"/>
  <c r="X57" s="1"/>
  <c r="W58"/>
  <c r="X58" s="1"/>
  <c r="W59"/>
  <c r="X59" s="1"/>
  <c r="W60"/>
  <c r="X60" s="1"/>
  <c r="W61"/>
  <c r="X61" s="1"/>
  <c r="W62"/>
  <c r="X62" s="1"/>
  <c r="W63"/>
  <c r="X63" s="1"/>
  <c r="W64"/>
  <c r="X64" s="1"/>
  <c r="W65"/>
  <c r="X65" s="1"/>
  <c r="W66"/>
  <c r="X66" s="1"/>
  <c r="W67"/>
  <c r="X67" s="1"/>
  <c r="W68"/>
  <c r="X68" s="1"/>
  <c r="W69"/>
  <c r="X69" s="1"/>
  <c r="W70"/>
  <c r="X70" s="1"/>
  <c r="W71"/>
  <c r="X71" s="1"/>
  <c r="W72"/>
  <c r="X72" s="1"/>
  <c r="W73"/>
  <c r="X73" s="1"/>
  <c r="W74"/>
  <c r="X74" s="1"/>
  <c r="W75"/>
  <c r="X75" s="1"/>
  <c r="W76"/>
  <c r="X76" s="1"/>
  <c r="W77"/>
  <c r="X77" s="1"/>
  <c r="W78"/>
  <c r="X78" s="1"/>
  <c r="W79"/>
  <c r="X79" s="1"/>
  <c r="W80"/>
  <c r="X80" s="1"/>
  <c r="W81"/>
  <c r="X81" s="1"/>
  <c r="W82"/>
  <c r="X82" s="1"/>
  <c r="W83"/>
  <c r="X83" s="1"/>
  <c r="W84"/>
  <c r="X84" s="1"/>
  <c r="W85"/>
  <c r="X85" s="1"/>
  <c r="W86"/>
  <c r="X86" s="1"/>
  <c r="W87"/>
  <c r="X87" s="1"/>
  <c r="W88"/>
  <c r="X88" s="1"/>
  <c r="W89"/>
  <c r="X89" s="1"/>
  <c r="W90"/>
  <c r="X90" s="1"/>
  <c r="W91"/>
  <c r="X91" s="1"/>
  <c r="W92"/>
  <c r="X92" s="1"/>
  <c r="W93"/>
  <c r="X93" s="1"/>
  <c r="W94"/>
  <c r="X94" s="1"/>
  <c r="W95"/>
  <c r="X95" s="1"/>
  <c r="W96"/>
  <c r="X96" s="1"/>
  <c r="W97"/>
  <c r="X97" s="1"/>
  <c r="W98"/>
  <c r="X98" s="1"/>
  <c r="W99"/>
  <c r="X99" s="1"/>
  <c r="W100"/>
  <c r="X100" s="1"/>
  <c r="W101"/>
  <c r="X101" s="1"/>
  <c r="W102"/>
  <c r="X102" s="1"/>
  <c r="W103"/>
  <c r="X103" s="1"/>
  <c r="W104"/>
  <c r="X104" s="1"/>
  <c r="W105"/>
  <c r="X105" s="1"/>
  <c r="W106"/>
  <c r="X106" s="1"/>
  <c r="W107"/>
  <c r="X107" s="1"/>
  <c r="W108"/>
  <c r="X108" s="1"/>
  <c r="W109"/>
  <c r="X109" s="1"/>
  <c r="W110"/>
  <c r="X110" s="1"/>
  <c r="W111"/>
  <c r="X111" s="1"/>
  <c r="W112"/>
  <c r="X112" s="1"/>
  <c r="W113"/>
  <c r="X113" s="1"/>
  <c r="W114"/>
  <c r="X114" s="1"/>
  <c r="W115"/>
  <c r="X115" s="1"/>
  <c r="W116"/>
  <c r="X116" s="1"/>
  <c r="W117"/>
  <c r="X117" s="1"/>
  <c r="W118"/>
  <c r="X118" s="1"/>
  <c r="W119"/>
  <c r="X119" s="1"/>
  <c r="W120"/>
  <c r="X120" s="1"/>
  <c r="W121"/>
  <c r="X121" s="1"/>
  <c r="W122"/>
  <c r="X122" s="1"/>
  <c r="W123"/>
  <c r="X123" s="1"/>
  <c r="W124"/>
  <c r="X124" s="1"/>
  <c r="W125"/>
  <c r="X125" s="1"/>
  <c r="W126"/>
  <c r="X126" s="1"/>
  <c r="W127"/>
  <c r="X127" s="1"/>
  <c r="W128"/>
  <c r="X128" s="1"/>
  <c r="W129"/>
  <c r="X129" s="1"/>
  <c r="W130"/>
  <c r="X130" s="1"/>
  <c r="W131"/>
  <c r="X131" s="1"/>
  <c r="W132"/>
  <c r="X132" s="1"/>
  <c r="W133"/>
  <c r="X133" s="1"/>
  <c r="W134"/>
  <c r="X134" s="1"/>
  <c r="W135"/>
  <c r="X135" s="1"/>
  <c r="W136"/>
  <c r="X136" s="1"/>
  <c r="W137"/>
  <c r="X137" s="1"/>
  <c r="W138"/>
  <c r="X138" s="1"/>
  <c r="W139"/>
  <c r="X139" s="1"/>
  <c r="W140"/>
  <c r="X140" s="1"/>
  <c r="W141"/>
  <c r="X141" s="1"/>
  <c r="W142"/>
  <c r="X142" s="1"/>
  <c r="W143"/>
  <c r="X143" s="1"/>
  <c r="W144"/>
  <c r="X144" s="1"/>
  <c r="W145"/>
  <c r="X145" s="1"/>
  <c r="W146"/>
  <c r="X146" s="1"/>
  <c r="W147"/>
  <c r="X147" s="1"/>
  <c r="W148"/>
  <c r="X148" s="1"/>
  <c r="W149"/>
  <c r="X149" s="1"/>
  <c r="W150"/>
  <c r="X150" s="1"/>
  <c r="W151"/>
  <c r="X151" s="1"/>
  <c r="W152"/>
  <c r="X152" s="1"/>
  <c r="W153"/>
  <c r="X153" s="1"/>
  <c r="W154"/>
  <c r="X154" s="1"/>
  <c r="W155"/>
  <c r="X155" s="1"/>
  <c r="M6" l="1"/>
  <c r="W6" l="1"/>
  <c r="X6" l="1"/>
  <c r="J7" l="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M155"/>
  <c r="N155"/>
  <c r="O155"/>
  <c r="M7"/>
  <c r="N7"/>
  <c r="O7"/>
  <c r="M8"/>
  <c r="N8"/>
  <c r="O8"/>
  <c r="M9"/>
  <c r="N9"/>
  <c r="O9"/>
  <c r="M10"/>
  <c r="N10"/>
  <c r="O10"/>
  <c r="M11"/>
  <c r="N11"/>
  <c r="O11"/>
  <c r="M12"/>
  <c r="N12"/>
  <c r="O12"/>
  <c r="M13"/>
  <c r="N13"/>
  <c r="O13"/>
  <c r="M14"/>
  <c r="N14"/>
  <c r="O14"/>
  <c r="M15"/>
  <c r="N15"/>
  <c r="O15"/>
  <c r="M16"/>
  <c r="N16"/>
  <c r="O16"/>
  <c r="M17"/>
  <c r="N17"/>
  <c r="O17"/>
  <c r="M18"/>
  <c r="N18"/>
  <c r="O18"/>
  <c r="M19"/>
  <c r="N19"/>
  <c r="O19"/>
  <c r="M20"/>
  <c r="N20"/>
  <c r="O20"/>
  <c r="M21"/>
  <c r="N21"/>
  <c r="O21"/>
  <c r="M22"/>
  <c r="N22"/>
  <c r="O22"/>
  <c r="M23"/>
  <c r="N23"/>
  <c r="O23"/>
  <c r="M24"/>
  <c r="N24"/>
  <c r="O24"/>
  <c r="M25"/>
  <c r="N25"/>
  <c r="O25"/>
  <c r="M26"/>
  <c r="N26"/>
  <c r="O26"/>
  <c r="M27"/>
  <c r="N27"/>
  <c r="O27"/>
  <c r="M28"/>
  <c r="N28"/>
  <c r="O28"/>
  <c r="M29"/>
  <c r="N29"/>
  <c r="O29"/>
  <c r="M30"/>
  <c r="N30"/>
  <c r="O30"/>
  <c r="M31"/>
  <c r="N31"/>
  <c r="O31"/>
  <c r="M32"/>
  <c r="N32"/>
  <c r="O32"/>
  <c r="M33"/>
  <c r="N33"/>
  <c r="O33"/>
  <c r="M34"/>
  <c r="N34"/>
  <c r="O34"/>
  <c r="M35"/>
  <c r="N35"/>
  <c r="O35"/>
  <c r="M36"/>
  <c r="N36"/>
  <c r="O36"/>
  <c r="M37"/>
  <c r="N37"/>
  <c r="O37"/>
  <c r="M38"/>
  <c r="N38"/>
  <c r="O38"/>
  <c r="M39"/>
  <c r="N39"/>
  <c r="O39"/>
  <c r="M40"/>
  <c r="N40"/>
  <c r="O40"/>
  <c r="M41"/>
  <c r="N41"/>
  <c r="O41"/>
  <c r="M42"/>
  <c r="N42"/>
  <c r="O42"/>
  <c r="M43"/>
  <c r="N43"/>
  <c r="O43"/>
  <c r="M44"/>
  <c r="N44"/>
  <c r="O44"/>
  <c r="M45"/>
  <c r="N45"/>
  <c r="O45"/>
  <c r="M46"/>
  <c r="N46"/>
  <c r="O46"/>
  <c r="M47"/>
  <c r="N47"/>
  <c r="O47"/>
  <c r="M48"/>
  <c r="N48"/>
  <c r="O48"/>
  <c r="M49"/>
  <c r="N49"/>
  <c r="O49"/>
  <c r="M50"/>
  <c r="N50"/>
  <c r="O50"/>
  <c r="M51"/>
  <c r="N51"/>
  <c r="O51"/>
  <c r="M52"/>
  <c r="N52"/>
  <c r="O52"/>
  <c r="M53"/>
  <c r="N53"/>
  <c r="O53"/>
  <c r="M54"/>
  <c r="N54"/>
  <c r="O54"/>
  <c r="M55"/>
  <c r="N55"/>
  <c r="O55"/>
  <c r="M56"/>
  <c r="N56"/>
  <c r="O56"/>
  <c r="M57"/>
  <c r="N57"/>
  <c r="O57"/>
  <c r="M58"/>
  <c r="N58"/>
  <c r="O58"/>
  <c r="M59"/>
  <c r="N59"/>
  <c r="O59"/>
  <c r="M60"/>
  <c r="N60"/>
  <c r="O60"/>
  <c r="M61"/>
  <c r="N61"/>
  <c r="O61"/>
  <c r="M62"/>
  <c r="N62"/>
  <c r="O62"/>
  <c r="M63"/>
  <c r="N63"/>
  <c r="O63"/>
  <c r="M64"/>
  <c r="N64"/>
  <c r="O64"/>
  <c r="M65"/>
  <c r="N65"/>
  <c r="O65"/>
  <c r="M66"/>
  <c r="N66"/>
  <c r="O66"/>
  <c r="M67"/>
  <c r="N67"/>
  <c r="O67"/>
  <c r="M68"/>
  <c r="N68"/>
  <c r="O68"/>
  <c r="M69"/>
  <c r="N69"/>
  <c r="O69"/>
  <c r="M70"/>
  <c r="N70"/>
  <c r="O70"/>
  <c r="M71"/>
  <c r="N71"/>
  <c r="O71"/>
  <c r="M72"/>
  <c r="N72"/>
  <c r="O72"/>
  <c r="M73"/>
  <c r="N73"/>
  <c r="O73"/>
  <c r="M74"/>
  <c r="N74"/>
  <c r="O74"/>
  <c r="M75"/>
  <c r="N75"/>
  <c r="O75"/>
  <c r="M76"/>
  <c r="N76"/>
  <c r="O76"/>
  <c r="M77"/>
  <c r="N77"/>
  <c r="O77"/>
  <c r="M78"/>
  <c r="N78"/>
  <c r="O78"/>
  <c r="M79"/>
  <c r="N79"/>
  <c r="O79"/>
  <c r="M80"/>
  <c r="N80"/>
  <c r="O80"/>
  <c r="M81"/>
  <c r="N81"/>
  <c r="O81"/>
  <c r="M82"/>
  <c r="N82"/>
  <c r="O82"/>
  <c r="M83"/>
  <c r="N83"/>
  <c r="O83"/>
  <c r="M84"/>
  <c r="N84"/>
  <c r="O84"/>
  <c r="M85"/>
  <c r="N85"/>
  <c r="O85"/>
  <c r="M86"/>
  <c r="N86"/>
  <c r="O86"/>
  <c r="M87"/>
  <c r="N87"/>
  <c r="O87"/>
  <c r="M88"/>
  <c r="N88"/>
  <c r="O88"/>
  <c r="M89"/>
  <c r="N89"/>
  <c r="O89"/>
  <c r="M90"/>
  <c r="N90"/>
  <c r="O90"/>
  <c r="M91"/>
  <c r="N91"/>
  <c r="O91"/>
  <c r="M92"/>
  <c r="N92"/>
  <c r="O92"/>
  <c r="M93"/>
  <c r="N93"/>
  <c r="O93"/>
  <c r="M94"/>
  <c r="N94"/>
  <c r="O94"/>
  <c r="M95"/>
  <c r="N95"/>
  <c r="O95"/>
  <c r="M96"/>
  <c r="N96"/>
  <c r="O96"/>
  <c r="M97"/>
  <c r="N97"/>
  <c r="O97"/>
  <c r="M98"/>
  <c r="N98"/>
  <c r="O98"/>
  <c r="M99"/>
  <c r="N99"/>
  <c r="O99"/>
  <c r="M100"/>
  <c r="N100"/>
  <c r="O100"/>
  <c r="M101"/>
  <c r="N101"/>
  <c r="O101"/>
  <c r="M102"/>
  <c r="N102"/>
  <c r="O102"/>
  <c r="M103"/>
  <c r="N103"/>
  <c r="O103"/>
  <c r="M104"/>
  <c r="N104"/>
  <c r="O104"/>
  <c r="M105"/>
  <c r="N105"/>
  <c r="O105"/>
  <c r="M106"/>
  <c r="N106"/>
  <c r="O106"/>
  <c r="M107"/>
  <c r="N107"/>
  <c r="O107"/>
  <c r="M108"/>
  <c r="N108"/>
  <c r="O108"/>
  <c r="M109"/>
  <c r="N109"/>
  <c r="O109"/>
  <c r="M110"/>
  <c r="N110"/>
  <c r="O110"/>
  <c r="M111"/>
  <c r="N111"/>
  <c r="O111"/>
  <c r="M112"/>
  <c r="N112"/>
  <c r="O112"/>
  <c r="M113"/>
  <c r="N113"/>
  <c r="O113"/>
  <c r="M114"/>
  <c r="N114"/>
  <c r="O114"/>
  <c r="M115"/>
  <c r="N115"/>
  <c r="O115"/>
  <c r="M116"/>
  <c r="N116"/>
  <c r="O116"/>
  <c r="M117"/>
  <c r="N117"/>
  <c r="O117"/>
  <c r="M118"/>
  <c r="N118"/>
  <c r="O118"/>
  <c r="M119"/>
  <c r="N119"/>
  <c r="O119"/>
  <c r="M120"/>
  <c r="N120"/>
  <c r="O120"/>
  <c r="M121"/>
  <c r="N121"/>
  <c r="O121"/>
  <c r="M122"/>
  <c r="N122"/>
  <c r="O122"/>
  <c r="M123"/>
  <c r="N123"/>
  <c r="O123"/>
  <c r="M124"/>
  <c r="N124"/>
  <c r="O124"/>
  <c r="M125"/>
  <c r="N125"/>
  <c r="O125"/>
  <c r="M126"/>
  <c r="N126"/>
  <c r="O126"/>
  <c r="M127"/>
  <c r="N127"/>
  <c r="O127"/>
  <c r="M128"/>
  <c r="N128"/>
  <c r="O128"/>
  <c r="M129"/>
  <c r="N129"/>
  <c r="O129"/>
  <c r="M130"/>
  <c r="N130"/>
  <c r="O130"/>
  <c r="M131"/>
  <c r="N131"/>
  <c r="O131"/>
  <c r="M132"/>
  <c r="N132"/>
  <c r="O132"/>
  <c r="M133"/>
  <c r="N133"/>
  <c r="O133"/>
  <c r="M134"/>
  <c r="N134"/>
  <c r="O134"/>
  <c r="M135"/>
  <c r="N135"/>
  <c r="O135"/>
  <c r="M136"/>
  <c r="N136"/>
  <c r="O136"/>
  <c r="M137"/>
  <c r="N137"/>
  <c r="O137"/>
  <c r="M138"/>
  <c r="N138"/>
  <c r="O138"/>
  <c r="M139"/>
  <c r="N139"/>
  <c r="O139"/>
  <c r="M140"/>
  <c r="N140"/>
  <c r="O140"/>
  <c r="M141"/>
  <c r="N141"/>
  <c r="O141"/>
  <c r="M142"/>
  <c r="N142"/>
  <c r="O142"/>
  <c r="M143"/>
  <c r="N143"/>
  <c r="O143"/>
  <c r="M144"/>
  <c r="N144"/>
  <c r="O144"/>
  <c r="M145"/>
  <c r="N145"/>
  <c r="O145"/>
  <c r="M146"/>
  <c r="N146"/>
  <c r="O146"/>
  <c r="M147"/>
  <c r="N147"/>
  <c r="O147"/>
  <c r="M148"/>
  <c r="N148"/>
  <c r="O148"/>
  <c r="M149"/>
  <c r="N149"/>
  <c r="O149"/>
  <c r="M150"/>
  <c r="N150"/>
  <c r="O150"/>
  <c r="M151"/>
  <c r="N151"/>
  <c r="O151"/>
  <c r="M152"/>
  <c r="N152"/>
  <c r="O152"/>
  <c r="M153"/>
  <c r="N153"/>
  <c r="O153"/>
  <c r="M154"/>
  <c r="N154"/>
  <c r="O154"/>
  <c r="O6"/>
  <c r="N6"/>
  <c r="AA151" l="1"/>
  <c r="AB151" s="1"/>
  <c r="AA147"/>
  <c r="AB147" s="1"/>
  <c r="AA143"/>
  <c r="AB143" s="1"/>
  <c r="AA139"/>
  <c r="AB139" s="1"/>
  <c r="AA135"/>
  <c r="AB135" s="1"/>
  <c r="AA131"/>
  <c r="AB131" s="1"/>
  <c r="AA127"/>
  <c r="AB127" s="1"/>
  <c r="AA123"/>
  <c r="AB123" s="1"/>
  <c r="AA119"/>
  <c r="AB119" s="1"/>
  <c r="AA115"/>
  <c r="AB115" s="1"/>
  <c r="AA111"/>
  <c r="AB111" s="1"/>
  <c r="AA107"/>
  <c r="AB107" s="1"/>
  <c r="AA103"/>
  <c r="AB103" s="1"/>
  <c r="AA99"/>
  <c r="AB99" s="1"/>
  <c r="AA95"/>
  <c r="AB95" s="1"/>
  <c r="AA91"/>
  <c r="AB91" s="1"/>
  <c r="AA87"/>
  <c r="AB87" s="1"/>
  <c r="AA83"/>
  <c r="AB83" s="1"/>
  <c r="AA79"/>
  <c r="AB79" s="1"/>
  <c r="AA75"/>
  <c r="AB75" s="1"/>
  <c r="AA71"/>
  <c r="AB71" s="1"/>
  <c r="AA67"/>
  <c r="AB67" s="1"/>
  <c r="AA63"/>
  <c r="AB63" s="1"/>
  <c r="AA59"/>
  <c r="AB59" s="1"/>
  <c r="AA55"/>
  <c r="AB55" s="1"/>
  <c r="AA51"/>
  <c r="AB51" s="1"/>
  <c r="AA47"/>
  <c r="AB47" s="1"/>
  <c r="AA43"/>
  <c r="AB43" s="1"/>
  <c r="AA39"/>
  <c r="AB39" s="1"/>
  <c r="AA35"/>
  <c r="AB35" s="1"/>
  <c r="AA31"/>
  <c r="AB31" s="1"/>
  <c r="AA27"/>
  <c r="AB27" s="1"/>
  <c r="AA23"/>
  <c r="AB23" s="1"/>
  <c r="AA19"/>
  <c r="AB19" s="1"/>
  <c r="AA15"/>
  <c r="AB15" s="1"/>
  <c r="AA11"/>
  <c r="AB11" s="1"/>
  <c r="AA7"/>
  <c r="AB7" s="1"/>
  <c r="AA152"/>
  <c r="AB152" s="1"/>
  <c r="AA148"/>
  <c r="AB148" s="1"/>
  <c r="AA144"/>
  <c r="AB144" s="1"/>
  <c r="AA140"/>
  <c r="AB140" s="1"/>
  <c r="AA136"/>
  <c r="AB136" s="1"/>
  <c r="AA132"/>
  <c r="AB132" s="1"/>
  <c r="AA128"/>
  <c r="AB128" s="1"/>
  <c r="AA124"/>
  <c r="AB124" s="1"/>
  <c r="AA120"/>
  <c r="AB120" s="1"/>
  <c r="AA116"/>
  <c r="AB116" s="1"/>
  <c r="AA112"/>
  <c r="AB112" s="1"/>
  <c r="AA108"/>
  <c r="AB108" s="1"/>
  <c r="AA104"/>
  <c r="AB104" s="1"/>
  <c r="AA100"/>
  <c r="AB100" s="1"/>
  <c r="AA96"/>
  <c r="AB96" s="1"/>
  <c r="AA92"/>
  <c r="AB92" s="1"/>
  <c r="AA88"/>
  <c r="AB88" s="1"/>
  <c r="AA84"/>
  <c r="AB84" s="1"/>
  <c r="AA80"/>
  <c r="AB80" s="1"/>
  <c r="AA76"/>
  <c r="AB76" s="1"/>
  <c r="AA72"/>
  <c r="AB72" s="1"/>
  <c r="AA68"/>
  <c r="AB68" s="1"/>
  <c r="AA64"/>
  <c r="AB64" s="1"/>
  <c r="AA60"/>
  <c r="AB60" s="1"/>
  <c r="AA56"/>
  <c r="AB56" s="1"/>
  <c r="AA52"/>
  <c r="AB52" s="1"/>
  <c r="AA48"/>
  <c r="AB48" s="1"/>
  <c r="AA44"/>
  <c r="AB44" s="1"/>
  <c r="AA40"/>
  <c r="AB40" s="1"/>
  <c r="AA36"/>
  <c r="AB36" s="1"/>
  <c r="AA32"/>
  <c r="AB32" s="1"/>
  <c r="AA28"/>
  <c r="AB28" s="1"/>
  <c r="AA24"/>
  <c r="AB24" s="1"/>
  <c r="AA20"/>
  <c r="AB20" s="1"/>
  <c r="AA16"/>
  <c r="AB16" s="1"/>
  <c r="AA12"/>
  <c r="AB12" s="1"/>
  <c r="AA8"/>
  <c r="AB8" s="1"/>
  <c r="AA154"/>
  <c r="AB154" s="1"/>
  <c r="AA150"/>
  <c r="AB150" s="1"/>
  <c r="AA146"/>
  <c r="AB146" s="1"/>
  <c r="AA142"/>
  <c r="AB142" s="1"/>
  <c r="AA138"/>
  <c r="AB138" s="1"/>
  <c r="AA134"/>
  <c r="AB134" s="1"/>
  <c r="AA130"/>
  <c r="AB130" s="1"/>
  <c r="AA126"/>
  <c r="AB126" s="1"/>
  <c r="AA122"/>
  <c r="AB122" s="1"/>
  <c r="AA118"/>
  <c r="AB118" s="1"/>
  <c r="AA114"/>
  <c r="AB114" s="1"/>
  <c r="AA110"/>
  <c r="AB110" s="1"/>
  <c r="AA106"/>
  <c r="AB106" s="1"/>
  <c r="AA102"/>
  <c r="AB102" s="1"/>
  <c r="AA98"/>
  <c r="AB98" s="1"/>
  <c r="AA94"/>
  <c r="AB94" s="1"/>
  <c r="AA90"/>
  <c r="AB90" s="1"/>
  <c r="AA86"/>
  <c r="AB86" s="1"/>
  <c r="AA82"/>
  <c r="AB82" s="1"/>
  <c r="AA78"/>
  <c r="AB78" s="1"/>
  <c r="AA74"/>
  <c r="AB74" s="1"/>
  <c r="AA70"/>
  <c r="AB70" s="1"/>
  <c r="AA66"/>
  <c r="AB66" s="1"/>
  <c r="AA62"/>
  <c r="AB62" s="1"/>
  <c r="AA58"/>
  <c r="AB58" s="1"/>
  <c r="AA54"/>
  <c r="AB54" s="1"/>
  <c r="AA50"/>
  <c r="AB50" s="1"/>
  <c r="AA46"/>
  <c r="AB46" s="1"/>
  <c r="AA42"/>
  <c r="AB42" s="1"/>
  <c r="AA38"/>
  <c r="AB38" s="1"/>
  <c r="AA34"/>
  <c r="AB34" s="1"/>
  <c r="AA30"/>
  <c r="AB30" s="1"/>
  <c r="AA26"/>
  <c r="AB26" s="1"/>
  <c r="AA22"/>
  <c r="AB22" s="1"/>
  <c r="AA18"/>
  <c r="AB18" s="1"/>
  <c r="AA14"/>
  <c r="AB14" s="1"/>
  <c r="AA10"/>
  <c r="AB10" s="1"/>
  <c r="AA155"/>
  <c r="AB155" s="1"/>
  <c r="AA6"/>
  <c r="P6"/>
  <c r="AA153"/>
  <c r="AB153" s="1"/>
  <c r="AA149"/>
  <c r="AB149" s="1"/>
  <c r="AA145"/>
  <c r="AB145" s="1"/>
  <c r="AA141"/>
  <c r="AB141" s="1"/>
  <c r="AA137"/>
  <c r="AB137" s="1"/>
  <c r="AA133"/>
  <c r="AB133" s="1"/>
  <c r="AA129"/>
  <c r="AB129" s="1"/>
  <c r="AA125"/>
  <c r="AB125" s="1"/>
  <c r="AA121"/>
  <c r="AB121" s="1"/>
  <c r="AA117"/>
  <c r="AB117" s="1"/>
  <c r="AA113"/>
  <c r="AB113" s="1"/>
  <c r="AA109"/>
  <c r="AB109" s="1"/>
  <c r="AA105"/>
  <c r="AB105" s="1"/>
  <c r="AA101"/>
  <c r="AB101" s="1"/>
  <c r="AA97"/>
  <c r="AB97" s="1"/>
  <c r="AA93"/>
  <c r="AB93" s="1"/>
  <c r="AA89"/>
  <c r="AB89" s="1"/>
  <c r="AA85"/>
  <c r="AB85" s="1"/>
  <c r="AA81"/>
  <c r="AB81" s="1"/>
  <c r="AA77"/>
  <c r="AB77" s="1"/>
  <c r="AA73"/>
  <c r="AB73" s="1"/>
  <c r="AA69"/>
  <c r="AB69" s="1"/>
  <c r="AA65"/>
  <c r="AB65" s="1"/>
  <c r="AA61"/>
  <c r="AB61" s="1"/>
  <c r="AA57"/>
  <c r="AB57" s="1"/>
  <c r="AA53"/>
  <c r="AB53" s="1"/>
  <c r="AA49"/>
  <c r="AB49" s="1"/>
  <c r="AA45"/>
  <c r="AB45" s="1"/>
  <c r="AA41"/>
  <c r="AB41" s="1"/>
  <c r="AA37"/>
  <c r="AB37" s="1"/>
  <c r="AA33"/>
  <c r="AB33" s="1"/>
  <c r="AA29"/>
  <c r="AB29" s="1"/>
  <c r="AA25"/>
  <c r="AB25" s="1"/>
  <c r="AA21"/>
  <c r="AB21" s="1"/>
  <c r="AA17"/>
  <c r="AB17" s="1"/>
  <c r="AA13"/>
  <c r="AB13" s="1"/>
  <c r="AA9"/>
  <c r="AB9" s="1"/>
  <c r="P153"/>
  <c r="Q153" s="1"/>
  <c r="AG153" s="1"/>
  <c r="P151"/>
  <c r="Q151" s="1"/>
  <c r="AG151" s="1"/>
  <c r="P149"/>
  <c r="Q149" s="1"/>
  <c r="AG149" s="1"/>
  <c r="P147"/>
  <c r="Q147" s="1"/>
  <c r="AG147" s="1"/>
  <c r="P145"/>
  <c r="Q145" s="1"/>
  <c r="AG145" s="1"/>
  <c r="P143"/>
  <c r="Q143" s="1"/>
  <c r="AG143" s="1"/>
  <c r="P141"/>
  <c r="Q141" s="1"/>
  <c r="AG141" s="1"/>
  <c r="P139"/>
  <c r="Q139" s="1"/>
  <c r="AG139" s="1"/>
  <c r="P137"/>
  <c r="Q137" s="1"/>
  <c r="AG137" s="1"/>
  <c r="P135"/>
  <c r="Q135" s="1"/>
  <c r="AG135" s="1"/>
  <c r="P133"/>
  <c r="Q133" s="1"/>
  <c r="AG133" s="1"/>
  <c r="P131"/>
  <c r="Q131" s="1"/>
  <c r="AG131" s="1"/>
  <c r="P129"/>
  <c r="Q129" s="1"/>
  <c r="AG129" s="1"/>
  <c r="P127"/>
  <c r="Q127" s="1"/>
  <c r="AG127" s="1"/>
  <c r="P125"/>
  <c r="Q125" s="1"/>
  <c r="AG125" s="1"/>
  <c r="P123"/>
  <c r="Q123" s="1"/>
  <c r="AG123" s="1"/>
  <c r="P121"/>
  <c r="Q121" s="1"/>
  <c r="AG121" s="1"/>
  <c r="P119"/>
  <c r="Q119" s="1"/>
  <c r="AG119" s="1"/>
  <c r="P117"/>
  <c r="Q117" s="1"/>
  <c r="AG117" s="1"/>
  <c r="P115"/>
  <c r="Q115" s="1"/>
  <c r="AG115" s="1"/>
  <c r="P113"/>
  <c r="Q113" s="1"/>
  <c r="AG113" s="1"/>
  <c r="P111"/>
  <c r="Q111" s="1"/>
  <c r="AG111" s="1"/>
  <c r="P109"/>
  <c r="Q109" s="1"/>
  <c r="AG109" s="1"/>
  <c r="P107"/>
  <c r="Q107" s="1"/>
  <c r="AG107" s="1"/>
  <c r="P105"/>
  <c r="Q105" s="1"/>
  <c r="AG105" s="1"/>
  <c r="P103"/>
  <c r="Q103" s="1"/>
  <c r="AG103" s="1"/>
  <c r="P101"/>
  <c r="Q101" s="1"/>
  <c r="AG101" s="1"/>
  <c r="P99"/>
  <c r="Q99" s="1"/>
  <c r="AG99" s="1"/>
  <c r="P97"/>
  <c r="Q97" s="1"/>
  <c r="AG97" s="1"/>
  <c r="P95"/>
  <c r="Q95" s="1"/>
  <c r="AG95" s="1"/>
  <c r="P93"/>
  <c r="Q93" s="1"/>
  <c r="AG93" s="1"/>
  <c r="P91"/>
  <c r="Q91" s="1"/>
  <c r="AG91" s="1"/>
  <c r="P89"/>
  <c r="Q89" s="1"/>
  <c r="AG89" s="1"/>
  <c r="P87"/>
  <c r="Q87" s="1"/>
  <c r="AG87" s="1"/>
  <c r="P85"/>
  <c r="Q85" s="1"/>
  <c r="AG85" s="1"/>
  <c r="P83"/>
  <c r="Q83" s="1"/>
  <c r="AG83" s="1"/>
  <c r="P81"/>
  <c r="Q81" s="1"/>
  <c r="AG81" s="1"/>
  <c r="P79"/>
  <c r="Q79" s="1"/>
  <c r="AG79" s="1"/>
  <c r="P77"/>
  <c r="Q77" s="1"/>
  <c r="AG77" s="1"/>
  <c r="P75"/>
  <c r="Q75" s="1"/>
  <c r="AG75" s="1"/>
  <c r="P73"/>
  <c r="Q73" s="1"/>
  <c r="AG73" s="1"/>
  <c r="P71"/>
  <c r="Q71" s="1"/>
  <c r="AG71" s="1"/>
  <c r="P69"/>
  <c r="Q69" s="1"/>
  <c r="AG69" s="1"/>
  <c r="P67"/>
  <c r="Q67" s="1"/>
  <c r="AG67" s="1"/>
  <c r="P65"/>
  <c r="Q65" s="1"/>
  <c r="AG65" s="1"/>
  <c r="P63"/>
  <c r="Q63" s="1"/>
  <c r="AG63" s="1"/>
  <c r="P61"/>
  <c r="Q61" s="1"/>
  <c r="AG61" s="1"/>
  <c r="P59"/>
  <c r="Q59" s="1"/>
  <c r="AG59" s="1"/>
  <c r="P57"/>
  <c r="Q57" s="1"/>
  <c r="AG57" s="1"/>
  <c r="P55"/>
  <c r="Q55" s="1"/>
  <c r="AG55" s="1"/>
  <c r="P53"/>
  <c r="Q53" s="1"/>
  <c r="AG53" s="1"/>
  <c r="P51"/>
  <c r="Q51" s="1"/>
  <c r="AG51" s="1"/>
  <c r="P49"/>
  <c r="Q49" s="1"/>
  <c r="AG49" s="1"/>
  <c r="P47"/>
  <c r="Q47" s="1"/>
  <c r="AG47" s="1"/>
  <c r="P45"/>
  <c r="Q45" s="1"/>
  <c r="AG45" s="1"/>
  <c r="P43"/>
  <c r="Q43" s="1"/>
  <c r="AG43" s="1"/>
  <c r="P41"/>
  <c r="Q41" s="1"/>
  <c r="AG41" s="1"/>
  <c r="P39"/>
  <c r="Q39" s="1"/>
  <c r="AG39" s="1"/>
  <c r="P37"/>
  <c r="Q37" s="1"/>
  <c r="AG37" s="1"/>
  <c r="P35"/>
  <c r="Q35" s="1"/>
  <c r="AG35" s="1"/>
  <c r="P33"/>
  <c r="Q33" s="1"/>
  <c r="AG33" s="1"/>
  <c r="P31"/>
  <c r="Q31" s="1"/>
  <c r="AG31" s="1"/>
  <c r="P29"/>
  <c r="Q29" s="1"/>
  <c r="AG29" s="1"/>
  <c r="P27"/>
  <c r="Q27" s="1"/>
  <c r="AG27" s="1"/>
  <c r="P25"/>
  <c r="Q25" s="1"/>
  <c r="AG25" s="1"/>
  <c r="P23"/>
  <c r="Q23" s="1"/>
  <c r="AG23" s="1"/>
  <c r="P21"/>
  <c r="Q21" s="1"/>
  <c r="AG21" s="1"/>
  <c r="P19"/>
  <c r="Q19" s="1"/>
  <c r="AG19" s="1"/>
  <c r="P17"/>
  <c r="Q17" s="1"/>
  <c r="AG17" s="1"/>
  <c r="P15"/>
  <c r="Q15" s="1"/>
  <c r="AG15" s="1"/>
  <c r="P13"/>
  <c r="Q13" s="1"/>
  <c r="AG13" s="1"/>
  <c r="P11"/>
  <c r="Q11" s="1"/>
  <c r="AG11" s="1"/>
  <c r="P9"/>
  <c r="Q9" s="1"/>
  <c r="AG9" s="1"/>
  <c r="P7"/>
  <c r="Q7" s="1"/>
  <c r="AG7" s="1"/>
  <c r="P154"/>
  <c r="Q154" s="1"/>
  <c r="AG154" s="1"/>
  <c r="P152"/>
  <c r="Q152" s="1"/>
  <c r="AG152" s="1"/>
  <c r="P150"/>
  <c r="Q150" s="1"/>
  <c r="AG150" s="1"/>
  <c r="P148"/>
  <c r="Q148" s="1"/>
  <c r="AG148" s="1"/>
  <c r="P146"/>
  <c r="Q146" s="1"/>
  <c r="AG146" s="1"/>
  <c r="P144"/>
  <c r="Q144" s="1"/>
  <c r="AG144" s="1"/>
  <c r="P142"/>
  <c r="Q142" s="1"/>
  <c r="AG142" s="1"/>
  <c r="P140"/>
  <c r="Q140" s="1"/>
  <c r="AG140" s="1"/>
  <c r="P138"/>
  <c r="Q138" s="1"/>
  <c r="AG138" s="1"/>
  <c r="P136"/>
  <c r="Q136" s="1"/>
  <c r="AG136" s="1"/>
  <c r="P134"/>
  <c r="Q134" s="1"/>
  <c r="AG134" s="1"/>
  <c r="P132"/>
  <c r="Q132" s="1"/>
  <c r="AG132" s="1"/>
  <c r="P130"/>
  <c r="Q130" s="1"/>
  <c r="AG130" s="1"/>
  <c r="P128"/>
  <c r="Q128" s="1"/>
  <c r="AG128" s="1"/>
  <c r="P126"/>
  <c r="Q126" s="1"/>
  <c r="AG126" s="1"/>
  <c r="P124"/>
  <c r="Q124" s="1"/>
  <c r="AG124" s="1"/>
  <c r="P122"/>
  <c r="Q122" s="1"/>
  <c r="AG122" s="1"/>
  <c r="P120"/>
  <c r="Q120" s="1"/>
  <c r="AG120" s="1"/>
  <c r="P118"/>
  <c r="Q118" s="1"/>
  <c r="AG118" s="1"/>
  <c r="P116"/>
  <c r="Q116" s="1"/>
  <c r="AG116" s="1"/>
  <c r="P114"/>
  <c r="Q114" s="1"/>
  <c r="AG114" s="1"/>
  <c r="P112"/>
  <c r="Q112" s="1"/>
  <c r="AG112" s="1"/>
  <c r="P110"/>
  <c r="Q110" s="1"/>
  <c r="AG110" s="1"/>
  <c r="P108"/>
  <c r="Q108" s="1"/>
  <c r="AG108" s="1"/>
  <c r="P106"/>
  <c r="Q106" s="1"/>
  <c r="AG106" s="1"/>
  <c r="P104"/>
  <c r="Q104" s="1"/>
  <c r="AG104" s="1"/>
  <c r="P102"/>
  <c r="Q102" s="1"/>
  <c r="AG102" s="1"/>
  <c r="P100"/>
  <c r="Q100" s="1"/>
  <c r="AG100" s="1"/>
  <c r="P98"/>
  <c r="Q98" s="1"/>
  <c r="AG98" s="1"/>
  <c r="P96"/>
  <c r="Q96" s="1"/>
  <c r="AG96" s="1"/>
  <c r="P94"/>
  <c r="Q94" s="1"/>
  <c r="AG94" s="1"/>
  <c r="P92"/>
  <c r="Q92" s="1"/>
  <c r="AG92" s="1"/>
  <c r="P90"/>
  <c r="Q90" s="1"/>
  <c r="AG90" s="1"/>
  <c r="P88"/>
  <c r="Q88" s="1"/>
  <c r="AG88" s="1"/>
  <c r="P86"/>
  <c r="Q86" s="1"/>
  <c r="AG86" s="1"/>
  <c r="P84"/>
  <c r="Q84" s="1"/>
  <c r="AG84" s="1"/>
  <c r="P82"/>
  <c r="Q82" s="1"/>
  <c r="AG82" s="1"/>
  <c r="P80"/>
  <c r="Q80" s="1"/>
  <c r="AG80" s="1"/>
  <c r="P78"/>
  <c r="Q78" s="1"/>
  <c r="AG78" s="1"/>
  <c r="P76"/>
  <c r="Q76" s="1"/>
  <c r="AG76" s="1"/>
  <c r="P74"/>
  <c r="Q74" s="1"/>
  <c r="AG74" s="1"/>
  <c r="P72"/>
  <c r="Q72" s="1"/>
  <c r="AG72" s="1"/>
  <c r="P70"/>
  <c r="Q70" s="1"/>
  <c r="AG70" s="1"/>
  <c r="P68"/>
  <c r="Q68" s="1"/>
  <c r="AG68" s="1"/>
  <c r="P66"/>
  <c r="Q66" s="1"/>
  <c r="AG66" s="1"/>
  <c r="P64"/>
  <c r="Q64" s="1"/>
  <c r="AG64" s="1"/>
  <c r="P62"/>
  <c r="Q62" s="1"/>
  <c r="AG62" s="1"/>
  <c r="P60"/>
  <c r="Q60" s="1"/>
  <c r="AG60" s="1"/>
  <c r="P58"/>
  <c r="Q58" s="1"/>
  <c r="AG58" s="1"/>
  <c r="P56"/>
  <c r="Q56" s="1"/>
  <c r="AG56" s="1"/>
  <c r="P54"/>
  <c r="Q54" s="1"/>
  <c r="AG54" s="1"/>
  <c r="P52"/>
  <c r="Q52" s="1"/>
  <c r="AG52" s="1"/>
  <c r="P50"/>
  <c r="Q50" s="1"/>
  <c r="AG50" s="1"/>
  <c r="P48"/>
  <c r="Q48" s="1"/>
  <c r="AG48" s="1"/>
  <c r="P46"/>
  <c r="Q46" s="1"/>
  <c r="AG46" s="1"/>
  <c r="P44"/>
  <c r="Q44" s="1"/>
  <c r="AG44" s="1"/>
  <c r="P42"/>
  <c r="Q42" s="1"/>
  <c r="AG42" s="1"/>
  <c r="P40"/>
  <c r="Q40" s="1"/>
  <c r="AG40" s="1"/>
  <c r="P38"/>
  <c r="Q38" s="1"/>
  <c r="AG38" s="1"/>
  <c r="P36"/>
  <c r="Q36" s="1"/>
  <c r="AG36" s="1"/>
  <c r="P34"/>
  <c r="Q34" s="1"/>
  <c r="AG34" s="1"/>
  <c r="P32"/>
  <c r="Q32" s="1"/>
  <c r="AG32" s="1"/>
  <c r="P30"/>
  <c r="Q30" s="1"/>
  <c r="AG30" s="1"/>
  <c r="P28"/>
  <c r="Q28" s="1"/>
  <c r="AG28" s="1"/>
  <c r="P26"/>
  <c r="Q26" s="1"/>
  <c r="AG26" s="1"/>
  <c r="P24"/>
  <c r="Q24" s="1"/>
  <c r="AG24" s="1"/>
  <c r="P22"/>
  <c r="Q22" s="1"/>
  <c r="AG22" s="1"/>
  <c r="P20"/>
  <c r="Q20" s="1"/>
  <c r="AG20" s="1"/>
  <c r="P18"/>
  <c r="Q18" s="1"/>
  <c r="AG18" s="1"/>
  <c r="P16"/>
  <c r="Q16" s="1"/>
  <c r="AG16" s="1"/>
  <c r="P14"/>
  <c r="Q14" s="1"/>
  <c r="AG14" s="1"/>
  <c r="P12"/>
  <c r="Q12" s="1"/>
  <c r="AG12" s="1"/>
  <c r="P10"/>
  <c r="Q10" s="1"/>
  <c r="AG10" s="1"/>
  <c r="P8"/>
  <c r="Q8" s="1"/>
  <c r="AG8" s="1"/>
  <c r="P155"/>
  <c r="Q155" s="1"/>
  <c r="AG155" s="1"/>
  <c r="Q6" l="1"/>
  <c r="AG6" s="1"/>
  <c r="R8"/>
  <c r="S8" s="1"/>
  <c r="R12"/>
  <c r="S12" s="1"/>
  <c r="R16"/>
  <c r="S16" s="1"/>
  <c r="R20"/>
  <c r="S20" s="1"/>
  <c r="R24"/>
  <c r="S24" s="1"/>
  <c r="R28"/>
  <c r="S28" s="1"/>
  <c r="R32"/>
  <c r="S32" s="1"/>
  <c r="R36"/>
  <c r="S36" s="1"/>
  <c r="R40"/>
  <c r="S40" s="1"/>
  <c r="R44"/>
  <c r="S44" s="1"/>
  <c r="R48"/>
  <c r="S48" s="1"/>
  <c r="R52"/>
  <c r="S52" s="1"/>
  <c r="R56"/>
  <c r="S56" s="1"/>
  <c r="R60"/>
  <c r="S60" s="1"/>
  <c r="R64"/>
  <c r="S64" s="1"/>
  <c r="R68"/>
  <c r="S68" s="1"/>
  <c r="R72"/>
  <c r="S72" s="1"/>
  <c r="R76"/>
  <c r="S76" s="1"/>
  <c r="R80"/>
  <c r="S80" s="1"/>
  <c r="R84"/>
  <c r="S84" s="1"/>
  <c r="R88"/>
  <c r="S88" s="1"/>
  <c r="R92"/>
  <c r="S92" s="1"/>
  <c r="R96"/>
  <c r="S96" s="1"/>
  <c r="R100"/>
  <c r="S100" s="1"/>
  <c r="R104"/>
  <c r="S104" s="1"/>
  <c r="R108"/>
  <c r="S108" s="1"/>
  <c r="R112"/>
  <c r="S112" s="1"/>
  <c r="R116"/>
  <c r="S116" s="1"/>
  <c r="R120"/>
  <c r="S120" s="1"/>
  <c r="R124"/>
  <c r="S124" s="1"/>
  <c r="R128"/>
  <c r="S128" s="1"/>
  <c r="R132"/>
  <c r="S132" s="1"/>
  <c r="R136"/>
  <c r="S136" s="1"/>
  <c r="R140"/>
  <c r="S140" s="1"/>
  <c r="R144"/>
  <c r="S144" s="1"/>
  <c r="R148"/>
  <c r="S148" s="1"/>
  <c r="R152"/>
  <c r="S152" s="1"/>
  <c r="R7"/>
  <c r="S7" s="1"/>
  <c r="R11"/>
  <c r="S11" s="1"/>
  <c r="R15"/>
  <c r="S15" s="1"/>
  <c r="R19"/>
  <c r="S19" s="1"/>
  <c r="R23"/>
  <c r="S23" s="1"/>
  <c r="R27"/>
  <c r="S27" s="1"/>
  <c r="R31"/>
  <c r="S31" s="1"/>
  <c r="R35"/>
  <c r="S35" s="1"/>
  <c r="R39"/>
  <c r="S39" s="1"/>
  <c r="R43"/>
  <c r="S43" s="1"/>
  <c r="R47"/>
  <c r="S47" s="1"/>
  <c r="R51"/>
  <c r="S51" s="1"/>
  <c r="R55"/>
  <c r="S55" s="1"/>
  <c r="R59"/>
  <c r="S59" s="1"/>
  <c r="R63"/>
  <c r="S63" s="1"/>
  <c r="R67"/>
  <c r="S67" s="1"/>
  <c r="R71"/>
  <c r="S71" s="1"/>
  <c r="R75"/>
  <c r="S75" s="1"/>
  <c r="R79"/>
  <c r="S79" s="1"/>
  <c r="R83"/>
  <c r="S83" s="1"/>
  <c r="R87"/>
  <c r="S87" s="1"/>
  <c r="R91"/>
  <c r="S91" s="1"/>
  <c r="R95"/>
  <c r="S95" s="1"/>
  <c r="R99"/>
  <c r="S99" s="1"/>
  <c r="R103"/>
  <c r="S103" s="1"/>
  <c r="R107"/>
  <c r="S107" s="1"/>
  <c r="R111"/>
  <c r="S111" s="1"/>
  <c r="R115"/>
  <c r="S115" s="1"/>
  <c r="R119"/>
  <c r="S119" s="1"/>
  <c r="R123"/>
  <c r="S123" s="1"/>
  <c r="R127"/>
  <c r="S127" s="1"/>
  <c r="R131"/>
  <c r="S131" s="1"/>
  <c r="R135"/>
  <c r="S135" s="1"/>
  <c r="R139"/>
  <c r="S139" s="1"/>
  <c r="R143"/>
  <c r="S143" s="1"/>
  <c r="R147"/>
  <c r="S147" s="1"/>
  <c r="R151"/>
  <c r="S151" s="1"/>
  <c r="R155"/>
  <c r="S155" s="1"/>
  <c r="R10"/>
  <c r="S10" s="1"/>
  <c r="R14"/>
  <c r="S14" s="1"/>
  <c r="R18"/>
  <c r="S18" s="1"/>
  <c r="R22"/>
  <c r="S22" s="1"/>
  <c r="R26"/>
  <c r="S26" s="1"/>
  <c r="R30"/>
  <c r="S30" s="1"/>
  <c r="R34"/>
  <c r="S34" s="1"/>
  <c r="R38"/>
  <c r="S38" s="1"/>
  <c r="R42"/>
  <c r="S42" s="1"/>
  <c r="R46"/>
  <c r="S46" s="1"/>
  <c r="R50"/>
  <c r="S50" s="1"/>
  <c r="R54"/>
  <c r="S54" s="1"/>
  <c r="R58"/>
  <c r="S58" s="1"/>
  <c r="R62"/>
  <c r="S62" s="1"/>
  <c r="R66"/>
  <c r="S66" s="1"/>
  <c r="R70"/>
  <c r="S70" s="1"/>
  <c r="R74"/>
  <c r="S74" s="1"/>
  <c r="R78"/>
  <c r="S78" s="1"/>
  <c r="R82"/>
  <c r="S82" s="1"/>
  <c r="R86"/>
  <c r="S86" s="1"/>
  <c r="R90"/>
  <c r="S90" s="1"/>
  <c r="R94"/>
  <c r="S94" s="1"/>
  <c r="R98"/>
  <c r="S98" s="1"/>
  <c r="R102"/>
  <c r="S102" s="1"/>
  <c r="R106"/>
  <c r="S106" s="1"/>
  <c r="R110"/>
  <c r="S110" s="1"/>
  <c r="R114"/>
  <c r="S114" s="1"/>
  <c r="R118"/>
  <c r="S118" s="1"/>
  <c r="R122"/>
  <c r="S122" s="1"/>
  <c r="R126"/>
  <c r="S126" s="1"/>
  <c r="R130"/>
  <c r="S130" s="1"/>
  <c r="R134"/>
  <c r="S134" s="1"/>
  <c r="R138"/>
  <c r="S138" s="1"/>
  <c r="R142"/>
  <c r="S142" s="1"/>
  <c r="R146"/>
  <c r="S146" s="1"/>
  <c r="R150"/>
  <c r="S150" s="1"/>
  <c r="R154"/>
  <c r="S154" s="1"/>
  <c r="R9"/>
  <c r="S9" s="1"/>
  <c r="R13"/>
  <c r="S13" s="1"/>
  <c r="R17"/>
  <c r="S17" s="1"/>
  <c r="R21"/>
  <c r="S21" s="1"/>
  <c r="R25"/>
  <c r="S25" s="1"/>
  <c r="R29"/>
  <c r="S29" s="1"/>
  <c r="R33"/>
  <c r="S33" s="1"/>
  <c r="R37"/>
  <c r="S37" s="1"/>
  <c r="R41"/>
  <c r="S41" s="1"/>
  <c r="R45"/>
  <c r="S45" s="1"/>
  <c r="R49"/>
  <c r="S49" s="1"/>
  <c r="R53"/>
  <c r="S53" s="1"/>
  <c r="R57"/>
  <c r="S57" s="1"/>
  <c r="R61"/>
  <c r="S61" s="1"/>
  <c r="R65"/>
  <c r="S65" s="1"/>
  <c r="R69"/>
  <c r="S69" s="1"/>
  <c r="R73"/>
  <c r="S73" s="1"/>
  <c r="R77"/>
  <c r="S77" s="1"/>
  <c r="R81"/>
  <c r="S81" s="1"/>
  <c r="R85"/>
  <c r="S85" s="1"/>
  <c r="R89"/>
  <c r="S89" s="1"/>
  <c r="R93"/>
  <c r="S93" s="1"/>
  <c r="R97"/>
  <c r="S97" s="1"/>
  <c r="R101"/>
  <c r="S101" s="1"/>
  <c r="R105"/>
  <c r="S105" s="1"/>
  <c r="R109"/>
  <c r="S109" s="1"/>
  <c r="R113"/>
  <c r="S113" s="1"/>
  <c r="R117"/>
  <c r="S117" s="1"/>
  <c r="R121"/>
  <c r="S121" s="1"/>
  <c r="R125"/>
  <c r="S125" s="1"/>
  <c r="R129"/>
  <c r="S129" s="1"/>
  <c r="R133"/>
  <c r="S133" s="1"/>
  <c r="R137"/>
  <c r="S137" s="1"/>
  <c r="R141"/>
  <c r="S141" s="1"/>
  <c r="R145"/>
  <c r="S145" s="1"/>
  <c r="R149"/>
  <c r="S149" s="1"/>
  <c r="R153"/>
  <c r="S153" s="1"/>
  <c r="R6" l="1"/>
  <c r="S6" s="1"/>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B155" l="1"/>
  <c r="Y155"/>
  <c r="B153"/>
  <c r="Y153"/>
  <c r="B151"/>
  <c r="Y151"/>
  <c r="B149"/>
  <c r="Y149"/>
  <c r="B147"/>
  <c r="Y147"/>
  <c r="B145"/>
  <c r="Y145"/>
  <c r="B143"/>
  <c r="Y143"/>
  <c r="B141"/>
  <c r="Y141"/>
  <c r="B139"/>
  <c r="Y139"/>
  <c r="B137"/>
  <c r="Y137"/>
  <c r="B135"/>
  <c r="Y135"/>
  <c r="B133"/>
  <c r="Y133"/>
  <c r="B131"/>
  <c r="Y131"/>
  <c r="B129"/>
  <c r="Y129"/>
  <c r="B127"/>
  <c r="Y127"/>
  <c r="B125"/>
  <c r="Y125"/>
  <c r="B123"/>
  <c r="Y123"/>
  <c r="B121"/>
  <c r="Y121"/>
  <c r="B119"/>
  <c r="Y119"/>
  <c r="B117"/>
  <c r="Y117"/>
  <c r="B115"/>
  <c r="Y115"/>
  <c r="B113"/>
  <c r="Y113"/>
  <c r="B111"/>
  <c r="Y111"/>
  <c r="B109"/>
  <c r="Y109"/>
  <c r="B107"/>
  <c r="Y107"/>
  <c r="B105"/>
  <c r="Y105"/>
  <c r="B103"/>
  <c r="Y103"/>
  <c r="B101"/>
  <c r="Y101"/>
  <c r="B99"/>
  <c r="Y99"/>
  <c r="B97"/>
  <c r="Y97"/>
  <c r="B95"/>
  <c r="Y95"/>
  <c r="B93"/>
  <c r="Y93"/>
  <c r="B91"/>
  <c r="Y91"/>
  <c r="B89"/>
  <c r="Y89"/>
  <c r="B87"/>
  <c r="Y87"/>
  <c r="B85"/>
  <c r="Y85"/>
  <c r="B83"/>
  <c r="Y83"/>
  <c r="B81"/>
  <c r="Y81"/>
  <c r="B79"/>
  <c r="Y79"/>
  <c r="B77"/>
  <c r="Y77"/>
  <c r="B75"/>
  <c r="Y75"/>
  <c r="B73"/>
  <c r="Y73"/>
  <c r="B71"/>
  <c r="Y71"/>
  <c r="B69"/>
  <c r="Y69"/>
  <c r="B67"/>
  <c r="Y67"/>
  <c r="B65"/>
  <c r="Y65"/>
  <c r="B63"/>
  <c r="Y63"/>
  <c r="B61"/>
  <c r="Y61"/>
  <c r="B59"/>
  <c r="Y59"/>
  <c r="B57"/>
  <c r="Y57"/>
  <c r="B55"/>
  <c r="Y55"/>
  <c r="B53"/>
  <c r="Y53"/>
  <c r="B51"/>
  <c r="Y51"/>
  <c r="B49"/>
  <c r="Y49"/>
  <c r="B47"/>
  <c r="Y47"/>
  <c r="B45"/>
  <c r="Y45"/>
  <c r="B43"/>
  <c r="Y43"/>
  <c r="B41"/>
  <c r="Y41"/>
  <c r="B39"/>
  <c r="Y39"/>
  <c r="B37"/>
  <c r="Y37"/>
  <c r="B35"/>
  <c r="Y35"/>
  <c r="B33"/>
  <c r="Y33"/>
  <c r="B31"/>
  <c r="Y31"/>
  <c r="B29"/>
  <c r="Y29"/>
  <c r="B154"/>
  <c r="Y154"/>
  <c r="B152"/>
  <c r="Y152"/>
  <c r="B150"/>
  <c r="Y150"/>
  <c r="B148"/>
  <c r="Y148"/>
  <c r="B146"/>
  <c r="Y146"/>
  <c r="B144"/>
  <c r="Y144"/>
  <c r="B142"/>
  <c r="Y142"/>
  <c r="B140"/>
  <c r="Y140"/>
  <c r="B138"/>
  <c r="Y138"/>
  <c r="B136"/>
  <c r="Y136"/>
  <c r="B134"/>
  <c r="Y134"/>
  <c r="B132"/>
  <c r="Y132"/>
  <c r="B130"/>
  <c r="Y130"/>
  <c r="B128"/>
  <c r="Y128"/>
  <c r="B126"/>
  <c r="Y126"/>
  <c r="B124"/>
  <c r="Y124"/>
  <c r="B122"/>
  <c r="Y122"/>
  <c r="B120"/>
  <c r="Y120"/>
  <c r="B118"/>
  <c r="Y118"/>
  <c r="B116"/>
  <c r="Y116"/>
  <c r="B114"/>
  <c r="Y114"/>
  <c r="B112"/>
  <c r="Y112"/>
  <c r="B110"/>
  <c r="Y110"/>
  <c r="B108"/>
  <c r="Y108"/>
  <c r="B106"/>
  <c r="Y106"/>
  <c r="B104"/>
  <c r="Y104"/>
  <c r="B102"/>
  <c r="Y102"/>
  <c r="B100"/>
  <c r="Y100"/>
  <c r="B98"/>
  <c r="Y98"/>
  <c r="B96"/>
  <c r="Y96"/>
  <c r="B94"/>
  <c r="Y94"/>
  <c r="B92"/>
  <c r="Y92"/>
  <c r="B90"/>
  <c r="Y90"/>
  <c r="B88"/>
  <c r="Y88"/>
  <c r="B86"/>
  <c r="Y86"/>
  <c r="B84"/>
  <c r="Y84"/>
  <c r="B82"/>
  <c r="Y82"/>
  <c r="B80"/>
  <c r="Y80"/>
  <c r="B78"/>
  <c r="Y78"/>
  <c r="B76"/>
  <c r="Y76"/>
  <c r="B74"/>
  <c r="Y74"/>
  <c r="B72"/>
  <c r="Y72"/>
  <c r="B70"/>
  <c r="Y70"/>
  <c r="B68"/>
  <c r="Y68"/>
  <c r="B66"/>
  <c r="Y66"/>
  <c r="B64"/>
  <c r="Y64"/>
  <c r="B62"/>
  <c r="Y62"/>
  <c r="B60"/>
  <c r="Y60"/>
  <c r="B58"/>
  <c r="Y58"/>
  <c r="B56"/>
  <c r="Y56"/>
  <c r="B54"/>
  <c r="Y54"/>
  <c r="B52"/>
  <c r="Y52"/>
  <c r="B50"/>
  <c r="Y50"/>
  <c r="B48"/>
  <c r="Y48"/>
  <c r="B46"/>
  <c r="Y46"/>
  <c r="B44"/>
  <c r="Y44"/>
  <c r="B42"/>
  <c r="Y42"/>
  <c r="B40"/>
  <c r="Y40"/>
  <c r="B38"/>
  <c r="Y38"/>
  <c r="B36"/>
  <c r="Y36"/>
  <c r="B34"/>
  <c r="Y34"/>
  <c r="B32"/>
  <c r="Y32"/>
  <c r="B30"/>
  <c r="Y30"/>
  <c r="T152"/>
  <c r="C152"/>
  <c r="T148"/>
  <c r="C148"/>
  <c r="T155"/>
  <c r="C155"/>
  <c r="T153"/>
  <c r="C153"/>
  <c r="T151"/>
  <c r="C151"/>
  <c r="T149"/>
  <c r="C149"/>
  <c r="T147"/>
  <c r="C147"/>
  <c r="T145"/>
  <c r="C145"/>
  <c r="T143"/>
  <c r="C143"/>
  <c r="T141"/>
  <c r="C141"/>
  <c r="T139"/>
  <c r="C139"/>
  <c r="T137"/>
  <c r="C137"/>
  <c r="T135"/>
  <c r="C135"/>
  <c r="T133"/>
  <c r="C133"/>
  <c r="T131"/>
  <c r="C131"/>
  <c r="T129"/>
  <c r="C129"/>
  <c r="T127"/>
  <c r="C127"/>
  <c r="T125"/>
  <c r="C125"/>
  <c r="T123"/>
  <c r="C123"/>
  <c r="T121"/>
  <c r="C121"/>
  <c r="T119"/>
  <c r="C119"/>
  <c r="T117"/>
  <c r="C117"/>
  <c r="T115"/>
  <c r="C115"/>
  <c r="T113"/>
  <c r="C113"/>
  <c r="T111"/>
  <c r="C111"/>
  <c r="T109"/>
  <c r="C109"/>
  <c r="T107"/>
  <c r="C107"/>
  <c r="T105"/>
  <c r="C105"/>
  <c r="T103"/>
  <c r="C103"/>
  <c r="T101"/>
  <c r="C101"/>
  <c r="T99"/>
  <c r="C99"/>
  <c r="T97"/>
  <c r="C97"/>
  <c r="T95"/>
  <c r="C95"/>
  <c r="T93"/>
  <c r="C93"/>
  <c r="T91"/>
  <c r="C91"/>
  <c r="T89"/>
  <c r="C89"/>
  <c r="T87"/>
  <c r="C87"/>
  <c r="T85"/>
  <c r="C85"/>
  <c r="T83"/>
  <c r="C83"/>
  <c r="T81"/>
  <c r="C81"/>
  <c r="T79"/>
  <c r="C79"/>
  <c r="T77"/>
  <c r="C77"/>
  <c r="T75"/>
  <c r="C75"/>
  <c r="T73"/>
  <c r="C73"/>
  <c r="T71"/>
  <c r="C71"/>
  <c r="T69"/>
  <c r="C69"/>
  <c r="T67"/>
  <c r="C67"/>
  <c r="T65"/>
  <c r="C65"/>
  <c r="T63"/>
  <c r="C63"/>
  <c r="T61"/>
  <c r="C61"/>
  <c r="T59"/>
  <c r="C59"/>
  <c r="T57"/>
  <c r="C57"/>
  <c r="T55"/>
  <c r="C55"/>
  <c r="T53"/>
  <c r="C53"/>
  <c r="T51"/>
  <c r="C51"/>
  <c r="T49"/>
  <c r="C49"/>
  <c r="T47"/>
  <c r="C47"/>
  <c r="T45"/>
  <c r="C45"/>
  <c r="T43"/>
  <c r="C43"/>
  <c r="T41"/>
  <c r="C41"/>
  <c r="T39"/>
  <c r="C39"/>
  <c r="T37"/>
  <c r="C37"/>
  <c r="T35"/>
  <c r="C35"/>
  <c r="T33"/>
  <c r="C33"/>
  <c r="T31"/>
  <c r="C31"/>
  <c r="T29"/>
  <c r="C29"/>
  <c r="T154"/>
  <c r="C154"/>
  <c r="T150"/>
  <c r="C150"/>
  <c r="T146"/>
  <c r="C146"/>
  <c r="T144"/>
  <c r="C144"/>
  <c r="T142"/>
  <c r="C142"/>
  <c r="T140"/>
  <c r="C140"/>
  <c r="T138"/>
  <c r="C138"/>
  <c r="T136"/>
  <c r="C136"/>
  <c r="T134"/>
  <c r="C134"/>
  <c r="T132"/>
  <c r="C132"/>
  <c r="T130"/>
  <c r="C130"/>
  <c r="T128"/>
  <c r="C128"/>
  <c r="T126"/>
  <c r="C126"/>
  <c r="T124"/>
  <c r="C124"/>
  <c r="T122"/>
  <c r="C122"/>
  <c r="T120"/>
  <c r="C120"/>
  <c r="T118"/>
  <c r="C118"/>
  <c r="T116"/>
  <c r="C116"/>
  <c r="T114"/>
  <c r="C114"/>
  <c r="T112"/>
  <c r="C112"/>
  <c r="T110"/>
  <c r="C110"/>
  <c r="T108"/>
  <c r="C108"/>
  <c r="T106"/>
  <c r="C106"/>
  <c r="T104"/>
  <c r="C104"/>
  <c r="T102"/>
  <c r="C102"/>
  <c r="T100"/>
  <c r="C100"/>
  <c r="T98"/>
  <c r="C98"/>
  <c r="T96"/>
  <c r="C96"/>
  <c r="T94"/>
  <c r="C94"/>
  <c r="T92"/>
  <c r="C92"/>
  <c r="T90"/>
  <c r="C90"/>
  <c r="T88"/>
  <c r="C88"/>
  <c r="T86"/>
  <c r="C86"/>
  <c r="T84"/>
  <c r="C84"/>
  <c r="T82"/>
  <c r="C82"/>
  <c r="T80"/>
  <c r="C80"/>
  <c r="T78"/>
  <c r="C78"/>
  <c r="T76"/>
  <c r="C76"/>
  <c r="T74"/>
  <c r="C74"/>
  <c r="T72"/>
  <c r="C72"/>
  <c r="T70"/>
  <c r="C70"/>
  <c r="T68"/>
  <c r="C68"/>
  <c r="T66"/>
  <c r="C66"/>
  <c r="T64"/>
  <c r="C64"/>
  <c r="T62"/>
  <c r="C62"/>
  <c r="T60"/>
  <c r="C60"/>
  <c r="T58"/>
  <c r="C58"/>
  <c r="T56"/>
  <c r="C56"/>
  <c r="T54"/>
  <c r="C54"/>
  <c r="T52"/>
  <c r="C52"/>
  <c r="T50"/>
  <c r="C50"/>
  <c r="T48"/>
  <c r="C48"/>
  <c r="T46"/>
  <c r="C46"/>
  <c r="T44"/>
  <c r="C44"/>
  <c r="T42"/>
  <c r="C42"/>
  <c r="T40"/>
  <c r="C40"/>
  <c r="T38"/>
  <c r="C38"/>
  <c r="T36"/>
  <c r="C36"/>
  <c r="T34"/>
  <c r="C34"/>
  <c r="T32"/>
  <c r="C32"/>
  <c r="T30"/>
  <c r="C30"/>
  <c r="L7"/>
  <c r="L8"/>
  <c r="L9"/>
  <c r="L10"/>
  <c r="L11"/>
  <c r="L12"/>
  <c r="L13"/>
  <c r="L14"/>
  <c r="L15"/>
  <c r="L16"/>
  <c r="L17"/>
  <c r="L18"/>
  <c r="L19"/>
  <c r="L20"/>
  <c r="L21"/>
  <c r="L22"/>
  <c r="L23"/>
  <c r="L24"/>
  <c r="L25"/>
  <c r="L26"/>
  <c r="L27"/>
  <c r="L28"/>
  <c r="L6"/>
  <c r="Z30" l="1"/>
  <c r="AK30"/>
  <c r="Z38"/>
  <c r="AK38"/>
  <c r="Z46"/>
  <c r="AK46"/>
  <c r="Z54"/>
  <c r="AK54"/>
  <c r="Z62"/>
  <c r="AK62"/>
  <c r="Z70"/>
  <c r="AK70"/>
  <c r="Z78"/>
  <c r="AK78"/>
  <c r="Z86"/>
  <c r="AK86"/>
  <c r="Z94"/>
  <c r="AK94"/>
  <c r="Z102"/>
  <c r="AK102"/>
  <c r="Z110"/>
  <c r="AK110"/>
  <c r="Z118"/>
  <c r="AK118"/>
  <c r="Z126"/>
  <c r="AK126"/>
  <c r="Z134"/>
  <c r="AK134"/>
  <c r="Z142"/>
  <c r="AK142"/>
  <c r="Z146"/>
  <c r="AK146"/>
  <c r="Z154"/>
  <c r="AK154"/>
  <c r="Z39"/>
  <c r="AK39"/>
  <c r="Z47"/>
  <c r="AK47"/>
  <c r="Z55"/>
  <c r="AK55"/>
  <c r="Z63"/>
  <c r="AK63"/>
  <c r="Z71"/>
  <c r="AK71"/>
  <c r="Z79"/>
  <c r="AK79"/>
  <c r="Z91"/>
  <c r="AK91"/>
  <c r="Z99"/>
  <c r="AK99"/>
  <c r="Z107"/>
  <c r="AK107"/>
  <c r="Z115"/>
  <c r="AK115"/>
  <c r="Z123"/>
  <c r="AK123"/>
  <c r="Z131"/>
  <c r="AK131"/>
  <c r="Z139"/>
  <c r="AK139"/>
  <c r="Z143"/>
  <c r="AK143"/>
  <c r="Z151"/>
  <c r="AK151"/>
  <c r="U30"/>
  <c r="AC30"/>
  <c r="AH30" s="1"/>
  <c r="U38"/>
  <c r="AC38"/>
  <c r="AH38" s="1"/>
  <c r="U46"/>
  <c r="AC46"/>
  <c r="AH46" s="1"/>
  <c r="U54"/>
  <c r="AC54"/>
  <c r="AH54" s="1"/>
  <c r="U62"/>
  <c r="AC62"/>
  <c r="AH62" s="1"/>
  <c r="U70"/>
  <c r="AC70"/>
  <c r="AH70" s="1"/>
  <c r="U74"/>
  <c r="AC74"/>
  <c r="AH74" s="1"/>
  <c r="U82"/>
  <c r="AC82"/>
  <c r="AH82" s="1"/>
  <c r="U94"/>
  <c r="AC94"/>
  <c r="AH94" s="1"/>
  <c r="U102"/>
  <c r="AC102"/>
  <c r="AH102" s="1"/>
  <c r="U106"/>
  <c r="AC106"/>
  <c r="AH106" s="1"/>
  <c r="U114"/>
  <c r="AC114"/>
  <c r="AH114" s="1"/>
  <c r="U122"/>
  <c r="AC122"/>
  <c r="AH122" s="1"/>
  <c r="U130"/>
  <c r="AC130"/>
  <c r="AH130" s="1"/>
  <c r="U138"/>
  <c r="AC138"/>
  <c r="AH138" s="1"/>
  <c r="U146"/>
  <c r="AC146"/>
  <c r="AH146" s="1"/>
  <c r="U31"/>
  <c r="AC31"/>
  <c r="AH31" s="1"/>
  <c r="U35"/>
  <c r="AC35"/>
  <c r="AH35" s="1"/>
  <c r="U43"/>
  <c r="AC43"/>
  <c r="AH43" s="1"/>
  <c r="U51"/>
  <c r="AC51"/>
  <c r="AH51" s="1"/>
  <c r="U59"/>
  <c r="AC59"/>
  <c r="AH59" s="1"/>
  <c r="U67"/>
  <c r="AC67"/>
  <c r="AH67" s="1"/>
  <c r="U75"/>
  <c r="AC75"/>
  <c r="AH75" s="1"/>
  <c r="U83"/>
  <c r="AC83"/>
  <c r="AH83" s="1"/>
  <c r="U91"/>
  <c r="AC91"/>
  <c r="AH91" s="1"/>
  <c r="U99"/>
  <c r="AC99"/>
  <c r="AH99" s="1"/>
  <c r="U107"/>
  <c r="AC107"/>
  <c r="AH107" s="1"/>
  <c r="U115"/>
  <c r="AC115"/>
  <c r="AH115" s="1"/>
  <c r="U123"/>
  <c r="AC123"/>
  <c r="AH123" s="1"/>
  <c r="U131"/>
  <c r="AC131"/>
  <c r="AH131" s="1"/>
  <c r="U139"/>
  <c r="AC139"/>
  <c r="AH139" s="1"/>
  <c r="U147"/>
  <c r="AC147"/>
  <c r="AH147" s="1"/>
  <c r="U155"/>
  <c r="AC155"/>
  <c r="AH155" s="1"/>
  <c r="U32"/>
  <c r="AC32"/>
  <c r="AH32" s="1"/>
  <c r="U36"/>
  <c r="AC36"/>
  <c r="AH36" s="1"/>
  <c r="U40"/>
  <c r="AC40"/>
  <c r="AH40" s="1"/>
  <c r="U44"/>
  <c r="AC44"/>
  <c r="AH44" s="1"/>
  <c r="U48"/>
  <c r="AC48"/>
  <c r="AH48" s="1"/>
  <c r="U52"/>
  <c r="AC52"/>
  <c r="AH52" s="1"/>
  <c r="U56"/>
  <c r="AC56"/>
  <c r="AH56" s="1"/>
  <c r="U60"/>
  <c r="AC60"/>
  <c r="AH60" s="1"/>
  <c r="U64"/>
  <c r="AC64"/>
  <c r="AH64" s="1"/>
  <c r="U68"/>
  <c r="AC68"/>
  <c r="AH68" s="1"/>
  <c r="U72"/>
  <c r="AC72"/>
  <c r="AH72" s="1"/>
  <c r="U76"/>
  <c r="AC76"/>
  <c r="AH76" s="1"/>
  <c r="U80"/>
  <c r="AC80"/>
  <c r="AH80" s="1"/>
  <c r="U84"/>
  <c r="AC84"/>
  <c r="AH84" s="1"/>
  <c r="U88"/>
  <c r="AC88"/>
  <c r="AH88" s="1"/>
  <c r="U92"/>
  <c r="AC92"/>
  <c r="AH92" s="1"/>
  <c r="U96"/>
  <c r="AC96"/>
  <c r="AH96" s="1"/>
  <c r="U100"/>
  <c r="AC100"/>
  <c r="AH100" s="1"/>
  <c r="U104"/>
  <c r="AC104"/>
  <c r="AH104" s="1"/>
  <c r="U108"/>
  <c r="AC108"/>
  <c r="AH108" s="1"/>
  <c r="U112"/>
  <c r="AC112"/>
  <c r="AH112" s="1"/>
  <c r="U116"/>
  <c r="AC116"/>
  <c r="AH116" s="1"/>
  <c r="U120"/>
  <c r="AC120"/>
  <c r="AH120" s="1"/>
  <c r="U124"/>
  <c r="AC124"/>
  <c r="AH124" s="1"/>
  <c r="U128"/>
  <c r="AC128"/>
  <c r="AH128" s="1"/>
  <c r="U132"/>
  <c r="AC132"/>
  <c r="AH132" s="1"/>
  <c r="U136"/>
  <c r="AC136"/>
  <c r="AH136" s="1"/>
  <c r="U140"/>
  <c r="AC140"/>
  <c r="AH140" s="1"/>
  <c r="U144"/>
  <c r="AC144"/>
  <c r="AH144" s="1"/>
  <c r="U150"/>
  <c r="AC150"/>
  <c r="AH150" s="1"/>
  <c r="U29"/>
  <c r="AC29"/>
  <c r="AH29" s="1"/>
  <c r="U33"/>
  <c r="AC33"/>
  <c r="AH33" s="1"/>
  <c r="U37"/>
  <c r="AC37"/>
  <c r="AH37" s="1"/>
  <c r="U41"/>
  <c r="AC41"/>
  <c r="AH41" s="1"/>
  <c r="U45"/>
  <c r="AC45"/>
  <c r="AH45" s="1"/>
  <c r="U49"/>
  <c r="AC49"/>
  <c r="AH49" s="1"/>
  <c r="U53"/>
  <c r="AC53"/>
  <c r="AH53" s="1"/>
  <c r="U57"/>
  <c r="AC57"/>
  <c r="AH57" s="1"/>
  <c r="U61"/>
  <c r="AC61"/>
  <c r="AH61" s="1"/>
  <c r="U65"/>
  <c r="AC65"/>
  <c r="AH65" s="1"/>
  <c r="U69"/>
  <c r="AC69"/>
  <c r="AH69" s="1"/>
  <c r="U73"/>
  <c r="AC73"/>
  <c r="AH73" s="1"/>
  <c r="U77"/>
  <c r="AC77"/>
  <c r="AH77" s="1"/>
  <c r="U81"/>
  <c r="AC81"/>
  <c r="AH81" s="1"/>
  <c r="U85"/>
  <c r="AC85"/>
  <c r="AH85" s="1"/>
  <c r="U89"/>
  <c r="AC89"/>
  <c r="AH89" s="1"/>
  <c r="U93"/>
  <c r="AC93"/>
  <c r="AH93" s="1"/>
  <c r="U97"/>
  <c r="AC97"/>
  <c r="AH97" s="1"/>
  <c r="U101"/>
  <c r="AC101"/>
  <c r="AH101" s="1"/>
  <c r="U105"/>
  <c r="AC105"/>
  <c r="AH105" s="1"/>
  <c r="U109"/>
  <c r="AC109"/>
  <c r="AH109" s="1"/>
  <c r="U113"/>
  <c r="AC113"/>
  <c r="AH113" s="1"/>
  <c r="U117"/>
  <c r="AC117"/>
  <c r="AH117" s="1"/>
  <c r="U121"/>
  <c r="AC121"/>
  <c r="AH121" s="1"/>
  <c r="U125"/>
  <c r="AC125"/>
  <c r="AH125" s="1"/>
  <c r="U129"/>
  <c r="AC129"/>
  <c r="AH129" s="1"/>
  <c r="U133"/>
  <c r="AC133"/>
  <c r="AH133" s="1"/>
  <c r="U137"/>
  <c r="AC137"/>
  <c r="AH137" s="1"/>
  <c r="U141"/>
  <c r="AC141"/>
  <c r="AH141" s="1"/>
  <c r="U145"/>
  <c r="AC145"/>
  <c r="AH145" s="1"/>
  <c r="U149"/>
  <c r="AC149"/>
  <c r="AH149" s="1"/>
  <c r="U153"/>
  <c r="AC153"/>
  <c r="AH153" s="1"/>
  <c r="U148"/>
  <c r="AC148"/>
  <c r="AH148" s="1"/>
  <c r="Z34"/>
  <c r="AK34"/>
  <c r="Z42"/>
  <c r="AK42"/>
  <c r="Z50"/>
  <c r="AK50"/>
  <c r="Z58"/>
  <c r="AK58"/>
  <c r="Z66"/>
  <c r="AK66"/>
  <c r="Z74"/>
  <c r="AK74"/>
  <c r="Z82"/>
  <c r="AK82"/>
  <c r="Z90"/>
  <c r="AK90"/>
  <c r="Z98"/>
  <c r="AK98"/>
  <c r="Z106"/>
  <c r="AK106"/>
  <c r="Z114"/>
  <c r="AK114"/>
  <c r="Z122"/>
  <c r="AK122"/>
  <c r="Z130"/>
  <c r="AK130"/>
  <c r="Z138"/>
  <c r="AK138"/>
  <c r="Z150"/>
  <c r="AK150"/>
  <c r="Z31"/>
  <c r="AK31"/>
  <c r="Z35"/>
  <c r="AK35"/>
  <c r="Z43"/>
  <c r="AK43"/>
  <c r="Z51"/>
  <c r="AK51"/>
  <c r="Z59"/>
  <c r="AK59"/>
  <c r="Z67"/>
  <c r="AK67"/>
  <c r="Z75"/>
  <c r="AK75"/>
  <c r="Z83"/>
  <c r="AK83"/>
  <c r="Z87"/>
  <c r="AK87"/>
  <c r="Z95"/>
  <c r="AK95"/>
  <c r="Z103"/>
  <c r="AK103"/>
  <c r="Z111"/>
  <c r="AK111"/>
  <c r="Z119"/>
  <c r="AK119"/>
  <c r="Z127"/>
  <c r="AK127"/>
  <c r="Z135"/>
  <c r="AK135"/>
  <c r="Z147"/>
  <c r="AK147"/>
  <c r="Z155"/>
  <c r="AK155"/>
  <c r="U34"/>
  <c r="AC34"/>
  <c r="AH34" s="1"/>
  <c r="U42"/>
  <c r="AC42"/>
  <c r="AH42" s="1"/>
  <c r="U50"/>
  <c r="AC50"/>
  <c r="AH50" s="1"/>
  <c r="U58"/>
  <c r="AC58"/>
  <c r="AH58" s="1"/>
  <c r="U66"/>
  <c r="AC66"/>
  <c r="AH66" s="1"/>
  <c r="U78"/>
  <c r="AC78"/>
  <c r="AH78" s="1"/>
  <c r="U86"/>
  <c r="AC86"/>
  <c r="AH86" s="1"/>
  <c r="U90"/>
  <c r="AC90"/>
  <c r="AH90" s="1"/>
  <c r="U98"/>
  <c r="AC98"/>
  <c r="AH98" s="1"/>
  <c r="U110"/>
  <c r="AC110"/>
  <c r="AH110" s="1"/>
  <c r="U118"/>
  <c r="AC118"/>
  <c r="AH118" s="1"/>
  <c r="U126"/>
  <c r="AC126"/>
  <c r="AH126" s="1"/>
  <c r="U134"/>
  <c r="AC134"/>
  <c r="AH134" s="1"/>
  <c r="U142"/>
  <c r="AC142"/>
  <c r="AH142" s="1"/>
  <c r="U154"/>
  <c r="AC154"/>
  <c r="AH154" s="1"/>
  <c r="U39"/>
  <c r="AC39"/>
  <c r="AH39" s="1"/>
  <c r="U47"/>
  <c r="AC47"/>
  <c r="AH47" s="1"/>
  <c r="U55"/>
  <c r="AC55"/>
  <c r="AH55" s="1"/>
  <c r="U63"/>
  <c r="AC63"/>
  <c r="AH63" s="1"/>
  <c r="U71"/>
  <c r="AC71"/>
  <c r="AH71" s="1"/>
  <c r="U79"/>
  <c r="AC79"/>
  <c r="AH79" s="1"/>
  <c r="U87"/>
  <c r="AC87"/>
  <c r="AH87" s="1"/>
  <c r="U95"/>
  <c r="AC95"/>
  <c r="AH95" s="1"/>
  <c r="U103"/>
  <c r="AC103"/>
  <c r="AH103" s="1"/>
  <c r="U111"/>
  <c r="AC111"/>
  <c r="AH111" s="1"/>
  <c r="U119"/>
  <c r="AC119"/>
  <c r="AH119" s="1"/>
  <c r="U127"/>
  <c r="AC127"/>
  <c r="AH127" s="1"/>
  <c r="U135"/>
  <c r="AC135"/>
  <c r="AH135" s="1"/>
  <c r="U143"/>
  <c r="AC143"/>
  <c r="AH143" s="1"/>
  <c r="U151"/>
  <c r="AC151"/>
  <c r="AH151" s="1"/>
  <c r="U152"/>
  <c r="AC152"/>
  <c r="AH152" s="1"/>
  <c r="Z32"/>
  <c r="AK32"/>
  <c r="Z36"/>
  <c r="AK36"/>
  <c r="Z40"/>
  <c r="AK40"/>
  <c r="Z44"/>
  <c r="AK44"/>
  <c r="Z48"/>
  <c r="AK48"/>
  <c r="Z52"/>
  <c r="AK52"/>
  <c r="Z56"/>
  <c r="AK56"/>
  <c r="Z60"/>
  <c r="AK60"/>
  <c r="Z64"/>
  <c r="AK64"/>
  <c r="Z68"/>
  <c r="AK68"/>
  <c r="Z72"/>
  <c r="AK72"/>
  <c r="Z76"/>
  <c r="AK76"/>
  <c r="Z80"/>
  <c r="AK80"/>
  <c r="Z84"/>
  <c r="AK84"/>
  <c r="Z88"/>
  <c r="AK88"/>
  <c r="Z92"/>
  <c r="AK92"/>
  <c r="Z96"/>
  <c r="AK96"/>
  <c r="Z100"/>
  <c r="AK100"/>
  <c r="Z104"/>
  <c r="AK104"/>
  <c r="Z108"/>
  <c r="AK108"/>
  <c r="Z112"/>
  <c r="AK112"/>
  <c r="Z116"/>
  <c r="AK116"/>
  <c r="Z120"/>
  <c r="AK120"/>
  <c r="Z124"/>
  <c r="AK124"/>
  <c r="Z128"/>
  <c r="AK128"/>
  <c r="Z132"/>
  <c r="AK132"/>
  <c r="Z136"/>
  <c r="AK136"/>
  <c r="Z140"/>
  <c r="AK140"/>
  <c r="Z144"/>
  <c r="AK144"/>
  <c r="Z148"/>
  <c r="AK148"/>
  <c r="Z152"/>
  <c r="AK152"/>
  <c r="Z29"/>
  <c r="AK29"/>
  <c r="Z33"/>
  <c r="AK33"/>
  <c r="Z37"/>
  <c r="AK37"/>
  <c r="Z41"/>
  <c r="AK41"/>
  <c r="Z45"/>
  <c r="AK45"/>
  <c r="Z49"/>
  <c r="AK49"/>
  <c r="Z53"/>
  <c r="AK53"/>
  <c r="Z57"/>
  <c r="AK57"/>
  <c r="Z61"/>
  <c r="AK61"/>
  <c r="Z65"/>
  <c r="AK65"/>
  <c r="Z69"/>
  <c r="AK69"/>
  <c r="Z73"/>
  <c r="AK73"/>
  <c r="Z77"/>
  <c r="AK77"/>
  <c r="Z81"/>
  <c r="AK81"/>
  <c r="Z85"/>
  <c r="AK85"/>
  <c r="Z89"/>
  <c r="AK89"/>
  <c r="Z93"/>
  <c r="AK93"/>
  <c r="Z97"/>
  <c r="AK97"/>
  <c r="Z101"/>
  <c r="AK101"/>
  <c r="Z105"/>
  <c r="AK105"/>
  <c r="Z109"/>
  <c r="AK109"/>
  <c r="Z113"/>
  <c r="AK113"/>
  <c r="Z117"/>
  <c r="AK117"/>
  <c r="Z121"/>
  <c r="AK121"/>
  <c r="Z125"/>
  <c r="AK125"/>
  <c r="Z129"/>
  <c r="AK129"/>
  <c r="Z133"/>
  <c r="AK133"/>
  <c r="Z137"/>
  <c r="AK137"/>
  <c r="Z141"/>
  <c r="AK141"/>
  <c r="Z145"/>
  <c r="AK145"/>
  <c r="Z149"/>
  <c r="AK149"/>
  <c r="Z153"/>
  <c r="AK153"/>
  <c r="B6"/>
  <c r="T6"/>
  <c r="Y6"/>
  <c r="B27"/>
  <c r="Y27"/>
  <c r="B25"/>
  <c r="Y25"/>
  <c r="B23"/>
  <c r="Y23"/>
  <c r="B21"/>
  <c r="Y21"/>
  <c r="B19"/>
  <c r="Y19"/>
  <c r="B17"/>
  <c r="Y17"/>
  <c r="B15"/>
  <c r="Y15"/>
  <c r="B13"/>
  <c r="Y13"/>
  <c r="B11"/>
  <c r="Y11"/>
  <c r="B9"/>
  <c r="Y9"/>
  <c r="B7"/>
  <c r="Y7"/>
  <c r="B28"/>
  <c r="Y28"/>
  <c r="B26"/>
  <c r="Y26"/>
  <c r="B24"/>
  <c r="Y24"/>
  <c r="B22"/>
  <c r="Y22"/>
  <c r="B20"/>
  <c r="Y20"/>
  <c r="B18"/>
  <c r="Y18"/>
  <c r="B16"/>
  <c r="Y16"/>
  <c r="B14"/>
  <c r="Y14"/>
  <c r="B12"/>
  <c r="Y12"/>
  <c r="B10"/>
  <c r="Y10"/>
  <c r="B8"/>
  <c r="Y8"/>
  <c r="T25"/>
  <c r="C25"/>
  <c r="T21"/>
  <c r="C21"/>
  <c r="T17"/>
  <c r="C17"/>
  <c r="T13"/>
  <c r="C13"/>
  <c r="T11"/>
  <c r="C11"/>
  <c r="T7"/>
  <c r="C7"/>
  <c r="T27"/>
  <c r="C27"/>
  <c r="T23"/>
  <c r="C23"/>
  <c r="T19"/>
  <c r="C19"/>
  <c r="T15"/>
  <c r="C15"/>
  <c r="T9"/>
  <c r="C9"/>
  <c r="T28"/>
  <c r="C28"/>
  <c r="T26"/>
  <c r="C26"/>
  <c r="T24"/>
  <c r="C24"/>
  <c r="T22"/>
  <c r="C22"/>
  <c r="T20"/>
  <c r="C20"/>
  <c r="T18"/>
  <c r="C18"/>
  <c r="T16"/>
  <c r="C16"/>
  <c r="T14"/>
  <c r="C14"/>
  <c r="T12"/>
  <c r="C12"/>
  <c r="T10"/>
  <c r="C10"/>
  <c r="T8"/>
  <c r="C8"/>
  <c r="Z8" l="1"/>
  <c r="AK8"/>
  <c r="Z20"/>
  <c r="AK20"/>
  <c r="Z28"/>
  <c r="AK28"/>
  <c r="Z17"/>
  <c r="AK17"/>
  <c r="Z25"/>
  <c r="AK25"/>
  <c r="AM153"/>
  <c r="AL153"/>
  <c r="AN153" s="1"/>
  <c r="AL141"/>
  <c r="AN141" s="1"/>
  <c r="AM141"/>
  <c r="AM109"/>
  <c r="AL109"/>
  <c r="AN109" s="1"/>
  <c r="AM124"/>
  <c r="AL124"/>
  <c r="AN124" s="1"/>
  <c r="AM108"/>
  <c r="AL108"/>
  <c r="AN108" s="1"/>
  <c r="AM88"/>
  <c r="AL88"/>
  <c r="AN88" s="1"/>
  <c r="AM76"/>
  <c r="AL76"/>
  <c r="AN76" s="1"/>
  <c r="AM56"/>
  <c r="AL56"/>
  <c r="AN56" s="1"/>
  <c r="AM44"/>
  <c r="AL44"/>
  <c r="AN44" s="1"/>
  <c r="AE152"/>
  <c r="AD152"/>
  <c r="AF152" s="1"/>
  <c r="AD86"/>
  <c r="AF86" s="1"/>
  <c r="AE86"/>
  <c r="AE50"/>
  <c r="AD50"/>
  <c r="AF50" s="1"/>
  <c r="AL147"/>
  <c r="AN147" s="1"/>
  <c r="AM147"/>
  <c r="AL83"/>
  <c r="AN83" s="1"/>
  <c r="AM83"/>
  <c r="AL82"/>
  <c r="AN82" s="1"/>
  <c r="AM82"/>
  <c r="AE153"/>
  <c r="AD153"/>
  <c r="AF153" s="1"/>
  <c r="AD121"/>
  <c r="AF121" s="1"/>
  <c r="AE121"/>
  <c r="AD105"/>
  <c r="AF105" s="1"/>
  <c r="AE105"/>
  <c r="AD89"/>
  <c r="AF89" s="1"/>
  <c r="AE89"/>
  <c r="AD57"/>
  <c r="AF57" s="1"/>
  <c r="AE57"/>
  <c r="AE52"/>
  <c r="AD52"/>
  <c r="AF52" s="1"/>
  <c r="AE36"/>
  <c r="AD36"/>
  <c r="AF36" s="1"/>
  <c r="AE139"/>
  <c r="AD139"/>
  <c r="AF139" s="1"/>
  <c r="AE75"/>
  <c r="AD75"/>
  <c r="AF75" s="1"/>
  <c r="AE43"/>
  <c r="AD43"/>
  <c r="AF43" s="1"/>
  <c r="AE138"/>
  <c r="AD138"/>
  <c r="AF138" s="1"/>
  <c r="AE74"/>
  <c r="AD74"/>
  <c r="AF74" s="1"/>
  <c r="AE46"/>
  <c r="AD46"/>
  <c r="AF46" s="1"/>
  <c r="AL115"/>
  <c r="AN115" s="1"/>
  <c r="AM115"/>
  <c r="AM102"/>
  <c r="AL102"/>
  <c r="AN102" s="1"/>
  <c r="AM70"/>
  <c r="AL70"/>
  <c r="AN70" s="1"/>
  <c r="AM38"/>
  <c r="AL38"/>
  <c r="AN38" s="1"/>
  <c r="U10"/>
  <c r="AC10"/>
  <c r="AH10" s="1"/>
  <c r="U22"/>
  <c r="AC22"/>
  <c r="AH22" s="1"/>
  <c r="U19"/>
  <c r="AC19"/>
  <c r="AH19" s="1"/>
  <c r="U17"/>
  <c r="AC17"/>
  <c r="AH17" s="1"/>
  <c r="AL117"/>
  <c r="AN117" s="1"/>
  <c r="AM117"/>
  <c r="AL105"/>
  <c r="AN105" s="1"/>
  <c r="AM105"/>
  <c r="AL69"/>
  <c r="AN69" s="1"/>
  <c r="AM69"/>
  <c r="AL53"/>
  <c r="AN53" s="1"/>
  <c r="AM53"/>
  <c r="AL37"/>
  <c r="AN37" s="1"/>
  <c r="AM37"/>
  <c r="AM136"/>
  <c r="AL136"/>
  <c r="AN136" s="1"/>
  <c r="AE151"/>
  <c r="AD151"/>
  <c r="AF151" s="1"/>
  <c r="AD119"/>
  <c r="AF119" s="1"/>
  <c r="AE119"/>
  <c r="AE87"/>
  <c r="AD87"/>
  <c r="AF87" s="1"/>
  <c r="AE55"/>
  <c r="AD55"/>
  <c r="AF55" s="1"/>
  <c r="AE78"/>
  <c r="AD78"/>
  <c r="AF78" s="1"/>
  <c r="AE42"/>
  <c r="AD42"/>
  <c r="AF42" s="1"/>
  <c r="AM135"/>
  <c r="AL135"/>
  <c r="AN135" s="1"/>
  <c r="AL103"/>
  <c r="AN103" s="1"/>
  <c r="AM103"/>
  <c r="AM75"/>
  <c r="AL75"/>
  <c r="AN75" s="1"/>
  <c r="AL43"/>
  <c r="AN43" s="1"/>
  <c r="AM43"/>
  <c r="AM130"/>
  <c r="AL130"/>
  <c r="AN130" s="1"/>
  <c r="AM106"/>
  <c r="AL106"/>
  <c r="AN106" s="1"/>
  <c r="AL66"/>
  <c r="AN66" s="1"/>
  <c r="AM66"/>
  <c r="AE149"/>
  <c r="AD149"/>
  <c r="AF149" s="1"/>
  <c r="AD133"/>
  <c r="AF133" s="1"/>
  <c r="AE133"/>
  <c r="AD101"/>
  <c r="AF101" s="1"/>
  <c r="AE101"/>
  <c r="AD69"/>
  <c r="AF69" s="1"/>
  <c r="AE69"/>
  <c r="AE128"/>
  <c r="AD128"/>
  <c r="AF128" s="1"/>
  <c r="AE96"/>
  <c r="AD96"/>
  <c r="AF96" s="1"/>
  <c r="AE80"/>
  <c r="AD80"/>
  <c r="AF80" s="1"/>
  <c r="AE64"/>
  <c r="AD64"/>
  <c r="AF64" s="1"/>
  <c r="AE48"/>
  <c r="AD48"/>
  <c r="AF48" s="1"/>
  <c r="AE32"/>
  <c r="AD32"/>
  <c r="AF32" s="1"/>
  <c r="AE131"/>
  <c r="AD131"/>
  <c r="AF131" s="1"/>
  <c r="AD99"/>
  <c r="AF99" s="1"/>
  <c r="AE99"/>
  <c r="AE67"/>
  <c r="AD67"/>
  <c r="AF67" s="1"/>
  <c r="AE35"/>
  <c r="AD35"/>
  <c r="AF35" s="1"/>
  <c r="AE130"/>
  <c r="AD130"/>
  <c r="AF130" s="1"/>
  <c r="AE102"/>
  <c r="AD102"/>
  <c r="AF102" s="1"/>
  <c r="AD70"/>
  <c r="AF70" s="1"/>
  <c r="AE70"/>
  <c r="AD38"/>
  <c r="AF38" s="1"/>
  <c r="AE38"/>
  <c r="AL139"/>
  <c r="AN139" s="1"/>
  <c r="AM139"/>
  <c r="AL107"/>
  <c r="AN107" s="1"/>
  <c r="AM107"/>
  <c r="AL71"/>
  <c r="AN71" s="1"/>
  <c r="AM71"/>
  <c r="AL63"/>
  <c r="AN63" s="1"/>
  <c r="AM63"/>
  <c r="AL134"/>
  <c r="AN134" s="1"/>
  <c r="AM134"/>
  <c r="AM94"/>
  <c r="AL94"/>
  <c r="AN94" s="1"/>
  <c r="AM62"/>
  <c r="AL62"/>
  <c r="AN62" s="1"/>
  <c r="AM30"/>
  <c r="AL30"/>
  <c r="AN30" s="1"/>
  <c r="Z10"/>
  <c r="AK10"/>
  <c r="Z14"/>
  <c r="AK14"/>
  <c r="Z18"/>
  <c r="AK18"/>
  <c r="Z22"/>
  <c r="AK22"/>
  <c r="Z26"/>
  <c r="AK26"/>
  <c r="Z7"/>
  <c r="AK7"/>
  <c r="Z11"/>
  <c r="AK11"/>
  <c r="Z15"/>
  <c r="AK15"/>
  <c r="Z19"/>
  <c r="AK19"/>
  <c r="Z23"/>
  <c r="AK23"/>
  <c r="Z27"/>
  <c r="AK27"/>
  <c r="AM145"/>
  <c r="AL145"/>
  <c r="AN145" s="1"/>
  <c r="AL129"/>
  <c r="AN129" s="1"/>
  <c r="AM129"/>
  <c r="AM101"/>
  <c r="AL101"/>
  <c r="AN101" s="1"/>
  <c r="AM97"/>
  <c r="AL97"/>
  <c r="AN97" s="1"/>
  <c r="AL85"/>
  <c r="AN85" s="1"/>
  <c r="AM85"/>
  <c r="AL49"/>
  <c r="AN49" s="1"/>
  <c r="AM49"/>
  <c r="AM33"/>
  <c r="AL33"/>
  <c r="AN33" s="1"/>
  <c r="AM148"/>
  <c r="AL148"/>
  <c r="AN148" s="1"/>
  <c r="AM144"/>
  <c r="AL144"/>
  <c r="AN144" s="1"/>
  <c r="AM116"/>
  <c r="AL116"/>
  <c r="AN116" s="1"/>
  <c r="AM112"/>
  <c r="AL112"/>
  <c r="AN112" s="1"/>
  <c r="AM100"/>
  <c r="AL100"/>
  <c r="AN100" s="1"/>
  <c r="AM96"/>
  <c r="AL96"/>
  <c r="AN96" s="1"/>
  <c r="AM84"/>
  <c r="AL84"/>
  <c r="AN84" s="1"/>
  <c r="AM80"/>
  <c r="AL80"/>
  <c r="AN80" s="1"/>
  <c r="AM68"/>
  <c r="AL68"/>
  <c r="AN68" s="1"/>
  <c r="AM64"/>
  <c r="AL64"/>
  <c r="AN64" s="1"/>
  <c r="AM52"/>
  <c r="AL52"/>
  <c r="AN52" s="1"/>
  <c r="AM36"/>
  <c r="AL36"/>
  <c r="AN36" s="1"/>
  <c r="AM32"/>
  <c r="AL32"/>
  <c r="AN32" s="1"/>
  <c r="AD143"/>
  <c r="AF143" s="1"/>
  <c r="AE143"/>
  <c r="AE111"/>
  <c r="AD111"/>
  <c r="AF111" s="1"/>
  <c r="AE79"/>
  <c r="AD79"/>
  <c r="AF79" s="1"/>
  <c r="AE47"/>
  <c r="AD47"/>
  <c r="AF47" s="1"/>
  <c r="AD134"/>
  <c r="AF134" s="1"/>
  <c r="AE134"/>
  <c r="AE98"/>
  <c r="AD98"/>
  <c r="AF98" s="1"/>
  <c r="AE66"/>
  <c r="AD66"/>
  <c r="AF66" s="1"/>
  <c r="AE34"/>
  <c r="AD34"/>
  <c r="AF34" s="1"/>
  <c r="AM127"/>
  <c r="AL127"/>
  <c r="AN127" s="1"/>
  <c r="AL87"/>
  <c r="AN87" s="1"/>
  <c r="AM87"/>
  <c r="AL67"/>
  <c r="AN67" s="1"/>
  <c r="AM67"/>
  <c r="AL35"/>
  <c r="AN35" s="1"/>
  <c r="AM35"/>
  <c r="AL31"/>
  <c r="AN31" s="1"/>
  <c r="AM31"/>
  <c r="AL98"/>
  <c r="AN98" s="1"/>
  <c r="AM98"/>
  <c r="AL90"/>
  <c r="AN90" s="1"/>
  <c r="AM90"/>
  <c r="AL34"/>
  <c r="AN34" s="1"/>
  <c r="AM34"/>
  <c r="AE145"/>
  <c r="AD145"/>
  <c r="AF145" s="1"/>
  <c r="AE129"/>
  <c r="AD129"/>
  <c r="AF129" s="1"/>
  <c r="AE113"/>
  <c r="AD113"/>
  <c r="AF113" s="1"/>
  <c r="AD97"/>
  <c r="AF97" s="1"/>
  <c r="AE97"/>
  <c r="AD81"/>
  <c r="AF81" s="1"/>
  <c r="AE81"/>
  <c r="AE65"/>
  <c r="AD65"/>
  <c r="AF65" s="1"/>
  <c r="AD49"/>
  <c r="AF49" s="1"/>
  <c r="AE49"/>
  <c r="AD33"/>
  <c r="AF33" s="1"/>
  <c r="AE33"/>
  <c r="AE140"/>
  <c r="AD140"/>
  <c r="AF140" s="1"/>
  <c r="AE124"/>
  <c r="AD124"/>
  <c r="AF124" s="1"/>
  <c r="AE108"/>
  <c r="AD108"/>
  <c r="AF108" s="1"/>
  <c r="AE92"/>
  <c r="AD92"/>
  <c r="AF92" s="1"/>
  <c r="AE76"/>
  <c r="AD76"/>
  <c r="AF76" s="1"/>
  <c r="AE60"/>
  <c r="AD60"/>
  <c r="AF60" s="1"/>
  <c r="AE44"/>
  <c r="AD44"/>
  <c r="AF44" s="1"/>
  <c r="AE155"/>
  <c r="AD155"/>
  <c r="AF155" s="1"/>
  <c r="AD123"/>
  <c r="AF123" s="1"/>
  <c r="AE123"/>
  <c r="AE91"/>
  <c r="AD91"/>
  <c r="AF91" s="1"/>
  <c r="AE59"/>
  <c r="AD59"/>
  <c r="AF59" s="1"/>
  <c r="AE31"/>
  <c r="AD31"/>
  <c r="AF31" s="1"/>
  <c r="AE122"/>
  <c r="AD122"/>
  <c r="AF122" s="1"/>
  <c r="AD94"/>
  <c r="AF94" s="1"/>
  <c r="AE94"/>
  <c r="AD62"/>
  <c r="AF62" s="1"/>
  <c r="AE62"/>
  <c r="AD30"/>
  <c r="AF30" s="1"/>
  <c r="AE30"/>
  <c r="AL151"/>
  <c r="AN151" s="1"/>
  <c r="AM151"/>
  <c r="AL131"/>
  <c r="AN131" s="1"/>
  <c r="AM131"/>
  <c r="AL123"/>
  <c r="AN123" s="1"/>
  <c r="AM123"/>
  <c r="AL99"/>
  <c r="AN99" s="1"/>
  <c r="AM99"/>
  <c r="AM154"/>
  <c r="AL154"/>
  <c r="AN154" s="1"/>
  <c r="AM126"/>
  <c r="AL126"/>
  <c r="AN126" s="1"/>
  <c r="AM118"/>
  <c r="AL118"/>
  <c r="AN118" s="1"/>
  <c r="AM86"/>
  <c r="AL86"/>
  <c r="AN86" s="1"/>
  <c r="AM54"/>
  <c r="AL54"/>
  <c r="AN54" s="1"/>
  <c r="Z12"/>
  <c r="AK12"/>
  <c r="Z16"/>
  <c r="AK16"/>
  <c r="Z24"/>
  <c r="AK24"/>
  <c r="Z9"/>
  <c r="AK9"/>
  <c r="Z13"/>
  <c r="AK13"/>
  <c r="Z21"/>
  <c r="AK21"/>
  <c r="Z6"/>
  <c r="AK6"/>
  <c r="AL137"/>
  <c r="AN137" s="1"/>
  <c r="AM137"/>
  <c r="AL89"/>
  <c r="AN89" s="1"/>
  <c r="AM89"/>
  <c r="AM77"/>
  <c r="AL77"/>
  <c r="AN77" s="1"/>
  <c r="AL61"/>
  <c r="AN61" s="1"/>
  <c r="AM61"/>
  <c r="AL45"/>
  <c r="AN45" s="1"/>
  <c r="AM45"/>
  <c r="AM120"/>
  <c r="AL120"/>
  <c r="AN120" s="1"/>
  <c r="AM104"/>
  <c r="AL104"/>
  <c r="AN104" s="1"/>
  <c r="AM92"/>
  <c r="AL92"/>
  <c r="AN92" s="1"/>
  <c r="AM72"/>
  <c r="AL72"/>
  <c r="AN72" s="1"/>
  <c r="AM60"/>
  <c r="AL60"/>
  <c r="AN60" s="1"/>
  <c r="AM40"/>
  <c r="AL40"/>
  <c r="AN40" s="1"/>
  <c r="AE127"/>
  <c r="AD127"/>
  <c r="AF127" s="1"/>
  <c r="AE95"/>
  <c r="AD95"/>
  <c r="AF95" s="1"/>
  <c r="AE63"/>
  <c r="AD63"/>
  <c r="AF63" s="1"/>
  <c r="AE154"/>
  <c r="AD154"/>
  <c r="AF154" s="1"/>
  <c r="AD118"/>
  <c r="AF118" s="1"/>
  <c r="AE118"/>
  <c r="AL111"/>
  <c r="AN111" s="1"/>
  <c r="AM111"/>
  <c r="AL51"/>
  <c r="AN51" s="1"/>
  <c r="AM51"/>
  <c r="AM138"/>
  <c r="AL138"/>
  <c r="AN138" s="1"/>
  <c r="AD137"/>
  <c r="AF137" s="1"/>
  <c r="AE137"/>
  <c r="AD73"/>
  <c r="AF73" s="1"/>
  <c r="AE73"/>
  <c r="AD41"/>
  <c r="AF41" s="1"/>
  <c r="AE41"/>
  <c r="AE150"/>
  <c r="AD150"/>
  <c r="AF150" s="1"/>
  <c r="AE132"/>
  <c r="AD132"/>
  <c r="AF132" s="1"/>
  <c r="AE116"/>
  <c r="AD116"/>
  <c r="AF116" s="1"/>
  <c r="AE100"/>
  <c r="AD100"/>
  <c r="AF100" s="1"/>
  <c r="AE84"/>
  <c r="AD84"/>
  <c r="AF84" s="1"/>
  <c r="AE68"/>
  <c r="AD68"/>
  <c r="AF68" s="1"/>
  <c r="AE107"/>
  <c r="AD107"/>
  <c r="AF107" s="1"/>
  <c r="AE106"/>
  <c r="AD106"/>
  <c r="AF106" s="1"/>
  <c r="AM39"/>
  <c r="AL39"/>
  <c r="AN39" s="1"/>
  <c r="U14"/>
  <c r="AC14"/>
  <c r="AH14" s="1"/>
  <c r="U18"/>
  <c r="AC18"/>
  <c r="AH18" s="1"/>
  <c r="U26"/>
  <c r="AC26"/>
  <c r="AH26" s="1"/>
  <c r="U9"/>
  <c r="AC9"/>
  <c r="AH9" s="1"/>
  <c r="U27"/>
  <c r="AC27"/>
  <c r="AH27" s="1"/>
  <c r="U11"/>
  <c r="AC11"/>
  <c r="AH11" s="1"/>
  <c r="U25"/>
  <c r="AC25"/>
  <c r="AH25" s="1"/>
  <c r="AL149"/>
  <c r="AN149" s="1"/>
  <c r="AM149"/>
  <c r="AM133"/>
  <c r="AL133"/>
  <c r="AN133" s="1"/>
  <c r="AL121"/>
  <c r="AN121" s="1"/>
  <c r="AM121"/>
  <c r="AL73"/>
  <c r="AN73" s="1"/>
  <c r="AM73"/>
  <c r="AL57"/>
  <c r="AN57" s="1"/>
  <c r="AM57"/>
  <c r="AL41"/>
  <c r="AN41" s="1"/>
  <c r="AM41"/>
  <c r="AM152"/>
  <c r="AL152"/>
  <c r="AN152" s="1"/>
  <c r="AM132"/>
  <c r="AL132"/>
  <c r="AN132" s="1"/>
  <c r="AD142"/>
  <c r="AF142" s="1"/>
  <c r="AE142"/>
  <c r="AE110"/>
  <c r="AD110"/>
  <c r="AF110" s="1"/>
  <c r="AL95"/>
  <c r="AN95" s="1"/>
  <c r="AM95"/>
  <c r="AM74"/>
  <c r="AL74"/>
  <c r="AN74" s="1"/>
  <c r="AL42"/>
  <c r="AN42" s="1"/>
  <c r="AM42"/>
  <c r="AD117"/>
  <c r="AF117" s="1"/>
  <c r="AE117"/>
  <c r="AD85"/>
  <c r="AF85" s="1"/>
  <c r="AE85"/>
  <c r="AD53"/>
  <c r="AF53" s="1"/>
  <c r="AE53"/>
  <c r="AD37"/>
  <c r="AF37" s="1"/>
  <c r="AE37"/>
  <c r="AE144"/>
  <c r="AD144"/>
  <c r="AF144" s="1"/>
  <c r="AE112"/>
  <c r="AD112"/>
  <c r="AF112" s="1"/>
  <c r="U8"/>
  <c r="AC8"/>
  <c r="AH8" s="1"/>
  <c r="U12"/>
  <c r="AC12"/>
  <c r="AH12" s="1"/>
  <c r="U16"/>
  <c r="AC16"/>
  <c r="AH16" s="1"/>
  <c r="U20"/>
  <c r="AC20"/>
  <c r="AH20" s="1"/>
  <c r="U24"/>
  <c r="AC24"/>
  <c r="AH24" s="1"/>
  <c r="U28"/>
  <c r="AC28"/>
  <c r="AH28" s="1"/>
  <c r="U15"/>
  <c r="AC15"/>
  <c r="AH15" s="1"/>
  <c r="U23"/>
  <c r="AC23"/>
  <c r="AH23" s="1"/>
  <c r="U7"/>
  <c r="AC7"/>
  <c r="AH7" s="1"/>
  <c r="U13"/>
  <c r="AC13"/>
  <c r="AH13" s="1"/>
  <c r="U21"/>
  <c r="AC21"/>
  <c r="AH21" s="1"/>
  <c r="AC6"/>
  <c r="AH6" s="1"/>
  <c r="AM125"/>
  <c r="AL125"/>
  <c r="AN125" s="1"/>
  <c r="AM113"/>
  <c r="AL113"/>
  <c r="AN113" s="1"/>
  <c r="AL93"/>
  <c r="AN93" s="1"/>
  <c r="AM93"/>
  <c r="AL81"/>
  <c r="AN81" s="1"/>
  <c r="AM81"/>
  <c r="AM65"/>
  <c r="AL65"/>
  <c r="AN65" s="1"/>
  <c r="AL29"/>
  <c r="AN29" s="1"/>
  <c r="AM29"/>
  <c r="AM140"/>
  <c r="AL140"/>
  <c r="AN140" s="1"/>
  <c r="AM128"/>
  <c r="AL128"/>
  <c r="AN128" s="1"/>
  <c r="AM48"/>
  <c r="AL48"/>
  <c r="AN48" s="1"/>
  <c r="AD135"/>
  <c r="AF135" s="1"/>
  <c r="AE135"/>
  <c r="AE103"/>
  <c r="AD103"/>
  <c r="AF103" s="1"/>
  <c r="AE71"/>
  <c r="AD71"/>
  <c r="AF71" s="1"/>
  <c r="AE39"/>
  <c r="AD39"/>
  <c r="AF39" s="1"/>
  <c r="AD126"/>
  <c r="AF126" s="1"/>
  <c r="AE126"/>
  <c r="AE90"/>
  <c r="AD90"/>
  <c r="AF90" s="1"/>
  <c r="AE58"/>
  <c r="AD58"/>
  <c r="AF58" s="1"/>
  <c r="AL155"/>
  <c r="AN155" s="1"/>
  <c r="AM155"/>
  <c r="AL119"/>
  <c r="AN119" s="1"/>
  <c r="AM119"/>
  <c r="AL59"/>
  <c r="AN59" s="1"/>
  <c r="AM59"/>
  <c r="AM150"/>
  <c r="AL150"/>
  <c r="AN150" s="1"/>
  <c r="AL122"/>
  <c r="AN122" s="1"/>
  <c r="AM122"/>
  <c r="AL114"/>
  <c r="AN114" s="1"/>
  <c r="AM114"/>
  <c r="AL58"/>
  <c r="AN58" s="1"/>
  <c r="AM58"/>
  <c r="AL50"/>
  <c r="AN50" s="1"/>
  <c r="AM50"/>
  <c r="AE148"/>
  <c r="AD148"/>
  <c r="AF148" s="1"/>
  <c r="AD141"/>
  <c r="AF141" s="1"/>
  <c r="AE141"/>
  <c r="AD125"/>
  <c r="AF125" s="1"/>
  <c r="AE125"/>
  <c r="AE109"/>
  <c r="AD109"/>
  <c r="AF109" s="1"/>
  <c r="AD93"/>
  <c r="AF93" s="1"/>
  <c r="AE93"/>
  <c r="AD77"/>
  <c r="AF77" s="1"/>
  <c r="AE77"/>
  <c r="AD61"/>
  <c r="AF61" s="1"/>
  <c r="AE61"/>
  <c r="AD45"/>
  <c r="AF45" s="1"/>
  <c r="AE45"/>
  <c r="AD29"/>
  <c r="AF29" s="1"/>
  <c r="AE29"/>
  <c r="AE136"/>
  <c r="AD136"/>
  <c r="AF136" s="1"/>
  <c r="AE120"/>
  <c r="AD120"/>
  <c r="AF120" s="1"/>
  <c r="AE104"/>
  <c r="AD104"/>
  <c r="AF104" s="1"/>
  <c r="AE88"/>
  <c r="AD88"/>
  <c r="AF88" s="1"/>
  <c r="AE72"/>
  <c r="AD72"/>
  <c r="AF72" s="1"/>
  <c r="AE56"/>
  <c r="AD56"/>
  <c r="AF56" s="1"/>
  <c r="AE40"/>
  <c r="AD40"/>
  <c r="AF40" s="1"/>
  <c r="AE147"/>
  <c r="AD147"/>
  <c r="AF147" s="1"/>
  <c r="AE115"/>
  <c r="AD115"/>
  <c r="AF115" s="1"/>
  <c r="AE83"/>
  <c r="AD83"/>
  <c r="AF83" s="1"/>
  <c r="AE51"/>
  <c r="AD51"/>
  <c r="AF51" s="1"/>
  <c r="AE146"/>
  <c r="AD146"/>
  <c r="AF146" s="1"/>
  <c r="AE114"/>
  <c r="AD114"/>
  <c r="AF114" s="1"/>
  <c r="AE82"/>
  <c r="AD82"/>
  <c r="AF82" s="1"/>
  <c r="AD54"/>
  <c r="AF54" s="1"/>
  <c r="AE54"/>
  <c r="AL143"/>
  <c r="AN143" s="1"/>
  <c r="AM143"/>
  <c r="AL91"/>
  <c r="AN91" s="1"/>
  <c r="AM91"/>
  <c r="AL79"/>
  <c r="AN79" s="1"/>
  <c r="AM79"/>
  <c r="AL55"/>
  <c r="AN55" s="1"/>
  <c r="AM55"/>
  <c r="AL47"/>
  <c r="AN47" s="1"/>
  <c r="AM47"/>
  <c r="AL146"/>
  <c r="AN146" s="1"/>
  <c r="AM146"/>
  <c r="AM142"/>
  <c r="AL142"/>
  <c r="AN142" s="1"/>
  <c r="AM110"/>
  <c r="AL110"/>
  <c r="AN110" s="1"/>
  <c r="AM78"/>
  <c r="AL78"/>
  <c r="AN78" s="1"/>
  <c r="AM46"/>
  <c r="AL46"/>
  <c r="AN46" s="1"/>
  <c r="U6"/>
  <c r="AJ6"/>
  <c r="AI157"/>
  <c r="C6"/>
  <c r="AA157"/>
  <c r="AB6"/>
  <c r="Z157" l="1"/>
  <c r="J7" i="2" s="1"/>
  <c r="AD23" i="3"/>
  <c r="AF23" s="1"/>
  <c r="AE23"/>
  <c r="AE20"/>
  <c r="AD20"/>
  <c r="AF20" s="1"/>
  <c r="AD14"/>
  <c r="AF14" s="1"/>
  <c r="AE14"/>
  <c r="AL21"/>
  <c r="AN21" s="1"/>
  <c r="AM21"/>
  <c r="AD22"/>
  <c r="AF22" s="1"/>
  <c r="AE22"/>
  <c r="AM28"/>
  <c r="AL28"/>
  <c r="AN28" s="1"/>
  <c r="AD21"/>
  <c r="AF21" s="1"/>
  <c r="AE21"/>
  <c r="AE15"/>
  <c r="AD15"/>
  <c r="AF15" s="1"/>
  <c r="AE16"/>
  <c r="AD16"/>
  <c r="AF16" s="1"/>
  <c r="AD9"/>
  <c r="AF9" s="1"/>
  <c r="AE9"/>
  <c r="AM12"/>
  <c r="AL12"/>
  <c r="AN12" s="1"/>
  <c r="AM23"/>
  <c r="AL23"/>
  <c r="AN23" s="1"/>
  <c r="AM7"/>
  <c r="AL7"/>
  <c r="AN7" s="1"/>
  <c r="AM18"/>
  <c r="AL18"/>
  <c r="AN18" s="1"/>
  <c r="AE10"/>
  <c r="AD10"/>
  <c r="AF10" s="1"/>
  <c r="AL25"/>
  <c r="AN25" s="1"/>
  <c r="AM25"/>
  <c r="AM20"/>
  <c r="AL20"/>
  <c r="AN20" s="1"/>
  <c r="AD13"/>
  <c r="AF13" s="1"/>
  <c r="AE13"/>
  <c r="AE28"/>
  <c r="AD28"/>
  <c r="AF28" s="1"/>
  <c r="AE12"/>
  <c r="AD12"/>
  <c r="AF12" s="1"/>
  <c r="AD25"/>
  <c r="AF25" s="1"/>
  <c r="AE25"/>
  <c r="AE26"/>
  <c r="AD26"/>
  <c r="AF26" s="1"/>
  <c r="AM6"/>
  <c r="AL6"/>
  <c r="AN6" s="1"/>
  <c r="AM24"/>
  <c r="AL24"/>
  <c r="AN24" s="1"/>
  <c r="AL26"/>
  <c r="AN26" s="1"/>
  <c r="AM26"/>
  <c r="AL10"/>
  <c r="AN10" s="1"/>
  <c r="AM10"/>
  <c r="AD17"/>
  <c r="AF17" s="1"/>
  <c r="AE17"/>
  <c r="AM17"/>
  <c r="AL17"/>
  <c r="AN17" s="1"/>
  <c r="AM8"/>
  <c r="AL8"/>
  <c r="AN8" s="1"/>
  <c r="U157"/>
  <c r="C8" i="2" s="1"/>
  <c r="AE27" i="3"/>
  <c r="AD27"/>
  <c r="AF27" s="1"/>
  <c r="AL13"/>
  <c r="AN13" s="1"/>
  <c r="AM13"/>
  <c r="AM16"/>
  <c r="AL16"/>
  <c r="AN16" s="1"/>
  <c r="AL9"/>
  <c r="AN9" s="1"/>
  <c r="AM9"/>
  <c r="AM27"/>
  <c r="AL27"/>
  <c r="AN27" s="1"/>
  <c r="AL11"/>
  <c r="AN11" s="1"/>
  <c r="AM11"/>
  <c r="AM14"/>
  <c r="AL14"/>
  <c r="AN14" s="1"/>
  <c r="AD6"/>
  <c r="AF6" s="1"/>
  <c r="AE6"/>
  <c r="AE7"/>
  <c r="AD7"/>
  <c r="AF7" s="1"/>
  <c r="AE24"/>
  <c r="AD24"/>
  <c r="AF24" s="1"/>
  <c r="AE8"/>
  <c r="AD8"/>
  <c r="AF8" s="1"/>
  <c r="AD11"/>
  <c r="AF11" s="1"/>
  <c r="AE11"/>
  <c r="AE18"/>
  <c r="AD18"/>
  <c r="AF18" s="1"/>
  <c r="AL19"/>
  <c r="AN19" s="1"/>
  <c r="AM19"/>
  <c r="AL15"/>
  <c r="AN15" s="1"/>
  <c r="AM15"/>
  <c r="AM22"/>
  <c r="AL22"/>
  <c r="AN22" s="1"/>
  <c r="AE19"/>
  <c r="AD19"/>
  <c r="AF19" s="1"/>
  <c r="AH157"/>
  <c r="AJ157"/>
  <c r="F6" s="1"/>
  <c r="AB157"/>
  <c r="F9" s="1"/>
  <c r="AN157" l="1"/>
  <c r="G9"/>
  <c r="H9" s="1"/>
  <c r="AP157"/>
  <c r="AF157"/>
  <c r="AE157"/>
  <c r="AM157"/>
  <c r="F12"/>
  <c r="G6" l="1"/>
  <c r="H6" s="1"/>
  <c r="H12" s="1"/>
  <c r="G12" l="1"/>
</calcChain>
</file>

<file path=xl/sharedStrings.xml><?xml version="1.0" encoding="utf-8"?>
<sst xmlns="http://schemas.openxmlformats.org/spreadsheetml/2006/main" count="576" uniqueCount="108">
  <si>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</si>
  <si>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</si>
  <si>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</si>
  <si>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</si>
  <si>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</si>
  <si>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</si>
  <si>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</si>
  <si>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</si>
  <si>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</si>
  <si>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</si>
  <si>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</si>
  <si>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</si>
  <si>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</si>
  <si>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</si>
  <si>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</si>
  <si>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</si>
  <si>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</si>
  <si>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</si>
  <si>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</si>
  <si>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Klass</t>
  </si>
  <si>
    <t>Nivå</t>
  </si>
  <si>
    <t>Standardavvikelse under ledtid</t>
  </si>
  <si>
    <t>Volymvärde</t>
  </si>
  <si>
    <t>Säkerhets-faktor</t>
  </si>
  <si>
    <t>Säkerhetslager i styck</t>
  </si>
  <si>
    <t>Säkerhetslager i kronor</t>
  </si>
  <si>
    <t>Utan differentiering: Säkerhetslager i styck</t>
  </si>
  <si>
    <t>Med differentiering: Säkerhetslager i styck</t>
  </si>
  <si>
    <t>Utan differentiering:</t>
  </si>
  <si>
    <t>Med differentiering:</t>
  </si>
  <si>
    <t>Skillnad i procent</t>
  </si>
  <si>
    <t xml:space="preserve">Kolumn C:  Pris per styck </t>
  </si>
  <si>
    <t>Kolumn E:  Standardavvikelse per månad</t>
  </si>
  <si>
    <t>Kolumn F:  Ledtid i dagar</t>
  </si>
  <si>
    <t xml:space="preserve">                                                                     </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</si>
  <si>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</si>
  <si>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</si>
  <si>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</si>
  <si>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</si>
  <si>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</si>
  <si>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</si>
  <si>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</si>
  <si>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</si>
  <si>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C6:  Differentieringsalternativ, dvs med avseende på vad man vill differentiera. 1 = Volymvärde,               2 = Pris per styck, 3 = Antal uttag per år</t>
  </si>
  <si>
    <t>Använd order-kvantitet</t>
  </si>
  <si>
    <t>Frekvens-funktionen</t>
  </si>
  <si>
    <t>Service-funktionen</t>
  </si>
  <si>
    <t>Beräkningar vid</t>
  </si>
  <si>
    <t>Vägd medelservice-</t>
  </si>
  <si>
    <t>nivå vid lika</t>
  </si>
  <si>
    <t>cykelservice</t>
  </si>
  <si>
    <t>nivå vid differentierad</t>
  </si>
  <si>
    <t>vid differentiering</t>
  </si>
  <si>
    <t>Beräknad  medel-</t>
  </si>
  <si>
    <t>servicenivå utan</t>
  </si>
  <si>
    <t>differentiering</t>
  </si>
  <si>
    <t>C8: Beräknad erhållen medelservicenivå vid differentiering</t>
  </si>
  <si>
    <t>Cell J7: Beräknad erhållen medelservicenivå utan differentiering</t>
  </si>
  <si>
    <t>Kolumn G: Använd orderkvantitet (för inleveranser till lager)</t>
  </si>
  <si>
    <t>Kolumn H:  Volymvärdeklass. Behövs endast om volymvärdeklass används för differentiering</t>
  </si>
  <si>
    <t>Cell C5:  Målsatt medelservicenivå, dvs den genomsnittliga servicenivå man vill ha för artikelgruppen. Anges som en procentsats</t>
  </si>
  <si>
    <t>Kolumn I:  Prisklass. Behövs endast om pris per styck används för differentiering</t>
  </si>
  <si>
    <t>Kolumn J:  Rörlighetsklass. Behövs endast om antal uttag per år används för differentiering</t>
  </si>
  <si>
    <t>Cell C7:  Typ av erhållen servicenivå. 1 = Orderradsservice, 2 = Volymvärdeservice, 3 = Volymservice</t>
  </si>
  <si>
    <t>Antal arbetsdagar per år</t>
  </si>
  <si>
    <t xml:space="preserve">                                   servicenivåer - Antal dagars täcktid</t>
  </si>
  <si>
    <t>Cell G5 - G7: Valda värden på antal dagars täcktid för respektive differentieringsklass. Dessa värden varieras tills den erhållna medelservicenivån i cell C8 blir lika med den målsatta medelservicenivån i cell C5.</t>
  </si>
  <si>
    <t>Cell J5: Valt antal dagars täcktid utan differentiering, dvs för fallet att alla artiklar får samma antal dagar. Anpassas tills den erhållna medelservicenivån i cell J7 blir lika med den målsatta servicenivån i cell C5. Används för att kunna jämföra kapitalbindning med och utan differentiering.</t>
  </si>
  <si>
    <t xml:space="preserve">I blad 'Resultat'  visas hur stora säkerhetslagerkvantiteterna blir för de olika artiklarna i stickprovet utan (kolumn B) respektive med (kolumn C) differentiering av antal dagars täcktid enligt cellerna G5 - G7 i blad 'Data'. </t>
  </si>
  <si>
    <t>Differentierat</t>
  </si>
  <si>
    <t>antal dagars</t>
  </si>
  <si>
    <t>täcktid</t>
  </si>
  <si>
    <t>Valt lika antal</t>
  </si>
  <si>
    <t>dagars täcktid</t>
  </si>
  <si>
    <t>Antal dagar volymvärdeklass</t>
  </si>
  <si>
    <t>Antal dagar prisklass</t>
  </si>
  <si>
    <t>Antal dagar rörlighetsklass</t>
  </si>
  <si>
    <t>Dagar - Vald klassificering</t>
  </si>
  <si>
    <t>vid differentierat antal dagar</t>
  </si>
  <si>
    <t>vid lika antal dagar</t>
  </si>
  <si>
    <t>differentierat antal dagar</t>
  </si>
  <si>
    <t>lika antal dagar</t>
  </si>
  <si>
    <t>Beräkningar av volymservice</t>
  </si>
  <si>
    <t>Motsvarande volymservice</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</si>
  <si>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volymservice som avser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som ett vägt medelvärde av de olika artiklarnas individuella andel direktlevererade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</si>
  <si>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Vägd servicenivå</t>
  </si>
  <si>
    <t>Lagerhållningsfaktor i %</t>
  </si>
  <si>
    <t>Bristkostnad per styck i %  av pris</t>
  </si>
  <si>
    <t>Bristkostnad per order</t>
  </si>
  <si>
    <t>Lagerhållnings-kostnader</t>
  </si>
  <si>
    <t>Bristkostnader</t>
  </si>
  <si>
    <t>Summa lagerstyr-ningskostnader</t>
  </si>
  <si>
    <t>Bristkvantitet per år</t>
  </si>
  <si>
    <t>Antal bristorder</t>
  </si>
  <si>
    <t>Bristkostnad per år  -  BK per styck</t>
  </si>
  <si>
    <t>Bristkostnad per år - BK per order</t>
  </si>
  <si>
    <t>Ekvivalent brist-kostnad per år</t>
  </si>
  <si>
    <t>Motsvarande cykelservice</t>
  </si>
  <si>
    <t xml:space="preserve">                                   Analysera kostnadseffekter av att differentiera</t>
  </si>
  <si>
    <t>Det säkerhetslager som krävs för att uppnå en viss önskad servicenivå för en grupp artiklar eller ett helt artikelsortiment kan reduceras genom att låta olika artiklar få olika antal dagars täcktid vid bestämning av säkerhetslager. Genom att använda "Analysera kostnadseffekter av att differentiera servicenivåer - Antal dagars täcktid" på ett stickprov från artikelsortimentet kan du få en uppfattning om hur mycket lagerhållningskostnaderna och bristkostnaderna kan minskas med hjälp av sådan differentiering. Man kan också analysera med avseende på vilken variabel differentieringen bör göras och hur olika antalet dagar bör vara för att få så stor minskning som möjligt. Differentieringen kan alternativt göras med avseende på volymvärde, pris per styck eller antal uttag per år. I samtliga fall kan artiklarna delas in i tre klasser, A, B och C, som vardera ges olika höga värden på antal dagars täcktid. Klass A avser högst värde på volymvärde, pris respektive antal uttag per år och C lägst värde.</t>
  </si>
  <si>
    <t xml:space="preserve">Nedan beskrivs hur du kan använda Excelmodellen på ett stickprov på 150 artiklar. Mer detaljerade anvisningar om hur säkerhetslager beräknas från ett givet antal dagars täcktid finns i Handbok i materialstyrning, avsnitt E13 och E86, som kan laddas ner på den här hemsidan. </t>
  </si>
  <si>
    <t>Cell N5:  Lagerhållningskostnad i % av pris</t>
  </si>
  <si>
    <t>Cell N6:  Bristkostnad per styck i % av pris</t>
  </si>
  <si>
    <t>Cell N7:  Bristkostnad per order i kronor</t>
  </si>
  <si>
    <t>Vill man beräkna totala bristkostnader från bristkostnad per styck anges en procentsats i cell N6. Vill man beräkna totala bristkostnader från bristkostnad per order och antal order med brist sätts cell N6 till 0 och ett belopp anges i cell N7. Vill man beräkna den ekvivalenta bristkostnaden, dvs den bristkostnaden per styck som motsvarar vald servicenivå per artikel gånger bristkvantiteten, sätts cell N6 och N7 till 0.</t>
  </si>
  <si>
    <t>Av blad 'Resultat' framgår också hur stora lagerhållningskostnaderna, bristkosnaderna och summan av dem blir utan respektive med differentiering av antal dagars täcktid samt hur stora skillnaderna blir i procent utan differentiering.</t>
  </si>
  <si>
    <t>Analysera kostnadseffekter av att differentiera servicenivåer-Antal dagars täcktid  -  Dataunderlag</t>
  </si>
  <si>
    <t>Analysera kostnadseffekter av att differentiera servicenivåer-Antal dagars täcktid  -  Resultat</t>
  </si>
</sst>
</file>

<file path=xl/styles.xml><?xml version="1.0" encoding="utf-8"?>
<styleSheet xmlns="http://schemas.openxmlformats.org/spreadsheetml/2006/main">
  <numFmts count="3">
    <numFmt numFmtId="164" formatCode="0.0"/>
    <numFmt numFmtId="165" formatCode="#,##0.0"/>
    <numFmt numFmtId="166" formatCode="0.0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8">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0" fontId="0" fillId="0" borderId="0" xfId="0" applyFill="1" applyAlignment="1"/>
    <xf numFmtId="0" fontId="0" fillId="0" borderId="0" xfId="0" applyAlignment="1"/>
    <xf numFmtId="2" fontId="0" fillId="4" borderId="0" xfId="0" applyNumberFormat="1" applyFont="1" applyFill="1" applyProtection="1">
      <protection locked="0"/>
    </xf>
    <xf numFmtId="2" fontId="0" fillId="0" borderId="0" xfId="0" applyNumberFormat="1" applyFont="1" applyProtection="1">
      <protection locked="0"/>
    </xf>
    <xf numFmtId="2" fontId="0" fillId="3" borderId="0" xfId="0" applyNumberFormat="1" applyFont="1" applyFill="1" applyProtection="1">
      <protection locked="0"/>
    </xf>
    <xf numFmtId="0" fontId="0" fillId="0" borderId="0" xfId="0" applyFill="1"/>
    <xf numFmtId="2" fontId="6" fillId="0" borderId="0" xfId="1" applyNumberFormat="1" applyFont="1" applyFill="1"/>
    <xf numFmtId="2" fontId="2" fillId="0" borderId="0" xfId="0" applyNumberFormat="1" applyFont="1"/>
    <xf numFmtId="2" fontId="6" fillId="0" borderId="0" xfId="0" applyNumberFormat="1" applyFont="1" applyFill="1" applyAlignment="1">
      <alignment horizontal="right"/>
    </xf>
    <xf numFmtId="0" fontId="0" fillId="0" borderId="0" xfId="0" applyAlignment="1">
      <alignment horizontal="left" vertical="top" wrapText="1"/>
    </xf>
    <xf numFmtId="1" fontId="6" fillId="4" borderId="0" xfId="0" applyNumberFormat="1" applyFont="1" applyFill="1" applyAlignment="1">
      <alignment horizontal="right"/>
    </xf>
    <xf numFmtId="164" fontId="6" fillId="0" borderId="0" xfId="1" applyNumberFormat="1" applyFont="1"/>
    <xf numFmtId="1" fontId="2" fillId="0" borderId="0" xfId="1" applyNumberFormat="1"/>
    <xf numFmtId="1" fontId="0" fillId="4" borderId="0" xfId="0" applyNumberFormat="1" applyFont="1" applyFill="1"/>
    <xf numFmtId="3" fontId="6" fillId="0" borderId="0" xfId="0" applyNumberFormat="1" applyFont="1"/>
    <xf numFmtId="165" fontId="0" fillId="0" borderId="0" xfId="0" applyNumberFormat="1"/>
    <xf numFmtId="164" fontId="2" fillId="0" borderId="0" xfId="1" applyNumberFormat="1"/>
    <xf numFmtId="166" fontId="0" fillId="0" borderId="0" xfId="0"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45"/>
  <sheetViews>
    <sheetView tabSelected="1" zoomScaleNormal="100" workbookViewId="0">
      <selection activeCell="B41" sqref="B41"/>
    </sheetView>
  </sheetViews>
  <sheetFormatPr defaultRowHeight="15"/>
  <cols>
    <col min="1" max="1" width="4.5703125" customWidth="1"/>
    <col min="2" max="2" width="95" customWidth="1"/>
  </cols>
  <sheetData>
    <row r="2" spans="2:2">
      <c r="B2" t="s">
        <v>34</v>
      </c>
    </row>
    <row r="3" spans="2:2" ht="26.25">
      <c r="B3" s="4" t="s">
        <v>98</v>
      </c>
    </row>
    <row r="4" spans="2:2" s="1" customFormat="1" ht="26.25">
      <c r="B4" s="1" t="s">
        <v>65</v>
      </c>
    </row>
    <row r="5" spans="2:2" ht="18.75">
      <c r="B5" s="6" t="s">
        <v>2</v>
      </c>
    </row>
    <row r="6" spans="2:2" ht="18.75">
      <c r="B6" s="6"/>
    </row>
    <row r="8" spans="2:2" ht="150">
      <c r="B8" s="69" t="s">
        <v>99</v>
      </c>
    </row>
    <row r="9" spans="2:2">
      <c r="B9" s="3"/>
    </row>
    <row r="10" spans="2:2" ht="150">
      <c r="B10" s="3" t="s">
        <v>84</v>
      </c>
    </row>
    <row r="12" spans="2:2" ht="45">
      <c r="B12" s="3" t="s">
        <v>100</v>
      </c>
    </row>
    <row r="13" spans="2:2">
      <c r="B13" s="3"/>
    </row>
    <row r="14" spans="2:2" ht="30">
      <c r="B14" s="3" t="s">
        <v>4</v>
      </c>
    </row>
    <row r="15" spans="2:2">
      <c r="B15" s="3"/>
    </row>
    <row r="16" spans="2:2" ht="30">
      <c r="B16" s="3" t="s">
        <v>60</v>
      </c>
    </row>
    <row r="17" spans="2:2" ht="30">
      <c r="B17" s="3" t="s">
        <v>43</v>
      </c>
    </row>
    <row r="18" spans="2:2">
      <c r="B18" s="3" t="s">
        <v>63</v>
      </c>
    </row>
    <row r="19" spans="2:2">
      <c r="B19" s="3" t="s">
        <v>56</v>
      </c>
    </row>
    <row r="20" spans="2:2" ht="45">
      <c r="B20" s="3" t="s">
        <v>66</v>
      </c>
    </row>
    <row r="21" spans="2:2" ht="45">
      <c r="B21" s="3" t="s">
        <v>67</v>
      </c>
    </row>
    <row r="22" spans="2:2">
      <c r="B22" s="3" t="s">
        <v>57</v>
      </c>
    </row>
    <row r="23" spans="2:2">
      <c r="B23" s="3"/>
    </row>
    <row r="24" spans="2:2">
      <c r="B24" s="3" t="s">
        <v>101</v>
      </c>
    </row>
    <row r="25" spans="2:2">
      <c r="B25" s="3" t="s">
        <v>102</v>
      </c>
    </row>
    <row r="26" spans="2:2">
      <c r="B26" s="3" t="s">
        <v>103</v>
      </c>
    </row>
    <row r="27" spans="2:2" ht="75">
      <c r="B27" s="3" t="s">
        <v>104</v>
      </c>
    </row>
    <row r="28" spans="2:2">
      <c r="B28" s="3"/>
    </row>
    <row r="29" spans="2:2">
      <c r="B29" s="3" t="s">
        <v>7</v>
      </c>
    </row>
    <row r="30" spans="2:2">
      <c r="B30" s="3" t="s">
        <v>31</v>
      </c>
    </row>
    <row r="31" spans="2:2" ht="30">
      <c r="B31" s="3" t="s">
        <v>42</v>
      </c>
    </row>
    <row r="32" spans="2:2">
      <c r="B32" s="3" t="s">
        <v>32</v>
      </c>
    </row>
    <row r="33" spans="2:2">
      <c r="B33" s="3" t="s">
        <v>33</v>
      </c>
    </row>
    <row r="34" spans="2:2">
      <c r="B34" s="3" t="s">
        <v>58</v>
      </c>
    </row>
    <row r="35" spans="2:2">
      <c r="B35" s="3" t="s">
        <v>59</v>
      </c>
    </row>
    <row r="36" spans="2:2">
      <c r="B36" s="3" t="s">
        <v>61</v>
      </c>
    </row>
    <row r="37" spans="2:2">
      <c r="B37" s="3" t="s">
        <v>62</v>
      </c>
    </row>
    <row r="38" spans="2:2">
      <c r="B38" s="3"/>
    </row>
    <row r="39" spans="2:2" ht="45">
      <c r="B39" s="3" t="s">
        <v>68</v>
      </c>
    </row>
    <row r="40" spans="2:2">
      <c r="B40" s="3"/>
    </row>
    <row r="41" spans="2:2" ht="45">
      <c r="B41" s="3" t="s">
        <v>105</v>
      </c>
    </row>
    <row r="42" spans="2:2">
      <c r="B42" s="3"/>
    </row>
    <row r="43" spans="2:2">
      <c r="B43" s="3" t="s">
        <v>1</v>
      </c>
    </row>
    <row r="45" spans="2:2">
      <c r="B45" s="7" t="s">
        <v>3</v>
      </c>
    </row>
  </sheetData>
  <sheetProtection password="88B4"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P212"/>
  <sheetViews>
    <sheetView workbookViewId="0">
      <selection activeCell="A3" sqref="A3"/>
    </sheetView>
  </sheetViews>
  <sheetFormatPr defaultRowHeight="15"/>
  <cols>
    <col min="1" max="1" width="15.140625" customWidth="1"/>
    <col min="2" max="2" width="12" customWidth="1"/>
    <col min="3" max="3" width="8.28515625" customWidth="1"/>
    <col min="4" max="4" width="11.140625" customWidth="1"/>
    <col min="5" max="5" width="15.5703125" customWidth="1"/>
    <col min="6" max="6" width="8.5703125" customWidth="1"/>
    <col min="7" max="7" width="15" style="27" customWidth="1"/>
    <col min="8" max="8" width="11.5703125" style="27" customWidth="1"/>
    <col min="9" max="9" width="16.140625" customWidth="1"/>
    <col min="10" max="10" width="11.28515625" customWidth="1"/>
    <col min="11" max="11" width="10.7109375" customWidth="1"/>
    <col min="12" max="12" width="13.42578125" customWidth="1"/>
    <col min="13" max="13" width="17.85546875" customWidth="1"/>
    <col min="14" max="14" width="8.85546875" customWidth="1"/>
  </cols>
  <sheetData>
    <row r="1" spans="1:16" s="11" customFormat="1">
      <c r="E1" s="12"/>
      <c r="F1" s="12"/>
      <c r="G1" s="27"/>
      <c r="H1" s="27"/>
    </row>
    <row r="2" spans="1:16" s="11" customFormat="1">
      <c r="A2" s="17" t="s">
        <v>106</v>
      </c>
      <c r="B2" s="13"/>
      <c r="C2" s="13"/>
      <c r="D2" s="13"/>
      <c r="E2" s="13"/>
      <c r="F2" s="13"/>
      <c r="G2" s="17"/>
      <c r="H2" s="27"/>
      <c r="O2" s="10"/>
    </row>
    <row r="3" spans="1:16" s="11" customFormat="1">
      <c r="E3" s="12"/>
      <c r="H3" s="27"/>
      <c r="I3" s="14" t="s">
        <v>5</v>
      </c>
      <c r="J3" s="14"/>
      <c r="K3" s="14"/>
    </row>
    <row r="4" spans="1:16" s="11" customFormat="1">
      <c r="F4" t="s">
        <v>19</v>
      </c>
      <c r="G4" t="s">
        <v>20</v>
      </c>
      <c r="H4" s="27"/>
    </row>
    <row r="5" spans="1:16" s="11" customFormat="1">
      <c r="A5" t="s">
        <v>41</v>
      </c>
      <c r="C5" s="48">
        <v>97</v>
      </c>
      <c r="E5" t="s">
        <v>69</v>
      </c>
      <c r="F5" s="42" t="s">
        <v>17</v>
      </c>
      <c r="G5" s="58">
        <v>3.5</v>
      </c>
      <c r="H5" s="27"/>
      <c r="I5" t="s">
        <v>72</v>
      </c>
      <c r="J5" s="62">
        <v>2.95</v>
      </c>
      <c r="L5" t="s">
        <v>86</v>
      </c>
      <c r="N5" s="73">
        <v>25</v>
      </c>
    </row>
    <row r="6" spans="1:16" s="11" customFormat="1">
      <c r="A6" t="s">
        <v>18</v>
      </c>
      <c r="C6" s="14">
        <v>1</v>
      </c>
      <c r="E6" t="s">
        <v>70</v>
      </c>
      <c r="F6" s="38" t="s">
        <v>16</v>
      </c>
      <c r="G6" s="58">
        <v>2.5</v>
      </c>
      <c r="H6" s="27"/>
      <c r="I6" t="s">
        <v>73</v>
      </c>
      <c r="J6" s="63"/>
      <c r="L6" t="s">
        <v>87</v>
      </c>
      <c r="N6" s="73">
        <v>20</v>
      </c>
    </row>
    <row r="7" spans="1:16" s="11" customFormat="1">
      <c r="A7" t="s">
        <v>36</v>
      </c>
      <c r="C7" s="14">
        <v>1</v>
      </c>
      <c r="E7" t="s">
        <v>71</v>
      </c>
      <c r="F7" s="38" t="s">
        <v>15</v>
      </c>
      <c r="G7" s="58">
        <v>1.5</v>
      </c>
      <c r="H7" s="27"/>
      <c r="I7" t="s">
        <v>53</v>
      </c>
      <c r="J7" s="64">
        <f>Resultat!Z157</f>
        <v>96.993557945923811</v>
      </c>
      <c r="L7" t="s">
        <v>88</v>
      </c>
      <c r="N7" s="73">
        <v>300</v>
      </c>
    </row>
    <row r="8" spans="1:16" s="11" customFormat="1">
      <c r="A8" t="s">
        <v>40</v>
      </c>
      <c r="C8" s="59">
        <f>Resultat!U157</f>
        <v>96.972929071715626</v>
      </c>
      <c r="E8"/>
      <c r="F8" s="38"/>
      <c r="G8" s="68"/>
      <c r="H8" s="27"/>
      <c r="I8" t="s">
        <v>54</v>
      </c>
    </row>
    <row r="9" spans="1:16" s="11" customFormat="1">
      <c r="A9" t="s">
        <v>52</v>
      </c>
      <c r="C9" s="49"/>
      <c r="E9" t="s">
        <v>64</v>
      </c>
      <c r="F9" s="38"/>
      <c r="G9" s="70">
        <v>240</v>
      </c>
      <c r="H9" s="27"/>
      <c r="I9" t="s">
        <v>55</v>
      </c>
    </row>
    <row r="10" spans="1:16" s="12" customFormat="1">
      <c r="A10" s="25"/>
      <c r="B10" s="25"/>
      <c r="C10" s="25"/>
      <c r="D10" s="25"/>
      <c r="E10" s="25"/>
      <c r="F10" s="25"/>
      <c r="G10" s="18"/>
      <c r="H10" s="18"/>
      <c r="I10" s="18"/>
      <c r="J10" s="18"/>
      <c r="K10" s="18"/>
      <c r="L10" s="18"/>
      <c r="M10" s="18"/>
    </row>
    <row r="11" spans="1:16" s="57" customFormat="1" ht="30">
      <c r="A11" s="26" t="s">
        <v>0</v>
      </c>
      <c r="B11" s="53" t="s">
        <v>6</v>
      </c>
      <c r="C11" s="53" t="s">
        <v>8</v>
      </c>
      <c r="D11" s="53" t="s">
        <v>9</v>
      </c>
      <c r="E11" s="54" t="s">
        <v>10</v>
      </c>
      <c r="F11" s="53" t="s">
        <v>11</v>
      </c>
      <c r="G11" s="53" t="s">
        <v>44</v>
      </c>
      <c r="H11" s="55" t="s">
        <v>12</v>
      </c>
      <c r="I11" s="53" t="s">
        <v>14</v>
      </c>
      <c r="J11" s="53" t="s">
        <v>13</v>
      </c>
      <c r="K11" s="32"/>
      <c r="L11" s="32"/>
      <c r="M11" s="32"/>
      <c r="N11" s="56"/>
      <c r="O11" s="56"/>
      <c r="P11" s="56"/>
    </row>
    <row r="12" spans="1:16" s="11" customFormat="1">
      <c r="F12" s="12"/>
      <c r="H12" s="28"/>
      <c r="I12" s="12"/>
      <c r="J12" s="12"/>
      <c r="K12" s="12"/>
      <c r="L12" s="12"/>
      <c r="M12" s="12"/>
      <c r="N12" s="12"/>
      <c r="O12" s="12"/>
      <c r="P12" s="12"/>
    </row>
    <row r="13" spans="1:16" s="11" customFormat="1">
      <c r="A13" s="19">
        <v>1</v>
      </c>
      <c r="B13" s="39">
        <v>699</v>
      </c>
      <c r="C13" s="39">
        <v>7</v>
      </c>
      <c r="D13" s="39">
        <v>12</v>
      </c>
      <c r="E13" s="40">
        <v>78.892545803823225</v>
      </c>
      <c r="F13" s="41">
        <v>18</v>
      </c>
      <c r="G13" s="60">
        <v>447</v>
      </c>
      <c r="H13" s="41" t="s">
        <v>15</v>
      </c>
      <c r="I13" s="42" t="s">
        <v>15</v>
      </c>
      <c r="J13" s="41" t="s">
        <v>15</v>
      </c>
      <c r="K13" s="18"/>
      <c r="L13" s="18"/>
      <c r="M13" s="18"/>
      <c r="N13" s="12"/>
      <c r="O13" s="12"/>
      <c r="P13" s="12"/>
    </row>
    <row r="14" spans="1:16" s="11" customFormat="1">
      <c r="A14" s="11">
        <v>2</v>
      </c>
      <c r="B14" s="8">
        <v>69</v>
      </c>
      <c r="C14" s="8">
        <v>18</v>
      </c>
      <c r="D14" s="8">
        <v>10</v>
      </c>
      <c r="E14" s="40">
        <v>9.0882571952814857</v>
      </c>
      <c r="F14" s="43">
        <v>9</v>
      </c>
      <c r="G14" s="61">
        <v>69</v>
      </c>
      <c r="H14" s="41" t="s">
        <v>15</v>
      </c>
      <c r="I14" s="38" t="s">
        <v>15</v>
      </c>
      <c r="J14" s="43" t="s">
        <v>15</v>
      </c>
      <c r="K14" s="18"/>
      <c r="L14" s="18"/>
      <c r="M14" s="18"/>
      <c r="N14" s="12"/>
      <c r="O14" s="12"/>
      <c r="P14" s="12"/>
    </row>
    <row r="15" spans="1:16" s="11" customFormat="1">
      <c r="A15" s="19">
        <v>3</v>
      </c>
      <c r="B15" s="8">
        <v>22</v>
      </c>
      <c r="C15" s="8">
        <v>51</v>
      </c>
      <c r="D15" s="8">
        <v>11</v>
      </c>
      <c r="E15" s="40">
        <v>1.9839158495580063</v>
      </c>
      <c r="F15" s="43">
        <v>17</v>
      </c>
      <c r="G15" s="61">
        <v>22</v>
      </c>
      <c r="H15" s="41" t="s">
        <v>15</v>
      </c>
      <c r="I15" s="38" t="s">
        <v>15</v>
      </c>
      <c r="J15" s="43" t="s">
        <v>15</v>
      </c>
      <c r="K15" s="12"/>
      <c r="L15" s="18"/>
      <c r="M15" s="12"/>
      <c r="N15" s="12"/>
      <c r="O15" s="12"/>
      <c r="P15" s="12"/>
    </row>
    <row r="16" spans="1:16" s="11" customFormat="1">
      <c r="A16" s="11">
        <v>4</v>
      </c>
      <c r="B16" s="8">
        <v>11</v>
      </c>
      <c r="C16" s="8">
        <v>40</v>
      </c>
      <c r="D16" s="8">
        <v>7</v>
      </c>
      <c r="E16" s="40">
        <v>1.4792754376432111</v>
      </c>
      <c r="F16" s="43">
        <v>29</v>
      </c>
      <c r="G16" s="61">
        <v>11</v>
      </c>
      <c r="H16" s="41" t="s">
        <v>15</v>
      </c>
      <c r="I16" s="38" t="s">
        <v>15</v>
      </c>
      <c r="J16" s="43" t="s">
        <v>15</v>
      </c>
      <c r="K16" s="12"/>
      <c r="L16" s="18"/>
      <c r="M16" s="12"/>
      <c r="N16" s="12"/>
      <c r="O16" s="12"/>
      <c r="P16" s="12"/>
    </row>
    <row r="17" spans="1:16" s="11" customFormat="1">
      <c r="A17" s="19">
        <v>5</v>
      </c>
      <c r="B17" s="8">
        <v>21</v>
      </c>
      <c r="C17" s="8">
        <v>50</v>
      </c>
      <c r="D17" s="8">
        <v>7</v>
      </c>
      <c r="E17" s="40">
        <v>2.5343685283135557</v>
      </c>
      <c r="F17" s="43">
        <v>9</v>
      </c>
      <c r="G17" s="61">
        <v>21</v>
      </c>
      <c r="H17" s="41" t="s">
        <v>15</v>
      </c>
      <c r="I17" s="38" t="s">
        <v>15</v>
      </c>
      <c r="J17" s="43" t="s">
        <v>15</v>
      </c>
      <c r="K17" s="12"/>
      <c r="L17" s="18"/>
      <c r="M17" s="12"/>
      <c r="N17" s="12"/>
      <c r="O17" s="12"/>
      <c r="P17" s="12"/>
    </row>
    <row r="18" spans="1:16" s="11" customFormat="1">
      <c r="A18" s="11">
        <v>6</v>
      </c>
      <c r="B18" s="8">
        <v>40</v>
      </c>
      <c r="C18" s="8">
        <v>21</v>
      </c>
      <c r="D18" s="8">
        <v>10</v>
      </c>
      <c r="E18" s="40">
        <v>3.5748996856422202</v>
      </c>
      <c r="F18" s="43">
        <v>7</v>
      </c>
      <c r="G18" s="61">
        <v>40</v>
      </c>
      <c r="H18" s="41" t="s">
        <v>15</v>
      </c>
      <c r="I18" s="38" t="s">
        <v>15</v>
      </c>
      <c r="J18" s="43" t="s">
        <v>15</v>
      </c>
      <c r="K18" s="16"/>
      <c r="L18" s="18"/>
      <c r="M18" s="16"/>
      <c r="N18" s="16"/>
      <c r="O18" s="16"/>
      <c r="P18" s="12"/>
    </row>
    <row r="19" spans="1:16" s="11" customFormat="1">
      <c r="A19" s="19">
        <v>7</v>
      </c>
      <c r="B19" s="8">
        <v>45</v>
      </c>
      <c r="C19" s="8">
        <v>83</v>
      </c>
      <c r="D19" s="8">
        <v>14</v>
      </c>
      <c r="E19" s="40">
        <v>4.3082732017334484</v>
      </c>
      <c r="F19" s="43">
        <v>4</v>
      </c>
      <c r="G19" s="61">
        <v>33</v>
      </c>
      <c r="H19" s="41" t="s">
        <v>15</v>
      </c>
      <c r="I19" s="23" t="s">
        <v>16</v>
      </c>
      <c r="J19" s="43" t="s">
        <v>15</v>
      </c>
      <c r="K19" s="15"/>
      <c r="L19" s="18"/>
      <c r="M19" s="15"/>
      <c r="N19" s="15"/>
      <c r="O19" s="15"/>
    </row>
    <row r="20" spans="1:16" s="11" customFormat="1">
      <c r="A20" s="11">
        <v>8</v>
      </c>
      <c r="B20" s="8">
        <v>23</v>
      </c>
      <c r="C20" s="8">
        <v>30</v>
      </c>
      <c r="D20" s="8">
        <v>7</v>
      </c>
      <c r="E20" s="40">
        <v>3.2147987218181537</v>
      </c>
      <c r="F20" s="43">
        <v>9</v>
      </c>
      <c r="G20" s="61">
        <v>23</v>
      </c>
      <c r="H20" s="41" t="s">
        <v>15</v>
      </c>
      <c r="I20" s="38" t="s">
        <v>15</v>
      </c>
      <c r="J20" s="43" t="s">
        <v>15</v>
      </c>
      <c r="K20" s="15"/>
      <c r="L20" s="18"/>
      <c r="M20" s="15"/>
      <c r="N20" s="15"/>
      <c r="O20" s="15"/>
    </row>
    <row r="21" spans="1:16" s="11" customFormat="1">
      <c r="A21" s="19">
        <v>9</v>
      </c>
      <c r="B21" s="8">
        <v>125</v>
      </c>
      <c r="C21" s="8">
        <v>22</v>
      </c>
      <c r="D21" s="8">
        <v>10</v>
      </c>
      <c r="E21" s="40">
        <v>14.475662303783855</v>
      </c>
      <c r="F21" s="43">
        <v>19</v>
      </c>
      <c r="G21" s="61">
        <v>107</v>
      </c>
      <c r="H21" s="41" t="s">
        <v>15</v>
      </c>
      <c r="I21" s="38" t="s">
        <v>15</v>
      </c>
      <c r="J21" s="43" t="s">
        <v>15</v>
      </c>
      <c r="K21" s="15"/>
      <c r="L21" s="18"/>
      <c r="M21" s="15"/>
      <c r="N21" s="15"/>
      <c r="O21" s="15"/>
    </row>
    <row r="22" spans="1:16" s="11" customFormat="1">
      <c r="A22" s="11">
        <v>10</v>
      </c>
      <c r="B22" s="8">
        <v>50</v>
      </c>
      <c r="C22" s="8">
        <v>20</v>
      </c>
      <c r="D22" s="8">
        <v>5</v>
      </c>
      <c r="E22" s="40">
        <v>6.9783436901522293</v>
      </c>
      <c r="F22" s="43">
        <v>9</v>
      </c>
      <c r="G22" s="61">
        <v>50</v>
      </c>
      <c r="H22" s="41" t="s">
        <v>15</v>
      </c>
      <c r="I22" s="38" t="s">
        <v>15</v>
      </c>
      <c r="J22" s="43" t="s">
        <v>15</v>
      </c>
      <c r="K22" s="18"/>
      <c r="L22" s="18"/>
      <c r="M22" s="18"/>
      <c r="N22" s="15"/>
      <c r="O22" s="15"/>
    </row>
    <row r="23" spans="1:16" s="11" customFormat="1">
      <c r="A23" s="19">
        <v>11</v>
      </c>
      <c r="B23" s="8">
        <v>22</v>
      </c>
      <c r="C23" s="8">
        <v>37</v>
      </c>
      <c r="D23" s="8">
        <v>5</v>
      </c>
      <c r="E23" s="40">
        <v>3.4731460140603949</v>
      </c>
      <c r="F23" s="43">
        <v>4</v>
      </c>
      <c r="G23" s="61">
        <v>22</v>
      </c>
      <c r="H23" s="41" t="s">
        <v>15</v>
      </c>
      <c r="I23" s="38" t="s">
        <v>15</v>
      </c>
      <c r="J23" s="43" t="s">
        <v>15</v>
      </c>
      <c r="L23" s="18"/>
      <c r="N23" s="15"/>
      <c r="O23" s="15"/>
    </row>
    <row r="24" spans="1:16" s="11" customFormat="1">
      <c r="A24" s="11">
        <v>12</v>
      </c>
      <c r="B24" s="8">
        <v>4</v>
      </c>
      <c r="C24" s="8">
        <v>35</v>
      </c>
      <c r="D24" s="8">
        <v>4</v>
      </c>
      <c r="E24" s="40">
        <v>0.58919349052128589</v>
      </c>
      <c r="F24" s="43">
        <v>30</v>
      </c>
      <c r="G24" s="61">
        <v>4</v>
      </c>
      <c r="H24" s="41" t="s">
        <v>15</v>
      </c>
      <c r="I24" s="38" t="s">
        <v>15</v>
      </c>
      <c r="J24" s="43" t="s">
        <v>15</v>
      </c>
      <c r="K24" s="15"/>
      <c r="L24" s="18"/>
      <c r="M24" s="15"/>
      <c r="N24" s="15"/>
      <c r="O24" s="15"/>
    </row>
    <row r="25" spans="1:16" s="11" customFormat="1">
      <c r="A25" s="19">
        <v>13</v>
      </c>
      <c r="B25" s="8">
        <v>20</v>
      </c>
      <c r="C25" s="8">
        <v>11</v>
      </c>
      <c r="D25" s="8">
        <v>7</v>
      </c>
      <c r="E25" s="40">
        <v>2.4718114090561856</v>
      </c>
      <c r="F25" s="43">
        <v>15</v>
      </c>
      <c r="G25" s="61">
        <v>20</v>
      </c>
      <c r="H25" s="41" t="s">
        <v>15</v>
      </c>
      <c r="I25" s="38" t="s">
        <v>15</v>
      </c>
      <c r="J25" s="43" t="s">
        <v>15</v>
      </c>
      <c r="K25" s="15"/>
      <c r="L25" s="18"/>
      <c r="M25" s="15"/>
      <c r="N25" s="15"/>
      <c r="O25" s="15"/>
    </row>
    <row r="26" spans="1:16" s="11" customFormat="1">
      <c r="A26" s="11">
        <v>14</v>
      </c>
      <c r="B26" s="8">
        <v>59</v>
      </c>
      <c r="C26" s="8">
        <v>33</v>
      </c>
      <c r="D26" s="8">
        <v>4</v>
      </c>
      <c r="E26" s="40">
        <v>8.5036199306719311</v>
      </c>
      <c r="F26" s="43">
        <v>11</v>
      </c>
      <c r="G26" s="61">
        <v>59</v>
      </c>
      <c r="H26" s="41" t="s">
        <v>15</v>
      </c>
      <c r="I26" s="38" t="s">
        <v>15</v>
      </c>
      <c r="J26" s="43" t="s">
        <v>15</v>
      </c>
      <c r="K26" s="15"/>
      <c r="L26" s="18"/>
      <c r="M26" s="15"/>
      <c r="N26" s="15"/>
      <c r="O26" s="15"/>
    </row>
    <row r="27" spans="1:16" s="11" customFormat="1">
      <c r="A27" s="19">
        <v>15</v>
      </c>
      <c r="B27" s="8">
        <v>19</v>
      </c>
      <c r="C27" s="8">
        <v>49</v>
      </c>
      <c r="D27" s="8">
        <v>4</v>
      </c>
      <c r="E27" s="40">
        <v>3.1275739191536247</v>
      </c>
      <c r="F27" s="43">
        <v>30</v>
      </c>
      <c r="G27" s="61">
        <v>19</v>
      </c>
      <c r="H27" s="41" t="s">
        <v>15</v>
      </c>
      <c r="I27" s="38" t="s">
        <v>15</v>
      </c>
      <c r="J27" s="43" t="s">
        <v>15</v>
      </c>
      <c r="K27" s="15"/>
      <c r="L27" s="18"/>
      <c r="M27" s="15"/>
      <c r="N27" s="15"/>
      <c r="O27" s="15"/>
    </row>
    <row r="28" spans="1:16" s="11" customFormat="1">
      <c r="A28" s="11">
        <v>16</v>
      </c>
      <c r="B28" s="8">
        <v>40</v>
      </c>
      <c r="C28" s="8">
        <v>83</v>
      </c>
      <c r="D28" s="8">
        <v>11</v>
      </c>
      <c r="E28" s="40">
        <v>3.9688166058505581</v>
      </c>
      <c r="F28" s="43">
        <v>4</v>
      </c>
      <c r="G28" s="61">
        <v>31</v>
      </c>
      <c r="H28" s="41" t="s">
        <v>15</v>
      </c>
      <c r="I28" s="38" t="s">
        <v>16</v>
      </c>
      <c r="J28" s="43" t="s">
        <v>15</v>
      </c>
      <c r="K28" s="15"/>
      <c r="L28" s="18"/>
      <c r="M28" s="15"/>
      <c r="N28" s="15"/>
      <c r="O28" s="15"/>
    </row>
    <row r="29" spans="1:16" s="11" customFormat="1">
      <c r="A29" s="19">
        <v>17</v>
      </c>
      <c r="B29" s="8">
        <v>200</v>
      </c>
      <c r="C29" s="8">
        <v>26</v>
      </c>
      <c r="D29" s="8">
        <v>8</v>
      </c>
      <c r="E29" s="40">
        <v>18.75268007368819</v>
      </c>
      <c r="F29" s="43">
        <v>28</v>
      </c>
      <c r="G29" s="61">
        <v>124</v>
      </c>
      <c r="H29" s="41" t="s">
        <v>15</v>
      </c>
      <c r="I29" s="38" t="s">
        <v>15</v>
      </c>
      <c r="J29" s="43" t="s">
        <v>15</v>
      </c>
      <c r="K29" s="15"/>
      <c r="L29" s="18"/>
      <c r="M29" s="15"/>
      <c r="N29" s="15"/>
      <c r="O29" s="15"/>
    </row>
    <row r="30" spans="1:16" s="11" customFormat="1">
      <c r="A30" s="11">
        <v>18</v>
      </c>
      <c r="B30" s="8">
        <v>56</v>
      </c>
      <c r="C30" s="8">
        <v>72</v>
      </c>
      <c r="D30" s="8">
        <v>15</v>
      </c>
      <c r="E30" s="40">
        <v>6.7300936202849915</v>
      </c>
      <c r="F30" s="43">
        <v>30</v>
      </c>
      <c r="G30" s="61">
        <v>39</v>
      </c>
      <c r="H30" s="41" t="s">
        <v>15</v>
      </c>
      <c r="I30" s="38" t="s">
        <v>16</v>
      </c>
      <c r="J30" s="43" t="s">
        <v>15</v>
      </c>
      <c r="K30" s="15"/>
      <c r="L30" s="18"/>
      <c r="M30" s="15"/>
      <c r="N30" s="15"/>
      <c r="O30" s="15"/>
    </row>
    <row r="31" spans="1:16" s="11" customFormat="1">
      <c r="A31" s="19">
        <v>19</v>
      </c>
      <c r="B31" s="8">
        <v>218</v>
      </c>
      <c r="C31" s="8">
        <v>30</v>
      </c>
      <c r="D31" s="8">
        <v>13</v>
      </c>
      <c r="E31" s="40">
        <v>21.210451157801838</v>
      </c>
      <c r="F31" s="43">
        <v>15</v>
      </c>
      <c r="G31" s="61">
        <v>120</v>
      </c>
      <c r="H31" s="41" t="s">
        <v>15</v>
      </c>
      <c r="I31" s="38" t="s">
        <v>15</v>
      </c>
      <c r="J31" s="43" t="s">
        <v>15</v>
      </c>
      <c r="K31" s="15"/>
      <c r="L31" s="18"/>
      <c r="M31" s="15"/>
      <c r="N31" s="15"/>
      <c r="O31" s="15"/>
    </row>
    <row r="32" spans="1:16" s="11" customFormat="1">
      <c r="A32" s="11">
        <v>20</v>
      </c>
      <c r="B32" s="8">
        <v>273</v>
      </c>
      <c r="C32" s="8">
        <v>29</v>
      </c>
      <c r="D32" s="8">
        <v>14</v>
      </c>
      <c r="E32" s="40">
        <v>22.323063804969021</v>
      </c>
      <c r="F32" s="43">
        <v>20</v>
      </c>
      <c r="G32" s="61">
        <v>137</v>
      </c>
      <c r="H32" s="41" t="s">
        <v>15</v>
      </c>
      <c r="I32" s="38" t="s">
        <v>15</v>
      </c>
      <c r="J32" s="43" t="s">
        <v>15</v>
      </c>
      <c r="K32" s="15"/>
      <c r="L32" s="18"/>
      <c r="M32" s="15"/>
      <c r="N32" s="15"/>
      <c r="O32" s="15"/>
    </row>
    <row r="33" spans="1:15" s="11" customFormat="1">
      <c r="A33" s="19">
        <v>21</v>
      </c>
      <c r="B33" s="8">
        <v>31</v>
      </c>
      <c r="C33" s="8">
        <v>247</v>
      </c>
      <c r="D33" s="8">
        <v>12</v>
      </c>
      <c r="E33" s="40">
        <v>3.0703032811354003</v>
      </c>
      <c r="F33" s="43">
        <v>9</v>
      </c>
      <c r="G33" s="61">
        <v>16</v>
      </c>
      <c r="H33" s="41" t="s">
        <v>15</v>
      </c>
      <c r="I33" s="38" t="s">
        <v>17</v>
      </c>
      <c r="J33" s="43" t="s">
        <v>15</v>
      </c>
      <c r="K33" s="15"/>
      <c r="L33" s="18"/>
      <c r="M33" s="15"/>
      <c r="N33" s="15"/>
      <c r="O33" s="15"/>
    </row>
    <row r="34" spans="1:15" s="11" customFormat="1">
      <c r="A34" s="11">
        <v>22</v>
      </c>
      <c r="B34" s="8">
        <v>218</v>
      </c>
      <c r="C34" s="8">
        <v>244</v>
      </c>
      <c r="D34" s="8">
        <v>11</v>
      </c>
      <c r="E34" s="40">
        <v>19.123256778722887</v>
      </c>
      <c r="F34" s="43">
        <v>10</v>
      </c>
      <c r="G34" s="61">
        <v>42</v>
      </c>
      <c r="H34" s="41" t="s">
        <v>16</v>
      </c>
      <c r="I34" s="38" t="s">
        <v>17</v>
      </c>
      <c r="J34" s="43" t="s">
        <v>15</v>
      </c>
      <c r="K34" s="15"/>
      <c r="L34" s="18"/>
      <c r="M34" s="15"/>
      <c r="N34" s="15"/>
      <c r="O34" s="15"/>
    </row>
    <row r="35" spans="1:15" s="11" customFormat="1">
      <c r="A35" s="19">
        <v>23</v>
      </c>
      <c r="B35" s="8">
        <v>11</v>
      </c>
      <c r="C35" s="8">
        <v>632</v>
      </c>
      <c r="D35" s="8">
        <v>8</v>
      </c>
      <c r="E35" s="40">
        <v>1.1532654137839289</v>
      </c>
      <c r="F35" s="43">
        <v>22</v>
      </c>
      <c r="G35" s="61">
        <v>6</v>
      </c>
      <c r="H35" s="41" t="s">
        <v>15</v>
      </c>
      <c r="I35" s="38" t="s">
        <v>17</v>
      </c>
      <c r="J35" s="43" t="s">
        <v>15</v>
      </c>
      <c r="K35" s="15"/>
      <c r="L35" s="18"/>
      <c r="M35" s="15"/>
      <c r="N35" s="15"/>
      <c r="O35" s="15"/>
    </row>
    <row r="36" spans="1:15">
      <c r="A36" s="11">
        <v>24</v>
      </c>
      <c r="B36" s="8">
        <v>19</v>
      </c>
      <c r="C36" s="8">
        <v>144</v>
      </c>
      <c r="D36" s="8">
        <v>8</v>
      </c>
      <c r="E36" s="40">
        <v>2.5726787382854828</v>
      </c>
      <c r="F36" s="43">
        <v>5</v>
      </c>
      <c r="G36" s="61">
        <v>16</v>
      </c>
      <c r="H36" s="41" t="s">
        <v>15</v>
      </c>
      <c r="I36" s="38" t="s">
        <v>16</v>
      </c>
      <c r="J36" s="43" t="s">
        <v>15</v>
      </c>
      <c r="K36" s="8"/>
      <c r="L36" s="18"/>
      <c r="M36" s="8"/>
      <c r="N36" s="8"/>
      <c r="O36" s="8"/>
    </row>
    <row r="37" spans="1:15">
      <c r="A37" s="19">
        <v>25</v>
      </c>
      <c r="B37" s="8">
        <v>26</v>
      </c>
      <c r="C37" s="8">
        <v>519</v>
      </c>
      <c r="D37" s="8">
        <v>12</v>
      </c>
      <c r="E37" s="40">
        <v>2.1722767927708326</v>
      </c>
      <c r="F37" s="43">
        <v>17</v>
      </c>
      <c r="G37" s="61">
        <v>10</v>
      </c>
      <c r="H37" s="41" t="s">
        <v>15</v>
      </c>
      <c r="I37" s="38" t="s">
        <v>17</v>
      </c>
      <c r="J37" s="43" t="s">
        <v>15</v>
      </c>
      <c r="K37" s="8"/>
      <c r="L37" s="18"/>
      <c r="M37" s="8"/>
      <c r="N37" s="8"/>
      <c r="O37" s="8"/>
    </row>
    <row r="38" spans="1:15">
      <c r="A38" s="11">
        <v>26</v>
      </c>
      <c r="B38" s="8">
        <v>9</v>
      </c>
      <c r="C38" s="8">
        <v>113</v>
      </c>
      <c r="D38" s="8">
        <v>6</v>
      </c>
      <c r="E38" s="40">
        <v>1.0332430813757567</v>
      </c>
      <c r="F38" s="43">
        <v>11</v>
      </c>
      <c r="G38" s="61">
        <v>9</v>
      </c>
      <c r="H38" s="41" t="s">
        <v>15</v>
      </c>
      <c r="I38" s="38" t="s">
        <v>16</v>
      </c>
      <c r="J38" s="43" t="s">
        <v>15</v>
      </c>
      <c r="K38" s="8"/>
      <c r="L38" s="18"/>
      <c r="M38" s="8"/>
      <c r="N38" s="8"/>
      <c r="O38" s="8"/>
    </row>
    <row r="39" spans="1:15">
      <c r="A39" s="19">
        <v>27</v>
      </c>
      <c r="B39" s="8">
        <v>11</v>
      </c>
      <c r="C39" s="8">
        <v>208</v>
      </c>
      <c r="D39" s="8">
        <v>6</v>
      </c>
      <c r="E39" s="40">
        <v>1.3167044537163253</v>
      </c>
      <c r="F39" s="43">
        <v>30</v>
      </c>
      <c r="G39" s="61">
        <v>10</v>
      </c>
      <c r="H39" s="41" t="s">
        <v>15</v>
      </c>
      <c r="I39" s="38" t="s">
        <v>16</v>
      </c>
      <c r="J39" s="43" t="s">
        <v>15</v>
      </c>
      <c r="K39" s="8"/>
      <c r="L39" s="18"/>
      <c r="M39" s="8"/>
      <c r="N39" s="8"/>
      <c r="O39" s="8"/>
    </row>
    <row r="40" spans="1:15">
      <c r="A40" s="11">
        <v>28</v>
      </c>
      <c r="B40" s="8">
        <v>18</v>
      </c>
      <c r="C40" s="8">
        <v>347</v>
      </c>
      <c r="D40" s="8">
        <v>8</v>
      </c>
      <c r="E40" s="40">
        <v>2.0421033622553981</v>
      </c>
      <c r="F40" s="43">
        <v>35</v>
      </c>
      <c r="G40" s="61">
        <v>10</v>
      </c>
      <c r="H40" s="41" t="s">
        <v>15</v>
      </c>
      <c r="I40" s="38" t="s">
        <v>17</v>
      </c>
      <c r="J40" s="43" t="s">
        <v>15</v>
      </c>
      <c r="K40" s="8"/>
      <c r="L40" s="18"/>
      <c r="M40" s="8"/>
      <c r="N40" s="8"/>
      <c r="O40" s="8"/>
    </row>
    <row r="41" spans="1:15">
      <c r="A41" s="19">
        <v>29</v>
      </c>
      <c r="B41" s="8">
        <v>12</v>
      </c>
      <c r="C41" s="8">
        <v>996</v>
      </c>
      <c r="D41" s="8">
        <v>11</v>
      </c>
      <c r="E41" s="40">
        <v>1.3980894495768752</v>
      </c>
      <c r="F41" s="43">
        <v>15</v>
      </c>
      <c r="G41" s="61">
        <v>5</v>
      </c>
      <c r="H41" s="41" t="s">
        <v>15</v>
      </c>
      <c r="I41" s="38" t="s">
        <v>17</v>
      </c>
      <c r="J41" s="43" t="s">
        <v>15</v>
      </c>
      <c r="K41" s="8"/>
      <c r="L41" s="18"/>
      <c r="M41" s="8"/>
      <c r="N41" s="8"/>
      <c r="O41" s="8"/>
    </row>
    <row r="42" spans="1:15">
      <c r="A42" s="11">
        <v>30</v>
      </c>
      <c r="B42" s="8">
        <v>185</v>
      </c>
      <c r="C42" s="8">
        <v>75</v>
      </c>
      <c r="D42" s="8">
        <v>22</v>
      </c>
      <c r="E42" s="40">
        <v>14.115139058337936</v>
      </c>
      <c r="F42" s="43">
        <v>4</v>
      </c>
      <c r="G42" s="61">
        <v>70</v>
      </c>
      <c r="H42" s="41" t="s">
        <v>15</v>
      </c>
      <c r="I42" s="38" t="s">
        <v>16</v>
      </c>
      <c r="J42" s="43" t="s">
        <v>15</v>
      </c>
      <c r="K42" s="8"/>
      <c r="L42" s="18"/>
      <c r="M42" s="8"/>
      <c r="N42" s="8"/>
      <c r="O42" s="8"/>
    </row>
    <row r="43" spans="1:15">
      <c r="A43" s="19">
        <v>31</v>
      </c>
      <c r="B43" s="8">
        <v>914</v>
      </c>
      <c r="C43" s="8">
        <v>26</v>
      </c>
      <c r="D43" s="8">
        <v>21</v>
      </c>
      <c r="E43" s="40">
        <v>74.942471685578425</v>
      </c>
      <c r="F43" s="43">
        <v>7</v>
      </c>
      <c r="G43" s="61">
        <v>265</v>
      </c>
      <c r="H43" s="41" t="s">
        <v>16</v>
      </c>
      <c r="I43" s="38" t="s">
        <v>15</v>
      </c>
      <c r="J43" s="43" t="s">
        <v>15</v>
      </c>
      <c r="K43" s="8"/>
      <c r="L43" s="18"/>
      <c r="M43" s="8"/>
      <c r="N43" s="8"/>
      <c r="O43" s="8"/>
    </row>
    <row r="44" spans="1:15">
      <c r="A44" s="11">
        <v>32</v>
      </c>
      <c r="B44" s="8">
        <v>32</v>
      </c>
      <c r="C44" s="8">
        <v>83</v>
      </c>
      <c r="D44" s="8">
        <v>25</v>
      </c>
      <c r="E44" s="40">
        <v>2.4836615635912249</v>
      </c>
      <c r="F44" s="43">
        <v>14</v>
      </c>
      <c r="G44" s="61">
        <v>28</v>
      </c>
      <c r="H44" s="41" t="s">
        <v>15</v>
      </c>
      <c r="I44" s="38" t="s">
        <v>16</v>
      </c>
      <c r="J44" s="43" t="s">
        <v>15</v>
      </c>
      <c r="K44" s="8"/>
      <c r="L44" s="18"/>
      <c r="M44" s="8"/>
      <c r="N44" s="8"/>
      <c r="O44" s="8"/>
    </row>
    <row r="45" spans="1:15">
      <c r="A45" s="19">
        <v>33</v>
      </c>
      <c r="B45" s="8">
        <v>87</v>
      </c>
      <c r="C45" s="8">
        <v>98</v>
      </c>
      <c r="D45" s="8">
        <v>20</v>
      </c>
      <c r="E45" s="40">
        <v>6.9153641616350026</v>
      </c>
      <c r="F45" s="43">
        <v>15</v>
      </c>
      <c r="G45" s="61">
        <v>42</v>
      </c>
      <c r="H45" s="41" t="s">
        <v>15</v>
      </c>
      <c r="I45" s="38" t="s">
        <v>16</v>
      </c>
      <c r="J45" s="43" t="s">
        <v>15</v>
      </c>
      <c r="K45" s="8"/>
      <c r="L45" s="18"/>
      <c r="M45" s="8"/>
      <c r="N45" s="8"/>
      <c r="O45" s="8"/>
    </row>
    <row r="46" spans="1:15">
      <c r="A46" s="11">
        <v>34</v>
      </c>
      <c r="B46" s="8">
        <v>708</v>
      </c>
      <c r="C46" s="8">
        <v>30</v>
      </c>
      <c r="D46" s="8">
        <v>15</v>
      </c>
      <c r="E46" s="40">
        <v>66.615037458038884</v>
      </c>
      <c r="F46" s="43">
        <v>24</v>
      </c>
      <c r="G46" s="61">
        <v>217</v>
      </c>
      <c r="H46" s="41" t="s">
        <v>15</v>
      </c>
      <c r="I46" s="38" t="s">
        <v>15</v>
      </c>
      <c r="J46" s="43" t="s">
        <v>15</v>
      </c>
      <c r="K46" s="8"/>
      <c r="L46" s="18"/>
      <c r="M46" s="8"/>
      <c r="N46" s="8"/>
      <c r="O46" s="8"/>
    </row>
    <row r="47" spans="1:15">
      <c r="A47" s="19">
        <v>35</v>
      </c>
      <c r="B47" s="8">
        <v>208</v>
      </c>
      <c r="C47" s="8">
        <v>86</v>
      </c>
      <c r="D47" s="8">
        <v>23</v>
      </c>
      <c r="E47" s="40">
        <v>22.298548614715521</v>
      </c>
      <c r="F47" s="43">
        <v>16</v>
      </c>
      <c r="G47" s="61">
        <v>70</v>
      </c>
      <c r="H47" s="41" t="s">
        <v>15</v>
      </c>
      <c r="I47" s="38" t="s">
        <v>16</v>
      </c>
      <c r="J47" s="43" t="s">
        <v>15</v>
      </c>
      <c r="K47" s="8"/>
      <c r="L47" s="18"/>
      <c r="M47" s="8"/>
      <c r="N47" s="8"/>
      <c r="O47" s="8"/>
    </row>
    <row r="48" spans="1:15">
      <c r="A48" s="11">
        <v>36</v>
      </c>
      <c r="B48" s="8">
        <v>184</v>
      </c>
      <c r="C48" s="8">
        <v>36</v>
      </c>
      <c r="D48" s="8">
        <v>15</v>
      </c>
      <c r="E48" s="40">
        <v>18.398005583076277</v>
      </c>
      <c r="F48" s="43">
        <v>9</v>
      </c>
      <c r="G48" s="61">
        <v>101</v>
      </c>
      <c r="H48" s="41" t="s">
        <v>15</v>
      </c>
      <c r="I48" s="38" t="s">
        <v>15</v>
      </c>
      <c r="J48" s="43" t="s">
        <v>15</v>
      </c>
      <c r="K48" s="8"/>
      <c r="L48" s="18"/>
      <c r="M48" s="8"/>
      <c r="N48" s="8"/>
      <c r="O48" s="8"/>
    </row>
    <row r="49" spans="1:15">
      <c r="A49" s="19">
        <v>37</v>
      </c>
      <c r="B49" s="8">
        <v>71</v>
      </c>
      <c r="C49" s="8">
        <v>77</v>
      </c>
      <c r="D49" s="8">
        <v>21</v>
      </c>
      <c r="E49" s="40">
        <v>5.6481167641620207</v>
      </c>
      <c r="F49" s="43">
        <v>9</v>
      </c>
      <c r="G49" s="61">
        <v>43</v>
      </c>
      <c r="H49" s="41" t="s">
        <v>15</v>
      </c>
      <c r="I49" s="38" t="s">
        <v>16</v>
      </c>
      <c r="J49" s="43" t="s">
        <v>15</v>
      </c>
      <c r="K49" s="8"/>
      <c r="L49" s="18"/>
      <c r="M49" s="8"/>
      <c r="N49" s="8"/>
      <c r="O49" s="8"/>
    </row>
    <row r="50" spans="1:15">
      <c r="A50" s="11">
        <v>38</v>
      </c>
      <c r="B50" s="8">
        <v>281</v>
      </c>
      <c r="C50" s="8">
        <v>28</v>
      </c>
      <c r="D50" s="8">
        <v>27</v>
      </c>
      <c r="E50" s="40">
        <v>17.763103603864021</v>
      </c>
      <c r="F50" s="43">
        <v>16</v>
      </c>
      <c r="G50" s="61">
        <v>142</v>
      </c>
      <c r="H50" s="41" t="s">
        <v>15</v>
      </c>
      <c r="I50" s="38" t="s">
        <v>15</v>
      </c>
      <c r="J50" s="43" t="s">
        <v>15</v>
      </c>
      <c r="K50" s="8"/>
      <c r="L50" s="18"/>
      <c r="M50" s="8"/>
      <c r="N50" s="8"/>
      <c r="O50" s="8"/>
    </row>
    <row r="51" spans="1:15">
      <c r="A51" s="19">
        <v>39</v>
      </c>
      <c r="B51" s="8">
        <v>319</v>
      </c>
      <c r="C51" s="8">
        <v>15</v>
      </c>
      <c r="D51" s="8">
        <v>17</v>
      </c>
      <c r="E51" s="40">
        <v>26.657940913482715</v>
      </c>
      <c r="F51" s="43">
        <v>10</v>
      </c>
      <c r="G51" s="61">
        <v>206</v>
      </c>
      <c r="H51" s="41" t="s">
        <v>15</v>
      </c>
      <c r="I51" s="38" t="s">
        <v>15</v>
      </c>
      <c r="J51" s="43" t="s">
        <v>15</v>
      </c>
      <c r="K51" s="8"/>
      <c r="L51" s="18"/>
      <c r="M51" s="8"/>
      <c r="N51" s="8"/>
      <c r="O51" s="8"/>
    </row>
    <row r="52" spans="1:15">
      <c r="A52" s="11">
        <v>40</v>
      </c>
      <c r="B52" s="8">
        <v>43</v>
      </c>
      <c r="C52" s="8">
        <v>24</v>
      </c>
      <c r="D52" s="8">
        <v>18</v>
      </c>
      <c r="E52" s="40">
        <v>5.3128621158237053</v>
      </c>
      <c r="F52" s="43">
        <v>21</v>
      </c>
      <c r="G52" s="61">
        <v>43</v>
      </c>
      <c r="H52" s="41" t="s">
        <v>15</v>
      </c>
      <c r="I52" s="38" t="s">
        <v>15</v>
      </c>
      <c r="J52" s="43" t="s">
        <v>15</v>
      </c>
      <c r="K52" s="8"/>
      <c r="L52" s="18"/>
      <c r="M52" s="8"/>
      <c r="N52" s="8"/>
      <c r="O52" s="8"/>
    </row>
    <row r="53" spans="1:15">
      <c r="A53" s="19">
        <v>41</v>
      </c>
      <c r="B53" s="8">
        <v>21</v>
      </c>
      <c r="C53" s="8">
        <v>21</v>
      </c>
      <c r="D53" s="8">
        <v>16</v>
      </c>
      <c r="E53" s="40">
        <v>1.907218195926853</v>
      </c>
      <c r="F53" s="43">
        <v>31</v>
      </c>
      <c r="G53" s="61">
        <v>21</v>
      </c>
      <c r="H53" s="41" t="s">
        <v>15</v>
      </c>
      <c r="I53" s="38" t="s">
        <v>15</v>
      </c>
      <c r="J53" s="43" t="s">
        <v>15</v>
      </c>
      <c r="K53" s="8"/>
      <c r="L53" s="18"/>
      <c r="M53" s="8"/>
      <c r="N53" s="8"/>
      <c r="O53" s="8"/>
    </row>
    <row r="54" spans="1:15">
      <c r="A54" s="11">
        <v>42</v>
      </c>
      <c r="B54" s="8">
        <v>24</v>
      </c>
      <c r="C54" s="8">
        <v>30</v>
      </c>
      <c r="D54" s="8">
        <v>17</v>
      </c>
      <c r="E54" s="40">
        <v>1.9918117372827286</v>
      </c>
      <c r="F54" s="43">
        <v>17</v>
      </c>
      <c r="G54" s="61">
        <v>24</v>
      </c>
      <c r="H54" s="41" t="s">
        <v>15</v>
      </c>
      <c r="I54" s="38" t="s">
        <v>15</v>
      </c>
      <c r="J54" s="43" t="s">
        <v>15</v>
      </c>
      <c r="K54" s="8"/>
      <c r="L54" s="18"/>
      <c r="M54" s="8"/>
      <c r="N54" s="8"/>
      <c r="O54" s="8"/>
    </row>
    <row r="55" spans="1:15">
      <c r="A55" s="19">
        <v>43</v>
      </c>
      <c r="B55" s="8">
        <v>546</v>
      </c>
      <c r="C55" s="8">
        <v>14</v>
      </c>
      <c r="D55" s="8">
        <v>20</v>
      </c>
      <c r="E55" s="40">
        <v>36.23473598808836</v>
      </c>
      <c r="F55" s="43">
        <v>10</v>
      </c>
      <c r="G55" s="61">
        <v>279</v>
      </c>
      <c r="H55" s="41" t="s">
        <v>15</v>
      </c>
      <c r="I55" s="38" t="s">
        <v>15</v>
      </c>
      <c r="J55" s="43" t="s">
        <v>15</v>
      </c>
      <c r="K55" s="8"/>
      <c r="L55" s="18"/>
      <c r="M55" s="8"/>
      <c r="N55" s="8"/>
      <c r="O55" s="8"/>
    </row>
    <row r="56" spans="1:15">
      <c r="A56" s="11">
        <v>44</v>
      </c>
      <c r="B56" s="8">
        <v>45</v>
      </c>
      <c r="C56" s="8">
        <v>234</v>
      </c>
      <c r="D56" s="8">
        <v>27</v>
      </c>
      <c r="E56" s="40">
        <v>2.6759201080632913</v>
      </c>
      <c r="F56" s="43">
        <v>7</v>
      </c>
      <c r="G56" s="61">
        <v>20</v>
      </c>
      <c r="H56" s="41" t="s">
        <v>15</v>
      </c>
      <c r="I56" s="38" t="s">
        <v>16</v>
      </c>
      <c r="J56" s="43" t="s">
        <v>15</v>
      </c>
      <c r="K56" s="8"/>
      <c r="L56" s="18"/>
      <c r="M56" s="8"/>
      <c r="N56" s="8"/>
      <c r="O56" s="8"/>
    </row>
    <row r="57" spans="1:15">
      <c r="A57" s="19">
        <v>45</v>
      </c>
      <c r="B57" s="8">
        <v>20</v>
      </c>
      <c r="C57" s="8">
        <v>120</v>
      </c>
      <c r="D57" s="8">
        <v>17</v>
      </c>
      <c r="E57" s="40">
        <v>1.5557638567514374</v>
      </c>
      <c r="F57" s="43">
        <v>15</v>
      </c>
      <c r="G57" s="61">
        <v>18</v>
      </c>
      <c r="H57" s="41" t="s">
        <v>15</v>
      </c>
      <c r="I57" s="38" t="s">
        <v>16</v>
      </c>
      <c r="J57" s="43" t="s">
        <v>15</v>
      </c>
      <c r="K57" s="8"/>
      <c r="L57" s="18"/>
      <c r="M57" s="8"/>
      <c r="N57" s="8"/>
      <c r="O57" s="8"/>
    </row>
    <row r="58" spans="1:15">
      <c r="A58" s="11">
        <v>46</v>
      </c>
      <c r="B58" s="8">
        <v>102</v>
      </c>
      <c r="C58" s="8">
        <v>234</v>
      </c>
      <c r="D58" s="8">
        <v>22</v>
      </c>
      <c r="E58" s="40">
        <v>7.5281749679123671</v>
      </c>
      <c r="F58" s="43">
        <v>10</v>
      </c>
      <c r="G58" s="61">
        <v>29</v>
      </c>
      <c r="H58" s="41" t="s">
        <v>16</v>
      </c>
      <c r="I58" s="38" t="s">
        <v>16</v>
      </c>
      <c r="J58" s="43" t="s">
        <v>15</v>
      </c>
      <c r="K58" s="8"/>
      <c r="L58" s="18"/>
      <c r="M58" s="8"/>
      <c r="N58" s="8"/>
      <c r="O58" s="8"/>
    </row>
    <row r="59" spans="1:15">
      <c r="A59" s="19">
        <v>47</v>
      </c>
      <c r="B59" s="8">
        <v>235</v>
      </c>
      <c r="C59" s="8">
        <v>148</v>
      </c>
      <c r="D59" s="8">
        <v>29</v>
      </c>
      <c r="E59" s="40">
        <v>16.015153527948272</v>
      </c>
      <c r="F59" s="43">
        <v>14</v>
      </c>
      <c r="G59" s="61">
        <v>56</v>
      </c>
      <c r="H59" s="41" t="s">
        <v>16</v>
      </c>
      <c r="I59" s="38" t="s">
        <v>16</v>
      </c>
      <c r="J59" s="43" t="s">
        <v>15</v>
      </c>
      <c r="K59" s="8"/>
      <c r="L59" s="18"/>
      <c r="M59" s="8"/>
      <c r="N59" s="8"/>
      <c r="O59" s="8"/>
    </row>
    <row r="60" spans="1:15">
      <c r="A60" s="11">
        <v>48</v>
      </c>
      <c r="B60" s="8">
        <v>157</v>
      </c>
      <c r="C60" s="8">
        <v>234</v>
      </c>
      <c r="D60" s="8">
        <v>16</v>
      </c>
      <c r="E60" s="40">
        <v>11.377035228896164</v>
      </c>
      <c r="F60" s="43">
        <v>7</v>
      </c>
      <c r="G60" s="61">
        <v>37</v>
      </c>
      <c r="H60" s="41" t="s">
        <v>16</v>
      </c>
      <c r="I60" s="38" t="s">
        <v>16</v>
      </c>
      <c r="J60" s="43" t="s">
        <v>15</v>
      </c>
      <c r="K60" s="8"/>
      <c r="L60" s="18"/>
      <c r="M60" s="8"/>
      <c r="N60" s="8"/>
      <c r="O60" s="8"/>
    </row>
    <row r="61" spans="1:15">
      <c r="A61" s="19">
        <v>49</v>
      </c>
      <c r="B61" s="8">
        <v>146</v>
      </c>
      <c r="C61" s="8">
        <v>328</v>
      </c>
      <c r="D61" s="8">
        <v>27</v>
      </c>
      <c r="E61" s="40">
        <v>11.223533963021772</v>
      </c>
      <c r="F61" s="43">
        <v>9</v>
      </c>
      <c r="G61" s="61">
        <v>30</v>
      </c>
      <c r="H61" s="41" t="s">
        <v>16</v>
      </c>
      <c r="I61" s="38" t="s">
        <v>17</v>
      </c>
      <c r="J61" s="43" t="s">
        <v>15</v>
      </c>
      <c r="K61" s="8"/>
      <c r="L61" s="18"/>
      <c r="M61" s="8"/>
      <c r="N61" s="8"/>
      <c r="O61" s="8"/>
    </row>
    <row r="62" spans="1:15">
      <c r="A62" s="11">
        <v>50</v>
      </c>
      <c r="B62" s="8">
        <v>69</v>
      </c>
      <c r="C62" s="8">
        <v>206</v>
      </c>
      <c r="D62" s="8">
        <v>15</v>
      </c>
      <c r="E62" s="40">
        <v>5.2058997203797333</v>
      </c>
      <c r="F62" s="43">
        <v>7</v>
      </c>
      <c r="G62" s="61">
        <v>26</v>
      </c>
      <c r="H62" s="41" t="s">
        <v>15</v>
      </c>
      <c r="I62" s="38" t="s">
        <v>16</v>
      </c>
      <c r="J62" s="43" t="s">
        <v>15</v>
      </c>
      <c r="K62" s="8"/>
      <c r="L62" s="18"/>
      <c r="M62" s="8"/>
      <c r="N62" s="8"/>
      <c r="O62" s="8"/>
    </row>
    <row r="63" spans="1:15">
      <c r="A63" s="19">
        <v>51</v>
      </c>
      <c r="B63" s="8">
        <v>49</v>
      </c>
      <c r="C63" s="8">
        <v>156</v>
      </c>
      <c r="D63" s="8">
        <v>16</v>
      </c>
      <c r="E63" s="40">
        <v>4.1920193958934675</v>
      </c>
      <c r="F63" s="43">
        <v>23</v>
      </c>
      <c r="G63" s="61">
        <v>25</v>
      </c>
      <c r="H63" s="41" t="s">
        <v>15</v>
      </c>
      <c r="I63" s="38" t="s">
        <v>16</v>
      </c>
      <c r="J63" s="43" t="s">
        <v>15</v>
      </c>
      <c r="K63" s="8"/>
      <c r="L63" s="18"/>
      <c r="M63" s="8"/>
      <c r="N63" s="8"/>
      <c r="O63" s="8"/>
    </row>
    <row r="64" spans="1:15">
      <c r="A64" s="11">
        <v>52</v>
      </c>
      <c r="B64" s="8">
        <v>83</v>
      </c>
      <c r="C64" s="8">
        <v>508</v>
      </c>
      <c r="D64" s="8">
        <v>20</v>
      </c>
      <c r="E64" s="40">
        <v>5.7296232460376224</v>
      </c>
      <c r="F64" s="43">
        <v>24</v>
      </c>
      <c r="G64" s="61">
        <v>18</v>
      </c>
      <c r="H64" s="41" t="s">
        <v>16</v>
      </c>
      <c r="I64" s="38" t="s">
        <v>17</v>
      </c>
      <c r="J64" s="43" t="s">
        <v>15</v>
      </c>
      <c r="K64" s="8"/>
      <c r="L64" s="18"/>
      <c r="M64" s="8"/>
      <c r="N64" s="8"/>
      <c r="O64" s="8"/>
    </row>
    <row r="65" spans="1:15">
      <c r="A65" s="19">
        <v>53</v>
      </c>
      <c r="B65" s="8">
        <v>24</v>
      </c>
      <c r="C65" s="8">
        <v>1670</v>
      </c>
      <c r="D65" s="8">
        <v>20</v>
      </c>
      <c r="E65" s="40">
        <v>2.0081501714725416</v>
      </c>
      <c r="F65" s="43">
        <v>45</v>
      </c>
      <c r="G65" s="61">
        <v>5</v>
      </c>
      <c r="H65" s="41" t="s">
        <v>16</v>
      </c>
      <c r="I65" s="38" t="s">
        <v>17</v>
      </c>
      <c r="J65" s="43" t="s">
        <v>15</v>
      </c>
      <c r="K65" s="8"/>
      <c r="L65" s="18"/>
      <c r="M65" s="8"/>
      <c r="N65" s="8"/>
      <c r="O65" s="8"/>
    </row>
    <row r="66" spans="1:15">
      <c r="A66" s="11">
        <v>54</v>
      </c>
      <c r="B66" s="8">
        <v>42</v>
      </c>
      <c r="C66" s="8">
        <v>240</v>
      </c>
      <c r="D66" s="8">
        <v>24</v>
      </c>
      <c r="E66" s="40">
        <v>2.6911621514916071</v>
      </c>
      <c r="F66" s="43">
        <v>24</v>
      </c>
      <c r="G66" s="61">
        <v>19</v>
      </c>
      <c r="H66" s="41" t="s">
        <v>15</v>
      </c>
      <c r="I66" s="38" t="s">
        <v>17</v>
      </c>
      <c r="J66" s="43" t="s">
        <v>15</v>
      </c>
      <c r="K66" s="8"/>
      <c r="L66" s="18"/>
      <c r="M66" s="8"/>
      <c r="N66" s="8"/>
      <c r="O66" s="8"/>
    </row>
    <row r="67" spans="1:15">
      <c r="A67" s="19">
        <v>55</v>
      </c>
      <c r="B67" s="8">
        <v>99</v>
      </c>
      <c r="C67" s="8">
        <v>20</v>
      </c>
      <c r="D67" s="8">
        <v>39</v>
      </c>
      <c r="E67" s="40">
        <v>5.6016920899096316</v>
      </c>
      <c r="F67" s="43">
        <v>9</v>
      </c>
      <c r="G67" s="61">
        <v>99</v>
      </c>
      <c r="H67" s="41" t="s">
        <v>15</v>
      </c>
      <c r="I67" s="38" t="s">
        <v>15</v>
      </c>
      <c r="J67" s="43" t="s">
        <v>15</v>
      </c>
      <c r="K67" s="8"/>
      <c r="L67" s="18"/>
      <c r="M67" s="8"/>
      <c r="N67" s="8"/>
      <c r="O67" s="8"/>
    </row>
    <row r="68" spans="1:15">
      <c r="A68" s="11">
        <v>56</v>
      </c>
      <c r="B68" s="8">
        <v>88</v>
      </c>
      <c r="C68" s="8">
        <v>8</v>
      </c>
      <c r="D68" s="8">
        <v>65</v>
      </c>
      <c r="E68" s="40">
        <v>3.7128646180170732</v>
      </c>
      <c r="F68" s="43">
        <v>21</v>
      </c>
      <c r="G68" s="61">
        <v>88</v>
      </c>
      <c r="H68" s="41" t="s">
        <v>15</v>
      </c>
      <c r="I68" s="38" t="s">
        <v>15</v>
      </c>
      <c r="J68" s="43" t="s">
        <v>16</v>
      </c>
      <c r="K68" s="8"/>
      <c r="L68" s="18"/>
      <c r="M68" s="8"/>
      <c r="N68" s="8"/>
      <c r="O68" s="8"/>
    </row>
    <row r="69" spans="1:15">
      <c r="A69" s="19">
        <v>57</v>
      </c>
      <c r="B69" s="8">
        <v>221</v>
      </c>
      <c r="C69" s="8">
        <v>7</v>
      </c>
      <c r="D69" s="8">
        <v>30</v>
      </c>
      <c r="E69" s="40">
        <v>13.467247388998388</v>
      </c>
      <c r="F69" s="43">
        <v>26</v>
      </c>
      <c r="G69" s="61">
        <v>221</v>
      </c>
      <c r="H69" s="41" t="s">
        <v>15</v>
      </c>
      <c r="I69" s="38" t="s">
        <v>15</v>
      </c>
      <c r="J69" s="43" t="s">
        <v>15</v>
      </c>
      <c r="K69" s="8"/>
      <c r="L69" s="18"/>
      <c r="M69" s="8"/>
      <c r="N69" s="8"/>
      <c r="O69" s="8"/>
    </row>
    <row r="70" spans="1:15">
      <c r="A70" s="11">
        <v>58</v>
      </c>
      <c r="B70" s="8">
        <v>960</v>
      </c>
      <c r="C70" s="8">
        <v>5</v>
      </c>
      <c r="D70" s="8">
        <v>71</v>
      </c>
      <c r="E70" s="40">
        <v>59.897144150819202</v>
      </c>
      <c r="F70" s="43">
        <v>29</v>
      </c>
      <c r="G70" s="61">
        <v>620</v>
      </c>
      <c r="H70" s="41" t="s">
        <v>15</v>
      </c>
      <c r="I70" s="38" t="s">
        <v>15</v>
      </c>
      <c r="J70" s="43" t="s">
        <v>16</v>
      </c>
      <c r="K70" s="8"/>
      <c r="L70" s="18"/>
      <c r="M70" s="8"/>
      <c r="N70" s="8"/>
      <c r="O70" s="8"/>
    </row>
    <row r="71" spans="1:15">
      <c r="A71" s="19">
        <v>59</v>
      </c>
      <c r="B71" s="8">
        <v>1811</v>
      </c>
      <c r="C71" s="8">
        <v>21</v>
      </c>
      <c r="D71" s="8">
        <v>56</v>
      </c>
      <c r="E71" s="40">
        <v>90.275834166029156</v>
      </c>
      <c r="F71" s="43">
        <v>10</v>
      </c>
      <c r="G71" s="61">
        <v>415</v>
      </c>
      <c r="H71" s="41" t="s">
        <v>16</v>
      </c>
      <c r="I71" s="38" t="s">
        <v>15</v>
      </c>
      <c r="J71" s="43" t="s">
        <v>15</v>
      </c>
      <c r="K71" s="8"/>
      <c r="L71" s="18"/>
      <c r="M71" s="8"/>
      <c r="N71" s="8"/>
      <c r="O71" s="8"/>
    </row>
    <row r="72" spans="1:15">
      <c r="A72" s="11">
        <v>60</v>
      </c>
      <c r="B72" s="8">
        <v>995</v>
      </c>
      <c r="C72" s="8">
        <v>8</v>
      </c>
      <c r="D72" s="8">
        <v>75</v>
      </c>
      <c r="E72" s="40">
        <v>41.641221039486673</v>
      </c>
      <c r="F72" s="43">
        <v>8</v>
      </c>
      <c r="G72" s="61">
        <v>499</v>
      </c>
      <c r="H72" s="41" t="s">
        <v>15</v>
      </c>
      <c r="I72" s="38" t="s">
        <v>15</v>
      </c>
      <c r="J72" s="43" t="s">
        <v>16</v>
      </c>
      <c r="K72" s="8"/>
      <c r="L72" s="18"/>
      <c r="M72" s="8"/>
      <c r="N72" s="8"/>
      <c r="O72" s="8"/>
    </row>
    <row r="73" spans="1:15">
      <c r="A73" s="19">
        <v>61</v>
      </c>
      <c r="B73" s="8">
        <v>246</v>
      </c>
      <c r="C73" s="8">
        <v>6</v>
      </c>
      <c r="D73" s="8">
        <v>55</v>
      </c>
      <c r="E73" s="40">
        <v>13.559009100519281</v>
      </c>
      <c r="F73" s="43">
        <v>6</v>
      </c>
      <c r="G73" s="61">
        <v>246</v>
      </c>
      <c r="H73" s="41" t="s">
        <v>15</v>
      </c>
      <c r="I73" s="38" t="s">
        <v>15</v>
      </c>
      <c r="J73" s="43" t="s">
        <v>15</v>
      </c>
      <c r="K73" s="8"/>
      <c r="L73" s="18"/>
      <c r="M73" s="8"/>
      <c r="N73" s="8"/>
      <c r="O73" s="8"/>
    </row>
    <row r="74" spans="1:15">
      <c r="A74" s="11">
        <v>62</v>
      </c>
      <c r="B74" s="8">
        <v>141</v>
      </c>
      <c r="C74" s="8">
        <v>20</v>
      </c>
      <c r="D74" s="8">
        <v>30</v>
      </c>
      <c r="E74" s="40">
        <v>9.3133005627618299</v>
      </c>
      <c r="F74" s="43">
        <v>23</v>
      </c>
      <c r="G74" s="61">
        <v>119</v>
      </c>
      <c r="H74" s="41" t="s">
        <v>15</v>
      </c>
      <c r="I74" s="38" t="s">
        <v>15</v>
      </c>
      <c r="J74" s="43" t="s">
        <v>15</v>
      </c>
      <c r="K74" s="8"/>
      <c r="L74" s="18"/>
      <c r="M74" s="8"/>
      <c r="N74" s="8"/>
      <c r="O74" s="8"/>
    </row>
    <row r="75" spans="1:15">
      <c r="A75" s="19">
        <v>63</v>
      </c>
      <c r="B75" s="8">
        <v>1617</v>
      </c>
      <c r="C75" s="8">
        <v>14</v>
      </c>
      <c r="D75" s="8">
        <v>48</v>
      </c>
      <c r="E75" s="40">
        <v>87.28291170416486</v>
      </c>
      <c r="F75" s="43">
        <v>10</v>
      </c>
      <c r="G75" s="61">
        <v>481</v>
      </c>
      <c r="H75" s="41" t="s">
        <v>15</v>
      </c>
      <c r="I75" s="38" t="s">
        <v>15</v>
      </c>
      <c r="J75" s="43" t="s">
        <v>15</v>
      </c>
      <c r="K75" s="8"/>
      <c r="L75" s="18"/>
      <c r="M75" s="8"/>
      <c r="N75" s="8"/>
      <c r="O75" s="8"/>
    </row>
    <row r="76" spans="1:15">
      <c r="A76" s="11">
        <v>64</v>
      </c>
      <c r="B76" s="8">
        <v>76</v>
      </c>
      <c r="C76" s="8">
        <v>31</v>
      </c>
      <c r="D76" s="8">
        <v>55</v>
      </c>
      <c r="E76" s="40">
        <v>4.4867731128958974</v>
      </c>
      <c r="F76" s="43">
        <v>14</v>
      </c>
      <c r="G76" s="61">
        <v>70</v>
      </c>
      <c r="H76" s="41" t="s">
        <v>15</v>
      </c>
      <c r="I76" s="38" t="s">
        <v>15</v>
      </c>
      <c r="J76" s="43" t="s">
        <v>15</v>
      </c>
      <c r="K76" s="8"/>
      <c r="L76" s="18"/>
      <c r="M76" s="8"/>
      <c r="N76" s="8"/>
      <c r="O76" s="8"/>
    </row>
    <row r="77" spans="1:15">
      <c r="A77" s="19">
        <v>65</v>
      </c>
      <c r="B77" s="8">
        <v>75</v>
      </c>
      <c r="C77" s="8">
        <v>69</v>
      </c>
      <c r="D77" s="8">
        <v>34</v>
      </c>
      <c r="E77" s="40">
        <v>4.7446635256881322</v>
      </c>
      <c r="F77" s="43">
        <v>13</v>
      </c>
      <c r="G77" s="61">
        <v>47</v>
      </c>
      <c r="H77" s="41" t="s">
        <v>15</v>
      </c>
      <c r="I77" s="38" t="s">
        <v>16</v>
      </c>
      <c r="J77" s="43" t="s">
        <v>15</v>
      </c>
      <c r="K77" s="8"/>
      <c r="L77" s="18"/>
      <c r="M77" s="8"/>
      <c r="N77" s="8"/>
      <c r="O77" s="8"/>
    </row>
    <row r="78" spans="1:15">
      <c r="A78" s="11">
        <v>66</v>
      </c>
      <c r="B78" s="8">
        <v>195</v>
      </c>
      <c r="C78" s="8">
        <v>27</v>
      </c>
      <c r="D78" s="8">
        <v>43</v>
      </c>
      <c r="E78" s="40">
        <v>13.066364005008632</v>
      </c>
      <c r="F78" s="43">
        <v>17</v>
      </c>
      <c r="G78" s="61">
        <v>120</v>
      </c>
      <c r="H78" s="41" t="s">
        <v>15</v>
      </c>
      <c r="I78" s="38" t="s">
        <v>15</v>
      </c>
      <c r="J78" s="43" t="s">
        <v>15</v>
      </c>
      <c r="K78" s="8"/>
      <c r="L78" s="18"/>
      <c r="M78" s="8"/>
      <c r="N78" s="8"/>
      <c r="O78" s="8"/>
    </row>
    <row r="79" spans="1:15">
      <c r="A79" s="19">
        <v>67</v>
      </c>
      <c r="B79" s="8">
        <v>317</v>
      </c>
      <c r="C79" s="8">
        <v>58</v>
      </c>
      <c r="D79" s="8">
        <v>42</v>
      </c>
      <c r="E79" s="40">
        <v>20.789985183111256</v>
      </c>
      <c r="F79" s="43">
        <v>30</v>
      </c>
      <c r="G79" s="61">
        <v>104</v>
      </c>
      <c r="H79" s="41" t="s">
        <v>15</v>
      </c>
      <c r="I79" s="38" t="s">
        <v>15</v>
      </c>
      <c r="J79" s="43" t="s">
        <v>15</v>
      </c>
      <c r="K79" s="8"/>
      <c r="L79" s="18"/>
      <c r="M79" s="8"/>
      <c r="N79" s="8"/>
      <c r="O79" s="8"/>
    </row>
    <row r="80" spans="1:15">
      <c r="A80" s="11">
        <v>68</v>
      </c>
      <c r="B80" s="8">
        <v>912</v>
      </c>
      <c r="C80" s="8">
        <v>31</v>
      </c>
      <c r="D80" s="8">
        <v>96</v>
      </c>
      <c r="E80" s="40">
        <v>27.899266236039587</v>
      </c>
      <c r="F80" s="43">
        <v>31</v>
      </c>
      <c r="G80" s="61">
        <v>243</v>
      </c>
      <c r="H80" s="41" t="s">
        <v>16</v>
      </c>
      <c r="I80" s="38" t="s">
        <v>15</v>
      </c>
      <c r="J80" s="43" t="s">
        <v>16</v>
      </c>
      <c r="K80" s="8"/>
      <c r="L80" s="18"/>
      <c r="M80" s="8"/>
      <c r="N80" s="8"/>
      <c r="O80" s="8"/>
    </row>
    <row r="81" spans="1:15">
      <c r="A81" s="19">
        <v>69</v>
      </c>
      <c r="B81" s="8">
        <v>40</v>
      </c>
      <c r="C81" s="8">
        <v>34</v>
      </c>
      <c r="D81" s="8">
        <v>33</v>
      </c>
      <c r="E81" s="40">
        <v>2.4369586726846992</v>
      </c>
      <c r="F81" s="43">
        <v>12</v>
      </c>
      <c r="G81" s="61">
        <v>40</v>
      </c>
      <c r="H81" s="41" t="s">
        <v>15</v>
      </c>
      <c r="I81" s="38" t="s">
        <v>15</v>
      </c>
      <c r="J81" s="43" t="s">
        <v>15</v>
      </c>
      <c r="K81" s="8"/>
      <c r="L81" s="18"/>
      <c r="M81" s="8"/>
      <c r="N81" s="8"/>
      <c r="O81" s="8"/>
    </row>
    <row r="82" spans="1:15">
      <c r="A82" s="11">
        <v>70</v>
      </c>
      <c r="B82" s="8">
        <v>520</v>
      </c>
      <c r="C82" s="8">
        <v>42</v>
      </c>
      <c r="D82" s="8">
        <v>75</v>
      </c>
      <c r="E82" s="40">
        <v>16.471007579434243</v>
      </c>
      <c r="F82" s="43">
        <v>9</v>
      </c>
      <c r="G82" s="61">
        <v>157</v>
      </c>
      <c r="H82" s="41" t="s">
        <v>15</v>
      </c>
      <c r="I82" s="38" t="s">
        <v>15</v>
      </c>
      <c r="J82" s="43" t="s">
        <v>16</v>
      </c>
      <c r="K82" s="8"/>
      <c r="L82" s="18"/>
      <c r="M82" s="8"/>
      <c r="N82" s="8"/>
      <c r="O82" s="8"/>
    </row>
    <row r="83" spans="1:15">
      <c r="A83" s="19">
        <v>71</v>
      </c>
      <c r="B83" s="8">
        <v>50</v>
      </c>
      <c r="C83" s="8">
        <v>26</v>
      </c>
      <c r="D83" s="8">
        <v>30</v>
      </c>
      <c r="E83" s="40">
        <v>3.9229818545470212</v>
      </c>
      <c r="F83" s="43">
        <v>9</v>
      </c>
      <c r="G83" s="61">
        <v>50</v>
      </c>
      <c r="H83" s="41" t="s">
        <v>15</v>
      </c>
      <c r="I83" s="38" t="s">
        <v>15</v>
      </c>
      <c r="J83" s="43" t="s">
        <v>15</v>
      </c>
      <c r="K83" s="8"/>
      <c r="L83" s="18"/>
      <c r="M83" s="8"/>
      <c r="N83" s="8"/>
      <c r="O83" s="8"/>
    </row>
    <row r="84" spans="1:15">
      <c r="A84" s="11">
        <v>72</v>
      </c>
      <c r="B84" s="8">
        <v>335</v>
      </c>
      <c r="C84" s="8">
        <v>32</v>
      </c>
      <c r="D84" s="8">
        <v>44</v>
      </c>
      <c r="E84" s="40">
        <v>20.5919829050044</v>
      </c>
      <c r="F84" s="43">
        <v>23</v>
      </c>
      <c r="G84" s="61">
        <v>145</v>
      </c>
      <c r="H84" s="41" t="s">
        <v>15</v>
      </c>
      <c r="I84" s="38" t="s">
        <v>15</v>
      </c>
      <c r="J84" s="43" t="s">
        <v>15</v>
      </c>
      <c r="K84" s="8"/>
      <c r="L84" s="18"/>
      <c r="M84" s="8"/>
      <c r="N84" s="8"/>
      <c r="O84" s="8"/>
    </row>
    <row r="85" spans="1:15">
      <c r="A85" s="19">
        <v>73</v>
      </c>
      <c r="B85" s="8">
        <v>1097</v>
      </c>
      <c r="C85" s="8">
        <v>30</v>
      </c>
      <c r="D85" s="8">
        <v>67</v>
      </c>
      <c r="E85" s="40">
        <v>51.881877534801013</v>
      </c>
      <c r="F85" s="43">
        <v>23</v>
      </c>
      <c r="G85" s="61">
        <v>270</v>
      </c>
      <c r="H85" s="41" t="s">
        <v>16</v>
      </c>
      <c r="I85" s="38" t="s">
        <v>15</v>
      </c>
      <c r="J85" s="43" t="s">
        <v>16</v>
      </c>
      <c r="K85" s="8"/>
      <c r="L85" s="18"/>
      <c r="M85" s="8"/>
      <c r="N85" s="8"/>
      <c r="O85" s="8"/>
    </row>
    <row r="86" spans="1:15">
      <c r="A86" s="11">
        <v>74</v>
      </c>
      <c r="B86" s="8">
        <v>121</v>
      </c>
      <c r="C86" s="8">
        <v>70</v>
      </c>
      <c r="D86" s="8">
        <v>32</v>
      </c>
      <c r="E86" s="40">
        <v>7.0077165177331437</v>
      </c>
      <c r="F86" s="43">
        <v>16</v>
      </c>
      <c r="G86" s="61">
        <v>59</v>
      </c>
      <c r="H86" s="41" t="s">
        <v>15</v>
      </c>
      <c r="I86" s="38" t="s">
        <v>16</v>
      </c>
      <c r="J86" s="43" t="s">
        <v>15</v>
      </c>
      <c r="K86" s="8"/>
      <c r="L86" s="18"/>
      <c r="M86" s="8"/>
      <c r="N86" s="8"/>
      <c r="O86" s="8"/>
    </row>
    <row r="87" spans="1:15">
      <c r="A87" s="19">
        <v>75</v>
      </c>
      <c r="B87" s="8">
        <v>340</v>
      </c>
      <c r="C87" s="8">
        <v>84</v>
      </c>
      <c r="D87" s="8">
        <v>43</v>
      </c>
      <c r="E87" s="40">
        <v>21.174557421120522</v>
      </c>
      <c r="F87" s="43">
        <v>23</v>
      </c>
      <c r="G87" s="61">
        <v>90</v>
      </c>
      <c r="H87" s="41" t="s">
        <v>16</v>
      </c>
      <c r="I87" s="38" t="s">
        <v>16</v>
      </c>
      <c r="J87" s="43" t="s">
        <v>15</v>
      </c>
      <c r="K87" s="8"/>
      <c r="L87" s="18"/>
      <c r="M87" s="8"/>
      <c r="N87" s="8"/>
      <c r="O87" s="8"/>
    </row>
    <row r="88" spans="1:15">
      <c r="A88" s="11">
        <v>76</v>
      </c>
      <c r="B88" s="8">
        <v>120</v>
      </c>
      <c r="C88" s="8">
        <v>38</v>
      </c>
      <c r="D88" s="8">
        <v>37</v>
      </c>
      <c r="E88" s="40">
        <v>8.2840035749820977</v>
      </c>
      <c r="F88" s="43">
        <v>9</v>
      </c>
      <c r="G88" s="61">
        <v>80</v>
      </c>
      <c r="H88" s="41" t="s">
        <v>15</v>
      </c>
      <c r="I88" s="38" t="s">
        <v>15</v>
      </c>
      <c r="J88" s="43" t="s">
        <v>15</v>
      </c>
      <c r="K88" s="8"/>
      <c r="L88" s="18"/>
      <c r="M88" s="8"/>
      <c r="N88" s="8"/>
      <c r="O88" s="8"/>
    </row>
    <row r="89" spans="1:15">
      <c r="A89" s="19">
        <v>77</v>
      </c>
      <c r="B89" s="8">
        <v>240</v>
      </c>
      <c r="C89" s="8">
        <v>45</v>
      </c>
      <c r="D89" s="8">
        <v>41</v>
      </c>
      <c r="E89" s="40">
        <v>12.76559795673421</v>
      </c>
      <c r="F89" s="43">
        <v>23</v>
      </c>
      <c r="G89" s="61">
        <v>103</v>
      </c>
      <c r="H89" s="41" t="s">
        <v>15</v>
      </c>
      <c r="I89" s="38" t="s">
        <v>15</v>
      </c>
      <c r="J89" s="43" t="s">
        <v>15</v>
      </c>
      <c r="K89" s="8"/>
      <c r="L89" s="18"/>
      <c r="M89" s="8"/>
      <c r="N89" s="8"/>
      <c r="O89" s="8"/>
    </row>
    <row r="90" spans="1:15">
      <c r="A90" s="11">
        <v>78</v>
      </c>
      <c r="B90" s="8">
        <v>110</v>
      </c>
      <c r="C90" s="8">
        <v>30</v>
      </c>
      <c r="D90" s="8">
        <v>40</v>
      </c>
      <c r="E90" s="40">
        <v>6.1488816789799099</v>
      </c>
      <c r="F90" s="43">
        <v>9</v>
      </c>
      <c r="G90" s="61">
        <v>85</v>
      </c>
      <c r="H90" s="41" t="s">
        <v>15</v>
      </c>
      <c r="I90" s="38" t="s">
        <v>15</v>
      </c>
      <c r="J90" s="43" t="s">
        <v>15</v>
      </c>
      <c r="K90" s="8"/>
      <c r="L90" s="18"/>
      <c r="M90" s="8"/>
      <c r="N90" s="8"/>
      <c r="O90" s="8"/>
    </row>
    <row r="91" spans="1:15">
      <c r="A91" s="19">
        <v>79</v>
      </c>
      <c r="B91" s="8">
        <v>42</v>
      </c>
      <c r="C91" s="8">
        <v>73</v>
      </c>
      <c r="D91" s="8">
        <v>35</v>
      </c>
      <c r="E91" s="40">
        <v>2.6579121243163546</v>
      </c>
      <c r="F91" s="43">
        <v>29</v>
      </c>
      <c r="G91" s="61">
        <v>34</v>
      </c>
      <c r="H91" s="41" t="s">
        <v>15</v>
      </c>
      <c r="I91" s="38" t="s">
        <v>16</v>
      </c>
      <c r="J91" s="43" t="s">
        <v>15</v>
      </c>
      <c r="K91" s="8"/>
      <c r="L91" s="18"/>
      <c r="M91" s="8"/>
      <c r="N91" s="8"/>
      <c r="O91" s="8"/>
    </row>
    <row r="92" spans="1:15">
      <c r="A92" s="11">
        <v>80</v>
      </c>
      <c r="B92" s="8">
        <v>655</v>
      </c>
      <c r="C92" s="8">
        <v>14</v>
      </c>
      <c r="D92" s="8">
        <v>92</v>
      </c>
      <c r="E92" s="40">
        <v>20.890603366009891</v>
      </c>
      <c r="F92" s="43">
        <v>9</v>
      </c>
      <c r="G92" s="61">
        <v>306</v>
      </c>
      <c r="H92" s="41" t="s">
        <v>15</v>
      </c>
      <c r="I92" s="38" t="s">
        <v>15</v>
      </c>
      <c r="J92" s="43" t="s">
        <v>16</v>
      </c>
      <c r="K92" s="8"/>
      <c r="L92" s="18"/>
      <c r="M92" s="8"/>
      <c r="N92" s="8"/>
      <c r="O92" s="8"/>
    </row>
    <row r="93" spans="1:15">
      <c r="A93" s="19">
        <v>81</v>
      </c>
      <c r="B93" s="8">
        <v>117</v>
      </c>
      <c r="C93" s="8">
        <v>91</v>
      </c>
      <c r="D93" s="8">
        <v>53</v>
      </c>
      <c r="E93" s="40">
        <v>7.3079885136759311</v>
      </c>
      <c r="F93" s="43">
        <v>9</v>
      </c>
      <c r="G93" s="61">
        <v>51</v>
      </c>
      <c r="H93" s="41" t="s">
        <v>15</v>
      </c>
      <c r="I93" s="38" t="s">
        <v>16</v>
      </c>
      <c r="J93" s="43" t="s">
        <v>15</v>
      </c>
      <c r="K93" s="8"/>
      <c r="L93" s="18"/>
      <c r="M93" s="8"/>
      <c r="N93" s="8"/>
      <c r="O93" s="8"/>
    </row>
    <row r="94" spans="1:15">
      <c r="A94" s="11">
        <v>82</v>
      </c>
      <c r="B94" s="8">
        <v>425</v>
      </c>
      <c r="C94" s="8">
        <v>51</v>
      </c>
      <c r="D94" s="8">
        <v>44</v>
      </c>
      <c r="E94" s="40">
        <v>29.662877481703067</v>
      </c>
      <c r="F94" s="43">
        <v>37</v>
      </c>
      <c r="G94" s="61">
        <v>129</v>
      </c>
      <c r="H94" s="41" t="s">
        <v>15</v>
      </c>
      <c r="I94" s="38" t="s">
        <v>15</v>
      </c>
      <c r="J94" s="43" t="s">
        <v>15</v>
      </c>
      <c r="K94" s="8"/>
      <c r="L94" s="18"/>
      <c r="M94" s="8"/>
      <c r="N94" s="8"/>
      <c r="O94" s="8"/>
    </row>
    <row r="95" spans="1:15">
      <c r="A95" s="19">
        <v>83</v>
      </c>
      <c r="B95" s="8">
        <v>295</v>
      </c>
      <c r="C95" s="8">
        <v>29</v>
      </c>
      <c r="D95" s="8">
        <v>91</v>
      </c>
      <c r="E95" s="40">
        <v>10.222282945729306</v>
      </c>
      <c r="F95" s="43">
        <v>24</v>
      </c>
      <c r="G95" s="61">
        <v>143</v>
      </c>
      <c r="H95" s="41" t="s">
        <v>15</v>
      </c>
      <c r="I95" s="38" t="s">
        <v>15</v>
      </c>
      <c r="J95" s="43" t="s">
        <v>16</v>
      </c>
      <c r="K95" s="8"/>
      <c r="L95" s="18"/>
      <c r="M95" s="8"/>
      <c r="N95" s="8"/>
      <c r="O95" s="8"/>
    </row>
    <row r="96" spans="1:15">
      <c r="A96" s="11">
        <v>84</v>
      </c>
      <c r="B96" s="8">
        <v>1397</v>
      </c>
      <c r="C96" s="8">
        <v>19</v>
      </c>
      <c r="D96" s="8">
        <v>35</v>
      </c>
      <c r="E96" s="40">
        <v>68.038756197003266</v>
      </c>
      <c r="F96" s="43">
        <v>10</v>
      </c>
      <c r="G96" s="61">
        <v>383</v>
      </c>
      <c r="H96" s="41" t="s">
        <v>16</v>
      </c>
      <c r="I96" s="38" t="s">
        <v>15</v>
      </c>
      <c r="J96" s="43" t="s">
        <v>15</v>
      </c>
      <c r="K96" s="8"/>
      <c r="L96" s="18"/>
      <c r="M96" s="8"/>
      <c r="N96" s="8"/>
      <c r="O96" s="8"/>
    </row>
    <row r="97" spans="1:15">
      <c r="A97" s="19">
        <v>85</v>
      </c>
      <c r="B97" s="8">
        <v>106</v>
      </c>
      <c r="C97" s="8">
        <v>14</v>
      </c>
      <c r="D97" s="8">
        <v>38</v>
      </c>
      <c r="E97" s="40">
        <v>6.1418681904278287</v>
      </c>
      <c r="F97" s="43">
        <v>23</v>
      </c>
      <c r="G97" s="61">
        <v>106</v>
      </c>
      <c r="H97" s="41" t="s">
        <v>15</v>
      </c>
      <c r="I97" s="38" t="s">
        <v>15</v>
      </c>
      <c r="J97" s="43" t="s">
        <v>15</v>
      </c>
      <c r="K97" s="8"/>
      <c r="L97" s="18"/>
      <c r="M97" s="8"/>
      <c r="N97" s="8"/>
      <c r="O97" s="8"/>
    </row>
    <row r="98" spans="1:15">
      <c r="A98" s="11">
        <v>86</v>
      </c>
      <c r="B98" s="8">
        <v>274</v>
      </c>
      <c r="C98" s="8">
        <v>90</v>
      </c>
      <c r="D98" s="8">
        <v>30</v>
      </c>
      <c r="E98" s="40">
        <v>25.366798054117201</v>
      </c>
      <c r="F98" s="43">
        <v>37</v>
      </c>
      <c r="G98" s="61">
        <v>78</v>
      </c>
      <c r="H98" s="41" t="s">
        <v>16</v>
      </c>
      <c r="I98" s="38" t="s">
        <v>16</v>
      </c>
      <c r="J98" s="43" t="s">
        <v>15</v>
      </c>
      <c r="K98" s="8"/>
      <c r="L98" s="18"/>
      <c r="M98" s="8"/>
      <c r="N98" s="8"/>
      <c r="O98" s="8"/>
    </row>
    <row r="99" spans="1:15">
      <c r="A99" s="19">
        <v>87</v>
      </c>
      <c r="B99" s="8">
        <v>1340</v>
      </c>
      <c r="C99" s="8">
        <v>41</v>
      </c>
      <c r="D99" s="8">
        <v>76</v>
      </c>
      <c r="E99" s="40">
        <v>55.718181401892807</v>
      </c>
      <c r="F99" s="43">
        <v>28</v>
      </c>
      <c r="G99" s="61">
        <v>256</v>
      </c>
      <c r="H99" s="41" t="s">
        <v>16</v>
      </c>
      <c r="I99" s="38" t="s">
        <v>15</v>
      </c>
      <c r="J99" s="43" t="s">
        <v>16</v>
      </c>
      <c r="K99" s="8"/>
      <c r="L99" s="18"/>
      <c r="M99" s="8"/>
      <c r="N99" s="8"/>
      <c r="O99" s="8"/>
    </row>
    <row r="100" spans="1:15">
      <c r="A100" s="11">
        <v>88</v>
      </c>
      <c r="B100" s="8">
        <v>176</v>
      </c>
      <c r="C100" s="8">
        <v>20</v>
      </c>
      <c r="D100" s="8">
        <v>30</v>
      </c>
      <c r="E100" s="40">
        <v>13.516818542407178</v>
      </c>
      <c r="F100" s="43">
        <v>33</v>
      </c>
      <c r="G100" s="61">
        <v>133</v>
      </c>
      <c r="H100" s="41" t="s">
        <v>15</v>
      </c>
      <c r="I100" s="38" t="s">
        <v>15</v>
      </c>
      <c r="J100" s="43" t="s">
        <v>15</v>
      </c>
      <c r="K100" s="8"/>
      <c r="L100" s="18"/>
      <c r="M100" s="8"/>
      <c r="N100" s="8"/>
      <c r="O100" s="8"/>
    </row>
    <row r="101" spans="1:15">
      <c r="A101" s="19">
        <v>89</v>
      </c>
      <c r="B101" s="8">
        <v>252</v>
      </c>
      <c r="C101" s="8">
        <v>81</v>
      </c>
      <c r="D101" s="8">
        <v>82</v>
      </c>
      <c r="E101" s="40">
        <v>8.8837758314402375</v>
      </c>
      <c r="F101" s="43">
        <v>16</v>
      </c>
      <c r="G101" s="61">
        <v>79</v>
      </c>
      <c r="H101" s="41" t="s">
        <v>15</v>
      </c>
      <c r="I101" s="38" t="s">
        <v>16</v>
      </c>
      <c r="J101" s="43" t="s">
        <v>16</v>
      </c>
      <c r="K101" s="8"/>
      <c r="L101" s="18"/>
      <c r="M101" s="8"/>
      <c r="N101" s="8"/>
      <c r="O101" s="8"/>
    </row>
    <row r="102" spans="1:15">
      <c r="A102" s="11">
        <v>90</v>
      </c>
      <c r="B102" s="8">
        <v>89</v>
      </c>
      <c r="C102" s="8">
        <v>67</v>
      </c>
      <c r="D102" s="8">
        <v>77</v>
      </c>
      <c r="E102" s="40">
        <v>3.5931627391122936</v>
      </c>
      <c r="F102" s="43">
        <v>9</v>
      </c>
      <c r="G102" s="61">
        <v>51</v>
      </c>
      <c r="H102" s="41" t="s">
        <v>15</v>
      </c>
      <c r="I102" s="38" t="s">
        <v>15</v>
      </c>
      <c r="J102" s="43" t="s">
        <v>16</v>
      </c>
      <c r="K102" s="8"/>
      <c r="L102" s="18"/>
      <c r="M102" s="8"/>
      <c r="N102" s="8"/>
      <c r="O102" s="8"/>
    </row>
    <row r="103" spans="1:15">
      <c r="A103" s="19">
        <v>91</v>
      </c>
      <c r="B103" s="8">
        <v>94</v>
      </c>
      <c r="C103" s="8">
        <v>25</v>
      </c>
      <c r="D103" s="8">
        <v>37</v>
      </c>
      <c r="E103" s="40">
        <v>5.6605298377553375</v>
      </c>
      <c r="F103" s="43">
        <v>26</v>
      </c>
      <c r="G103" s="61">
        <v>87</v>
      </c>
      <c r="H103" s="41" t="s">
        <v>15</v>
      </c>
      <c r="I103" s="38" t="s">
        <v>15</v>
      </c>
      <c r="J103" s="43" t="s">
        <v>15</v>
      </c>
      <c r="K103" s="8"/>
      <c r="L103" s="18"/>
      <c r="M103" s="8"/>
      <c r="N103" s="8"/>
      <c r="O103" s="8"/>
    </row>
    <row r="104" spans="1:15">
      <c r="A104" s="11">
        <v>92</v>
      </c>
      <c r="B104" s="8">
        <v>345</v>
      </c>
      <c r="C104" s="8">
        <v>24</v>
      </c>
      <c r="D104" s="8">
        <v>31</v>
      </c>
      <c r="E104" s="40">
        <v>26.458437959706842</v>
      </c>
      <c r="F104" s="43">
        <v>4</v>
      </c>
      <c r="G104" s="61">
        <v>169</v>
      </c>
      <c r="H104" s="41" t="s">
        <v>15</v>
      </c>
      <c r="I104" s="38" t="s">
        <v>15</v>
      </c>
      <c r="J104" s="43" t="s">
        <v>15</v>
      </c>
      <c r="K104" s="8"/>
      <c r="L104" s="18"/>
      <c r="M104" s="8"/>
      <c r="N104" s="8"/>
      <c r="O104" s="8"/>
    </row>
    <row r="105" spans="1:15">
      <c r="A105" s="19">
        <v>93</v>
      </c>
      <c r="B105" s="8">
        <v>94</v>
      </c>
      <c r="C105" s="8">
        <v>557</v>
      </c>
      <c r="D105" s="8">
        <v>83</v>
      </c>
      <c r="E105" s="40">
        <v>3.317914218168776</v>
      </c>
      <c r="F105" s="43">
        <v>22</v>
      </c>
      <c r="G105" s="61">
        <v>18</v>
      </c>
      <c r="H105" s="41" t="s">
        <v>16</v>
      </c>
      <c r="I105" s="38" t="s">
        <v>17</v>
      </c>
      <c r="J105" s="43" t="s">
        <v>16</v>
      </c>
      <c r="K105" s="8"/>
      <c r="L105" s="18"/>
      <c r="M105" s="8"/>
      <c r="N105" s="8"/>
      <c r="O105" s="8"/>
    </row>
    <row r="106" spans="1:15">
      <c r="A106" s="11">
        <v>94</v>
      </c>
      <c r="B106" s="8">
        <v>124</v>
      </c>
      <c r="C106" s="8">
        <v>659</v>
      </c>
      <c r="D106" s="8">
        <v>59</v>
      </c>
      <c r="E106" s="40">
        <v>8.1251373101865116</v>
      </c>
      <c r="F106" s="43">
        <v>17</v>
      </c>
      <c r="G106" s="61">
        <v>20</v>
      </c>
      <c r="H106" s="41" t="s">
        <v>16</v>
      </c>
      <c r="I106" s="38" t="s">
        <v>17</v>
      </c>
      <c r="J106" s="43" t="s">
        <v>16</v>
      </c>
      <c r="K106" s="8"/>
      <c r="L106" s="18"/>
      <c r="M106" s="8"/>
      <c r="N106" s="8"/>
      <c r="O106" s="8"/>
    </row>
    <row r="107" spans="1:15">
      <c r="A107" s="19">
        <v>95</v>
      </c>
      <c r="B107" s="8">
        <v>630</v>
      </c>
      <c r="C107" s="8">
        <v>176</v>
      </c>
      <c r="D107" s="8">
        <v>42</v>
      </c>
      <c r="E107" s="40">
        <v>33.000275086788982</v>
      </c>
      <c r="F107" s="43">
        <v>9</v>
      </c>
      <c r="G107" s="61">
        <v>85</v>
      </c>
      <c r="H107" s="41" t="s">
        <v>17</v>
      </c>
      <c r="I107" s="38" t="s">
        <v>16</v>
      </c>
      <c r="J107" s="43" t="s">
        <v>15</v>
      </c>
      <c r="K107" s="8"/>
      <c r="L107" s="18"/>
      <c r="M107" s="8"/>
      <c r="N107" s="8"/>
      <c r="O107" s="8"/>
    </row>
    <row r="108" spans="1:15">
      <c r="A108" s="11">
        <v>96</v>
      </c>
      <c r="B108" s="8">
        <v>381</v>
      </c>
      <c r="C108" s="8">
        <v>267</v>
      </c>
      <c r="D108" s="8">
        <v>45</v>
      </c>
      <c r="E108" s="40">
        <v>17.563649069259629</v>
      </c>
      <c r="F108" s="43">
        <v>9</v>
      </c>
      <c r="G108" s="61">
        <v>53</v>
      </c>
      <c r="H108" s="41" t="s">
        <v>17</v>
      </c>
      <c r="I108" s="38" t="s">
        <v>17</v>
      </c>
      <c r="J108" s="43" t="s">
        <v>15</v>
      </c>
      <c r="K108" s="8"/>
      <c r="L108" s="18"/>
      <c r="M108" s="8"/>
      <c r="N108" s="8"/>
      <c r="O108" s="8"/>
    </row>
    <row r="109" spans="1:15">
      <c r="A109" s="19">
        <v>97</v>
      </c>
      <c r="B109" s="8">
        <v>135</v>
      </c>
      <c r="C109" s="8">
        <v>465</v>
      </c>
      <c r="D109" s="8">
        <v>35</v>
      </c>
      <c r="E109" s="40">
        <v>9.5649104733484904</v>
      </c>
      <c r="F109" s="43">
        <v>9</v>
      </c>
      <c r="G109" s="61">
        <v>24</v>
      </c>
      <c r="H109" s="41" t="s">
        <v>16</v>
      </c>
      <c r="I109" s="38" t="s">
        <v>17</v>
      </c>
      <c r="J109" s="43" t="s">
        <v>15</v>
      </c>
      <c r="K109" s="8"/>
      <c r="L109" s="18"/>
      <c r="M109" s="8"/>
      <c r="N109" s="8"/>
      <c r="O109" s="8"/>
    </row>
    <row r="110" spans="1:15">
      <c r="A110" s="11">
        <v>98</v>
      </c>
      <c r="B110" s="8">
        <v>540</v>
      </c>
      <c r="C110" s="8">
        <v>293</v>
      </c>
      <c r="D110" s="8">
        <v>62</v>
      </c>
      <c r="E110" s="40">
        <v>20.699428587163553</v>
      </c>
      <c r="F110" s="43">
        <v>9</v>
      </c>
      <c r="G110" s="61">
        <v>61</v>
      </c>
      <c r="H110" s="41" t="s">
        <v>17</v>
      </c>
      <c r="I110" s="38" t="s">
        <v>17</v>
      </c>
      <c r="J110" s="43" t="s">
        <v>16</v>
      </c>
      <c r="K110" s="8"/>
      <c r="L110" s="18"/>
      <c r="M110" s="8"/>
      <c r="N110" s="8"/>
      <c r="O110" s="8"/>
    </row>
    <row r="111" spans="1:15">
      <c r="A111" s="19">
        <v>99</v>
      </c>
      <c r="B111" s="8">
        <v>616</v>
      </c>
      <c r="C111" s="8">
        <v>133</v>
      </c>
      <c r="D111" s="8">
        <v>91</v>
      </c>
      <c r="E111" s="40">
        <v>25.097764933039471</v>
      </c>
      <c r="F111" s="43">
        <v>16</v>
      </c>
      <c r="G111" s="61">
        <v>96</v>
      </c>
      <c r="H111" s="41" t="s">
        <v>16</v>
      </c>
      <c r="I111" s="38" t="s">
        <v>16</v>
      </c>
      <c r="J111" s="43" t="s">
        <v>16</v>
      </c>
      <c r="K111" s="8"/>
      <c r="L111" s="18"/>
      <c r="M111" s="8"/>
      <c r="N111" s="8"/>
      <c r="O111" s="8"/>
    </row>
    <row r="112" spans="1:15">
      <c r="A112" s="11">
        <v>100</v>
      </c>
      <c r="B112" s="8">
        <v>260</v>
      </c>
      <c r="C112" s="8">
        <v>644</v>
      </c>
      <c r="D112" s="8">
        <v>61</v>
      </c>
      <c r="E112" s="40">
        <v>11.222292248342935</v>
      </c>
      <c r="F112" s="43">
        <v>17</v>
      </c>
      <c r="G112" s="61">
        <v>28</v>
      </c>
      <c r="H112" s="41" t="s">
        <v>17</v>
      </c>
      <c r="I112" s="38" t="s">
        <v>17</v>
      </c>
      <c r="J112" s="43" t="s">
        <v>16</v>
      </c>
      <c r="K112" s="8"/>
      <c r="L112" s="18"/>
      <c r="M112" s="8"/>
      <c r="N112" s="8"/>
      <c r="O112" s="8"/>
    </row>
    <row r="113" spans="1:15">
      <c r="A113" s="19">
        <v>101</v>
      </c>
      <c r="B113" s="8">
        <v>134</v>
      </c>
      <c r="C113" s="8">
        <v>440</v>
      </c>
      <c r="D113" s="8">
        <v>42</v>
      </c>
      <c r="E113" s="40">
        <v>7.9251192158707813</v>
      </c>
      <c r="F113" s="43">
        <v>24</v>
      </c>
      <c r="G113" s="61">
        <v>25</v>
      </c>
      <c r="H113" s="41" t="s">
        <v>16</v>
      </c>
      <c r="I113" s="38" t="s">
        <v>17</v>
      </c>
      <c r="J113" s="43" t="s">
        <v>15</v>
      </c>
      <c r="K113" s="8"/>
      <c r="L113" s="18"/>
      <c r="M113" s="8"/>
      <c r="N113" s="8"/>
      <c r="O113" s="8"/>
    </row>
    <row r="114" spans="1:15">
      <c r="A114" s="11">
        <v>102</v>
      </c>
      <c r="B114" s="8">
        <v>233</v>
      </c>
      <c r="C114" s="8">
        <v>271</v>
      </c>
      <c r="D114" s="8">
        <v>76</v>
      </c>
      <c r="E114" s="40">
        <v>9.7818464615741529</v>
      </c>
      <c r="F114" s="43">
        <v>8</v>
      </c>
      <c r="G114" s="61">
        <v>42</v>
      </c>
      <c r="H114" s="41" t="s">
        <v>16</v>
      </c>
      <c r="I114" s="38" t="s">
        <v>17</v>
      </c>
      <c r="J114" s="43" t="s">
        <v>16</v>
      </c>
      <c r="K114" s="8"/>
      <c r="L114" s="18"/>
      <c r="M114" s="8"/>
      <c r="N114" s="8"/>
      <c r="O114" s="8"/>
    </row>
    <row r="115" spans="1:15">
      <c r="A115" s="19">
        <v>103</v>
      </c>
      <c r="B115" s="8">
        <v>346</v>
      </c>
      <c r="C115" s="8">
        <v>207</v>
      </c>
      <c r="D115" s="8">
        <v>32</v>
      </c>
      <c r="E115" s="40">
        <v>22.044258773903355</v>
      </c>
      <c r="F115" s="43">
        <v>15</v>
      </c>
      <c r="G115" s="61">
        <v>58</v>
      </c>
      <c r="H115" s="41" t="s">
        <v>16</v>
      </c>
      <c r="I115" s="38" t="s">
        <v>16</v>
      </c>
      <c r="J115" s="43" t="s">
        <v>15</v>
      </c>
      <c r="K115" s="8"/>
      <c r="L115" s="18"/>
      <c r="M115" s="8"/>
      <c r="N115" s="8"/>
      <c r="O115" s="8"/>
    </row>
    <row r="116" spans="1:15">
      <c r="A116" s="11">
        <v>104</v>
      </c>
      <c r="B116" s="8">
        <v>556</v>
      </c>
      <c r="C116" s="8">
        <v>408</v>
      </c>
      <c r="D116" s="8">
        <v>82</v>
      </c>
      <c r="E116" s="40">
        <v>24.628184173565437</v>
      </c>
      <c r="F116" s="43">
        <v>4</v>
      </c>
      <c r="G116" s="61">
        <v>52</v>
      </c>
      <c r="H116" s="41" t="s">
        <v>17</v>
      </c>
      <c r="I116" s="38" t="s">
        <v>17</v>
      </c>
      <c r="J116" s="43" t="s">
        <v>16</v>
      </c>
      <c r="K116" s="8"/>
      <c r="L116" s="18"/>
      <c r="M116" s="8"/>
      <c r="N116" s="8"/>
      <c r="O116" s="8"/>
    </row>
    <row r="117" spans="1:15">
      <c r="A117" s="19">
        <v>105</v>
      </c>
      <c r="B117" s="8">
        <v>103</v>
      </c>
      <c r="C117" s="8">
        <v>1240</v>
      </c>
      <c r="D117" s="8">
        <v>35</v>
      </c>
      <c r="E117" s="40">
        <v>7.5118962162777088</v>
      </c>
      <c r="F117" s="43">
        <v>17</v>
      </c>
      <c r="G117" s="61">
        <v>21</v>
      </c>
      <c r="H117" s="41" t="s">
        <v>17</v>
      </c>
      <c r="I117" s="38" t="s">
        <v>17</v>
      </c>
      <c r="J117" s="43" t="s">
        <v>15</v>
      </c>
      <c r="K117" s="8"/>
      <c r="L117" s="18"/>
      <c r="M117" s="8"/>
      <c r="N117" s="8"/>
      <c r="O117" s="8"/>
    </row>
    <row r="118" spans="1:15">
      <c r="A118" s="11">
        <v>106</v>
      </c>
      <c r="B118" s="8">
        <v>203</v>
      </c>
      <c r="C118" s="8">
        <v>2147</v>
      </c>
      <c r="D118" s="8">
        <v>83</v>
      </c>
      <c r="E118" s="40">
        <v>10.760817362519264</v>
      </c>
      <c r="F118" s="43">
        <v>17</v>
      </c>
      <c r="G118" s="61">
        <v>21</v>
      </c>
      <c r="H118" s="41" t="s">
        <v>17</v>
      </c>
      <c r="I118" s="38" t="s">
        <v>17</v>
      </c>
      <c r="J118" s="43" t="s">
        <v>16</v>
      </c>
      <c r="K118" s="8"/>
      <c r="L118" s="18"/>
      <c r="M118" s="8"/>
      <c r="N118" s="8"/>
      <c r="O118" s="8"/>
    </row>
    <row r="119" spans="1:15">
      <c r="A119" s="19">
        <v>107</v>
      </c>
      <c r="B119" s="8">
        <v>64</v>
      </c>
      <c r="C119" s="8">
        <v>1052</v>
      </c>
      <c r="D119" s="8">
        <v>34</v>
      </c>
      <c r="E119" s="40">
        <v>4.7442325408343304</v>
      </c>
      <c r="F119" s="43">
        <v>28</v>
      </c>
      <c r="G119" s="61">
        <v>12</v>
      </c>
      <c r="H119" s="41" t="s">
        <v>16</v>
      </c>
      <c r="I119" s="38" t="s">
        <v>17</v>
      </c>
      <c r="J119" s="43" t="s">
        <v>15</v>
      </c>
      <c r="K119" s="8"/>
      <c r="L119" s="18"/>
      <c r="M119" s="8"/>
      <c r="N119" s="8"/>
      <c r="O119" s="8"/>
    </row>
    <row r="120" spans="1:15">
      <c r="A120" s="11">
        <v>108</v>
      </c>
      <c r="B120" s="8">
        <v>3089</v>
      </c>
      <c r="C120" s="8">
        <v>29</v>
      </c>
      <c r="D120" s="8">
        <v>123</v>
      </c>
      <c r="E120" s="40">
        <v>119.43126535362691</v>
      </c>
      <c r="F120" s="43">
        <v>9</v>
      </c>
      <c r="G120" s="61">
        <v>462</v>
      </c>
      <c r="H120" s="41" t="s">
        <v>16</v>
      </c>
      <c r="I120" s="38" t="s">
        <v>15</v>
      </c>
      <c r="J120" s="43" t="s">
        <v>16</v>
      </c>
      <c r="K120" s="8"/>
      <c r="L120" s="18"/>
      <c r="M120" s="8"/>
      <c r="N120" s="8"/>
      <c r="O120" s="8"/>
    </row>
    <row r="121" spans="1:15">
      <c r="A121" s="19">
        <v>109</v>
      </c>
      <c r="B121" s="8">
        <v>1180</v>
      </c>
      <c r="C121" s="8">
        <v>36</v>
      </c>
      <c r="D121" s="8">
        <v>167</v>
      </c>
      <c r="E121" s="40">
        <v>35.57594828461206</v>
      </c>
      <c r="F121" s="43">
        <v>16</v>
      </c>
      <c r="G121" s="61">
        <v>256</v>
      </c>
      <c r="H121" s="41" t="s">
        <v>16</v>
      </c>
      <c r="I121" s="38" t="s">
        <v>15</v>
      </c>
      <c r="J121" s="43" t="s">
        <v>17</v>
      </c>
      <c r="K121" s="8"/>
      <c r="L121" s="18"/>
      <c r="M121" s="8"/>
      <c r="N121" s="8"/>
      <c r="O121" s="8"/>
    </row>
    <row r="122" spans="1:15">
      <c r="A122" s="11">
        <v>110</v>
      </c>
      <c r="B122" s="8">
        <v>583</v>
      </c>
      <c r="C122" s="8">
        <v>37</v>
      </c>
      <c r="D122" s="8">
        <v>136</v>
      </c>
      <c r="E122" s="40">
        <v>20.296275255392345</v>
      </c>
      <c r="F122" s="43">
        <v>5</v>
      </c>
      <c r="G122" s="61">
        <v>177</v>
      </c>
      <c r="H122" s="41" t="s">
        <v>15</v>
      </c>
      <c r="I122" s="38" t="s">
        <v>15</v>
      </c>
      <c r="J122" s="43" t="s">
        <v>16</v>
      </c>
      <c r="K122" s="8"/>
      <c r="L122" s="18"/>
      <c r="M122" s="8"/>
      <c r="N122" s="8"/>
      <c r="O122" s="8"/>
    </row>
    <row r="123" spans="1:15">
      <c r="A123" s="19">
        <v>111</v>
      </c>
      <c r="B123" s="8">
        <v>2663</v>
      </c>
      <c r="C123" s="8">
        <v>19</v>
      </c>
      <c r="D123" s="8">
        <v>108</v>
      </c>
      <c r="E123" s="40">
        <v>99.106294363046601</v>
      </c>
      <c r="F123" s="43">
        <v>9</v>
      </c>
      <c r="G123" s="61">
        <v>529</v>
      </c>
      <c r="H123" s="41" t="s">
        <v>16</v>
      </c>
      <c r="I123" s="38" t="s">
        <v>15</v>
      </c>
      <c r="J123" s="43" t="s">
        <v>16</v>
      </c>
      <c r="K123" s="8"/>
      <c r="L123" s="18"/>
      <c r="M123" s="8"/>
      <c r="N123" s="8"/>
      <c r="O123" s="8"/>
    </row>
    <row r="124" spans="1:15">
      <c r="A124" s="11">
        <v>112</v>
      </c>
      <c r="B124" s="8">
        <v>3065</v>
      </c>
      <c r="C124" s="8">
        <v>47</v>
      </c>
      <c r="D124" s="8">
        <v>103</v>
      </c>
      <c r="E124" s="40">
        <v>102.56229403052524</v>
      </c>
      <c r="F124" s="43">
        <v>7</v>
      </c>
      <c r="G124" s="61">
        <v>361</v>
      </c>
      <c r="H124" s="41" t="s">
        <v>17</v>
      </c>
      <c r="I124" s="38" t="s">
        <v>15</v>
      </c>
      <c r="J124" s="43" t="s">
        <v>16</v>
      </c>
      <c r="K124" s="8"/>
      <c r="L124" s="18"/>
      <c r="M124" s="8"/>
      <c r="N124" s="8"/>
      <c r="O124" s="8"/>
    </row>
    <row r="125" spans="1:15">
      <c r="A125" s="19">
        <v>113</v>
      </c>
      <c r="B125" s="8">
        <v>6033</v>
      </c>
      <c r="C125" s="8">
        <v>18</v>
      </c>
      <c r="D125" s="8">
        <v>229</v>
      </c>
      <c r="E125" s="40">
        <v>128.9331189668805</v>
      </c>
      <c r="F125" s="43">
        <v>23</v>
      </c>
      <c r="G125" s="61">
        <v>819</v>
      </c>
      <c r="H125" s="41" t="s">
        <v>17</v>
      </c>
      <c r="I125" s="38" t="s">
        <v>15</v>
      </c>
      <c r="J125" s="43" t="s">
        <v>17</v>
      </c>
      <c r="K125" s="8"/>
      <c r="L125" s="18"/>
      <c r="M125" s="8"/>
      <c r="N125" s="8"/>
      <c r="O125" s="8"/>
    </row>
    <row r="126" spans="1:15">
      <c r="A126" s="11">
        <v>114</v>
      </c>
      <c r="B126" s="8">
        <v>908</v>
      </c>
      <c r="C126" s="8">
        <v>46</v>
      </c>
      <c r="D126" s="8">
        <v>250</v>
      </c>
      <c r="E126" s="40">
        <v>19.762605937280611</v>
      </c>
      <c r="F126" s="43">
        <v>9</v>
      </c>
      <c r="G126" s="61">
        <v>199</v>
      </c>
      <c r="H126" s="41" t="s">
        <v>16</v>
      </c>
      <c r="I126" s="38" t="s">
        <v>15</v>
      </c>
      <c r="J126" s="43" t="s">
        <v>17</v>
      </c>
      <c r="K126" s="8"/>
      <c r="L126" s="18"/>
      <c r="M126" s="8"/>
      <c r="N126" s="8"/>
      <c r="O126" s="8"/>
    </row>
    <row r="127" spans="1:15">
      <c r="A127" s="19">
        <v>115</v>
      </c>
      <c r="B127" s="8">
        <v>3112</v>
      </c>
      <c r="C127" s="8">
        <v>28</v>
      </c>
      <c r="D127" s="8">
        <v>124</v>
      </c>
      <c r="E127" s="40">
        <v>120.48642286910896</v>
      </c>
      <c r="F127" s="43">
        <v>9</v>
      </c>
      <c r="G127" s="61">
        <v>471</v>
      </c>
      <c r="H127" s="41" t="s">
        <v>16</v>
      </c>
      <c r="I127" s="38" t="s">
        <v>15</v>
      </c>
      <c r="J127" s="43" t="s">
        <v>16</v>
      </c>
      <c r="K127" s="8"/>
      <c r="L127" s="18"/>
      <c r="M127" s="8"/>
      <c r="N127" s="8"/>
      <c r="O127" s="8"/>
    </row>
    <row r="128" spans="1:15">
      <c r="A128" s="11">
        <v>116</v>
      </c>
      <c r="B128" s="8">
        <v>1410</v>
      </c>
      <c r="C128" s="8">
        <v>34</v>
      </c>
      <c r="D128" s="8">
        <v>111</v>
      </c>
      <c r="E128" s="40">
        <v>45.621442879997268</v>
      </c>
      <c r="F128" s="43">
        <v>15</v>
      </c>
      <c r="G128" s="61">
        <v>288</v>
      </c>
      <c r="H128" s="41" t="s">
        <v>16</v>
      </c>
      <c r="I128" s="38" t="s">
        <v>15</v>
      </c>
      <c r="J128" s="43" t="s">
        <v>16</v>
      </c>
      <c r="K128" s="8"/>
      <c r="L128" s="18"/>
      <c r="M128" s="8"/>
      <c r="N128" s="8"/>
      <c r="O128" s="8"/>
    </row>
    <row r="129" spans="1:15">
      <c r="A129" s="19">
        <v>117</v>
      </c>
      <c r="B129" s="8">
        <v>1566</v>
      </c>
      <c r="C129" s="8">
        <v>28</v>
      </c>
      <c r="D129" s="8">
        <v>228</v>
      </c>
      <c r="E129" s="40">
        <v>31.637524449140919</v>
      </c>
      <c r="F129" s="43">
        <v>24</v>
      </c>
      <c r="G129" s="61">
        <v>334</v>
      </c>
      <c r="H129" s="41" t="s">
        <v>16</v>
      </c>
      <c r="I129" s="38" t="s">
        <v>15</v>
      </c>
      <c r="J129" s="43" t="s">
        <v>17</v>
      </c>
      <c r="K129" s="8"/>
      <c r="L129" s="18"/>
      <c r="M129" s="8"/>
      <c r="N129" s="8"/>
      <c r="O129" s="8"/>
    </row>
    <row r="130" spans="1:15">
      <c r="A130" s="11">
        <v>118</v>
      </c>
      <c r="B130" s="8">
        <v>585</v>
      </c>
      <c r="C130" s="8">
        <v>54</v>
      </c>
      <c r="D130" s="8">
        <v>144</v>
      </c>
      <c r="E130" s="40">
        <v>20.597117872537904</v>
      </c>
      <c r="F130" s="43">
        <v>17</v>
      </c>
      <c r="G130" s="61">
        <v>147</v>
      </c>
      <c r="H130" s="41" t="s">
        <v>16</v>
      </c>
      <c r="I130" s="38" t="s">
        <v>15</v>
      </c>
      <c r="J130" s="43" t="s">
        <v>16</v>
      </c>
      <c r="K130" s="8"/>
      <c r="L130" s="18"/>
      <c r="M130" s="8"/>
      <c r="N130" s="8"/>
      <c r="O130" s="8"/>
    </row>
    <row r="131" spans="1:15">
      <c r="A131" s="19">
        <v>119</v>
      </c>
      <c r="B131" s="8">
        <v>336</v>
      </c>
      <c r="C131" s="8">
        <v>11</v>
      </c>
      <c r="D131" s="8">
        <v>109</v>
      </c>
      <c r="E131" s="40">
        <v>11.082650067654711</v>
      </c>
      <c r="F131" s="43">
        <v>10</v>
      </c>
      <c r="G131" s="61">
        <v>247</v>
      </c>
      <c r="H131" s="41" t="s">
        <v>15</v>
      </c>
      <c r="I131" s="38" t="s">
        <v>15</v>
      </c>
      <c r="J131" s="43" t="s">
        <v>16</v>
      </c>
      <c r="K131" s="8"/>
      <c r="L131" s="18"/>
      <c r="M131" s="8"/>
      <c r="N131" s="8"/>
      <c r="O131" s="8"/>
    </row>
    <row r="132" spans="1:15">
      <c r="A132" s="11">
        <v>120</v>
      </c>
      <c r="B132" s="8">
        <v>574</v>
      </c>
      <c r="C132" s="8">
        <v>39</v>
      </c>
      <c r="D132" s="8">
        <v>142</v>
      </c>
      <c r="E132" s="40">
        <v>16.469076563616255</v>
      </c>
      <c r="F132" s="43">
        <v>7</v>
      </c>
      <c r="G132" s="61">
        <v>172</v>
      </c>
      <c r="H132" s="41" t="s">
        <v>15</v>
      </c>
      <c r="I132" s="38" t="s">
        <v>15</v>
      </c>
      <c r="J132" s="43" t="s">
        <v>16</v>
      </c>
      <c r="K132" s="8"/>
      <c r="L132" s="18"/>
      <c r="M132" s="8"/>
      <c r="N132" s="8"/>
      <c r="O132" s="8"/>
    </row>
    <row r="133" spans="1:15">
      <c r="A133" s="19">
        <v>121</v>
      </c>
      <c r="B133" s="8">
        <v>354</v>
      </c>
      <c r="C133" s="8">
        <v>20</v>
      </c>
      <c r="D133" s="8">
        <v>114</v>
      </c>
      <c r="E133" s="40">
        <v>11.735300833754579</v>
      </c>
      <c r="F133" s="43">
        <v>9</v>
      </c>
      <c r="G133" s="61">
        <v>188</v>
      </c>
      <c r="H133" s="41" t="s">
        <v>15</v>
      </c>
      <c r="I133" s="38" t="s">
        <v>15</v>
      </c>
      <c r="J133" s="43" t="s">
        <v>16</v>
      </c>
      <c r="K133" s="8"/>
      <c r="L133" s="18"/>
      <c r="M133" s="8"/>
      <c r="N133" s="8"/>
      <c r="O133" s="8"/>
    </row>
    <row r="134" spans="1:15">
      <c r="A134" s="11">
        <v>122</v>
      </c>
      <c r="B134" s="8">
        <v>1393</v>
      </c>
      <c r="C134" s="8">
        <v>11</v>
      </c>
      <c r="D134" s="8">
        <v>259</v>
      </c>
      <c r="E134" s="40">
        <v>38.602759658950013</v>
      </c>
      <c r="F134" s="43">
        <v>7</v>
      </c>
      <c r="G134" s="61">
        <v>503</v>
      </c>
      <c r="H134" s="41" t="s">
        <v>15</v>
      </c>
      <c r="I134" s="38" t="s">
        <v>15</v>
      </c>
      <c r="J134" s="43" t="s">
        <v>17</v>
      </c>
      <c r="K134" s="8"/>
      <c r="L134" s="18"/>
      <c r="M134" s="8"/>
      <c r="N134" s="8"/>
      <c r="O134" s="8"/>
    </row>
    <row r="135" spans="1:15">
      <c r="A135" s="19">
        <v>123</v>
      </c>
      <c r="B135" s="8">
        <v>1061</v>
      </c>
      <c r="C135" s="8">
        <v>17</v>
      </c>
      <c r="D135" s="8">
        <v>100</v>
      </c>
      <c r="E135" s="40">
        <v>36.489688446105092</v>
      </c>
      <c r="F135" s="43">
        <v>14</v>
      </c>
      <c r="G135" s="61">
        <v>353</v>
      </c>
      <c r="H135" s="41" t="s">
        <v>15</v>
      </c>
      <c r="I135" s="38" t="s">
        <v>15</v>
      </c>
      <c r="J135" s="43" t="s">
        <v>16</v>
      </c>
      <c r="K135" s="8"/>
      <c r="L135" s="18"/>
      <c r="M135" s="8"/>
      <c r="N135" s="8"/>
      <c r="O135" s="8"/>
    </row>
    <row r="136" spans="1:15">
      <c r="A136" s="11">
        <v>124</v>
      </c>
      <c r="B136" s="8">
        <v>4705</v>
      </c>
      <c r="C136" s="8">
        <v>23</v>
      </c>
      <c r="D136" s="8">
        <v>165</v>
      </c>
      <c r="E136" s="40">
        <v>134.74319709430182</v>
      </c>
      <c r="F136" s="43">
        <v>15</v>
      </c>
      <c r="G136" s="61">
        <v>640</v>
      </c>
      <c r="H136" s="41" t="s">
        <v>17</v>
      </c>
      <c r="I136" s="38" t="s">
        <v>15</v>
      </c>
      <c r="J136" s="43" t="s">
        <v>17</v>
      </c>
      <c r="K136" s="8"/>
      <c r="L136" s="18"/>
      <c r="M136" s="8"/>
      <c r="N136" s="8"/>
      <c r="O136" s="8"/>
    </row>
    <row r="137" spans="1:15">
      <c r="A137" s="19">
        <v>125</v>
      </c>
      <c r="B137" s="8">
        <v>247</v>
      </c>
      <c r="C137" s="8">
        <v>11</v>
      </c>
      <c r="D137" s="8">
        <v>116</v>
      </c>
      <c r="E137" s="40">
        <v>7.4451614835428828</v>
      </c>
      <c r="F137" s="43">
        <v>8</v>
      </c>
      <c r="G137" s="61">
        <v>212</v>
      </c>
      <c r="H137" s="41" t="s">
        <v>15</v>
      </c>
      <c r="I137" s="38" t="s">
        <v>15</v>
      </c>
      <c r="J137" s="43" t="s">
        <v>16</v>
      </c>
      <c r="K137" s="8"/>
      <c r="L137" s="18"/>
      <c r="M137" s="8"/>
      <c r="N137" s="8"/>
      <c r="O137" s="8"/>
    </row>
    <row r="138" spans="1:15">
      <c r="A138" s="11">
        <v>126</v>
      </c>
      <c r="B138" s="8">
        <v>4595</v>
      </c>
      <c r="C138" s="8">
        <v>74</v>
      </c>
      <c r="D138" s="8">
        <v>164</v>
      </c>
      <c r="E138" s="40">
        <v>132.88819655977201</v>
      </c>
      <c r="F138" s="43">
        <v>16</v>
      </c>
      <c r="G138" s="61">
        <v>352</v>
      </c>
      <c r="H138" s="41" t="s">
        <v>17</v>
      </c>
      <c r="I138" s="38" t="s">
        <v>16</v>
      </c>
      <c r="J138" s="43" t="s">
        <v>17</v>
      </c>
      <c r="K138" s="8"/>
      <c r="L138" s="18"/>
      <c r="M138" s="8"/>
      <c r="N138" s="8"/>
      <c r="O138" s="8"/>
    </row>
    <row r="139" spans="1:15">
      <c r="A139" s="19">
        <v>127</v>
      </c>
      <c r="B139" s="8">
        <v>11507</v>
      </c>
      <c r="C139" s="8">
        <v>35</v>
      </c>
      <c r="D139" s="8">
        <v>249</v>
      </c>
      <c r="E139" s="40">
        <v>270.53715848930074</v>
      </c>
      <c r="F139" s="43">
        <v>26</v>
      </c>
      <c r="G139" s="61">
        <v>811</v>
      </c>
      <c r="H139" s="41" t="s">
        <v>17</v>
      </c>
      <c r="I139" s="38" t="s">
        <v>15</v>
      </c>
      <c r="J139" s="43" t="s">
        <v>17</v>
      </c>
      <c r="K139" s="8"/>
      <c r="L139" s="18"/>
      <c r="M139" s="8"/>
      <c r="N139" s="8"/>
      <c r="O139" s="8"/>
    </row>
    <row r="140" spans="1:15">
      <c r="A140" s="11">
        <v>128</v>
      </c>
      <c r="B140" s="8">
        <v>3316</v>
      </c>
      <c r="C140" s="8">
        <v>146</v>
      </c>
      <c r="D140" s="8">
        <v>164</v>
      </c>
      <c r="E140" s="40">
        <v>74.201462029210205</v>
      </c>
      <c r="F140" s="43">
        <v>9</v>
      </c>
      <c r="G140" s="61">
        <v>213</v>
      </c>
      <c r="H140" s="41" t="s">
        <v>17</v>
      </c>
      <c r="I140" s="38" t="s">
        <v>16</v>
      </c>
      <c r="J140" s="43" t="s">
        <v>17</v>
      </c>
      <c r="K140" s="8"/>
      <c r="L140" s="18"/>
      <c r="M140" s="8"/>
      <c r="N140" s="8"/>
      <c r="O140" s="8"/>
    </row>
    <row r="141" spans="1:15">
      <c r="A141" s="19">
        <v>129</v>
      </c>
      <c r="B141" s="8">
        <v>3016</v>
      </c>
      <c r="C141" s="8">
        <v>106</v>
      </c>
      <c r="D141" s="8">
        <v>101</v>
      </c>
      <c r="E141" s="40">
        <v>121.19085155872135</v>
      </c>
      <c r="F141" s="43">
        <v>23</v>
      </c>
      <c r="G141" s="61">
        <v>239</v>
      </c>
      <c r="H141" s="41" t="s">
        <v>17</v>
      </c>
      <c r="I141" s="38" t="s">
        <v>16</v>
      </c>
      <c r="J141" s="43" t="s">
        <v>16</v>
      </c>
      <c r="K141" s="8"/>
      <c r="L141" s="18"/>
      <c r="M141" s="8"/>
      <c r="N141" s="8"/>
      <c r="O141" s="8"/>
    </row>
    <row r="142" spans="1:15">
      <c r="A142" s="11">
        <v>130</v>
      </c>
      <c r="B142" s="8">
        <v>881</v>
      </c>
      <c r="C142" s="8">
        <v>265</v>
      </c>
      <c r="D142" s="8">
        <v>110</v>
      </c>
      <c r="E142" s="40">
        <v>27.106469125371916</v>
      </c>
      <c r="F142" s="43">
        <v>9</v>
      </c>
      <c r="G142" s="61">
        <v>82</v>
      </c>
      <c r="H142" s="41" t="s">
        <v>17</v>
      </c>
      <c r="I142" s="38" t="s">
        <v>17</v>
      </c>
      <c r="J142" s="43" t="s">
        <v>16</v>
      </c>
      <c r="K142" s="8"/>
      <c r="L142" s="18"/>
      <c r="M142" s="8"/>
      <c r="N142" s="8"/>
      <c r="O142" s="8"/>
    </row>
    <row r="143" spans="1:15">
      <c r="A143" s="19">
        <v>131</v>
      </c>
      <c r="B143" s="8">
        <v>527</v>
      </c>
      <c r="C143" s="8">
        <v>241</v>
      </c>
      <c r="D143" s="8">
        <v>100</v>
      </c>
      <c r="E143" s="40">
        <v>18.280307481192285</v>
      </c>
      <c r="F143" s="43">
        <v>9</v>
      </c>
      <c r="G143" s="61">
        <v>66</v>
      </c>
      <c r="H143" s="41" t="s">
        <v>17</v>
      </c>
      <c r="I143" s="38" t="s">
        <v>17</v>
      </c>
      <c r="J143" s="43" t="s">
        <v>16</v>
      </c>
      <c r="K143" s="8"/>
      <c r="L143" s="18"/>
      <c r="M143" s="8"/>
      <c r="N143" s="8"/>
      <c r="O143" s="8"/>
    </row>
    <row r="144" spans="1:15">
      <c r="A144" s="11">
        <v>132</v>
      </c>
      <c r="B144" s="8">
        <v>249</v>
      </c>
      <c r="C144" s="8">
        <v>831</v>
      </c>
      <c r="D144" s="8">
        <v>190</v>
      </c>
      <c r="E144" s="40">
        <v>6.1168430369950082</v>
      </c>
      <c r="F144" s="43">
        <v>10</v>
      </c>
      <c r="G144" s="61">
        <v>24</v>
      </c>
      <c r="H144" s="41" t="s">
        <v>17</v>
      </c>
      <c r="I144" s="38" t="s">
        <v>17</v>
      </c>
      <c r="J144" s="43" t="s">
        <v>17</v>
      </c>
      <c r="K144" s="8"/>
      <c r="L144" s="18"/>
      <c r="M144" s="8"/>
      <c r="N144" s="8"/>
      <c r="O144" s="8"/>
    </row>
    <row r="145" spans="1:15">
      <c r="A145" s="19">
        <v>133</v>
      </c>
      <c r="B145" s="8">
        <v>3833</v>
      </c>
      <c r="C145" s="8">
        <v>8</v>
      </c>
      <c r="D145" s="8">
        <v>418</v>
      </c>
      <c r="E145" s="40">
        <v>64.695306152900159</v>
      </c>
      <c r="F145" s="43">
        <v>9</v>
      </c>
      <c r="G145" s="61">
        <v>979</v>
      </c>
      <c r="H145" s="41" t="s">
        <v>16</v>
      </c>
      <c r="I145" s="38" t="s">
        <v>15</v>
      </c>
      <c r="J145" s="43" t="s">
        <v>17</v>
      </c>
      <c r="K145" s="8"/>
      <c r="L145" s="18"/>
      <c r="M145" s="8"/>
      <c r="N145" s="8"/>
      <c r="O145" s="8"/>
    </row>
    <row r="146" spans="1:15">
      <c r="A146" s="11">
        <v>134</v>
      </c>
      <c r="B146" s="8">
        <v>3923</v>
      </c>
      <c r="C146" s="8">
        <v>20</v>
      </c>
      <c r="D146" s="8">
        <v>413</v>
      </c>
      <c r="E146" s="40">
        <v>84.78026484189715</v>
      </c>
      <c r="F146" s="43">
        <v>9</v>
      </c>
      <c r="G146" s="61">
        <v>626</v>
      </c>
      <c r="H146" s="41" t="s">
        <v>16</v>
      </c>
      <c r="I146" s="38" t="s">
        <v>15</v>
      </c>
      <c r="J146" s="43" t="s">
        <v>17</v>
      </c>
      <c r="K146" s="8"/>
      <c r="L146" s="18"/>
      <c r="M146" s="8"/>
      <c r="N146" s="8"/>
      <c r="O146" s="8"/>
    </row>
    <row r="147" spans="1:15">
      <c r="A147" s="19">
        <v>135</v>
      </c>
      <c r="B147" s="8">
        <v>699</v>
      </c>
      <c r="C147" s="8">
        <v>19</v>
      </c>
      <c r="D147" s="8">
        <v>491</v>
      </c>
      <c r="E147" s="40">
        <v>24.639351546001254</v>
      </c>
      <c r="F147" s="43">
        <v>28</v>
      </c>
      <c r="G147" s="61">
        <v>271</v>
      </c>
      <c r="H147" s="41" t="s">
        <v>15</v>
      </c>
      <c r="I147" s="38" t="s">
        <v>15</v>
      </c>
      <c r="J147" s="43" t="s">
        <v>17</v>
      </c>
      <c r="K147" s="8"/>
      <c r="L147" s="18"/>
      <c r="M147" s="8"/>
      <c r="N147" s="8"/>
      <c r="O147" s="8"/>
    </row>
    <row r="148" spans="1:15">
      <c r="A148" s="11">
        <v>136</v>
      </c>
      <c r="B148" s="8">
        <v>6130</v>
      </c>
      <c r="C148" s="8">
        <v>29</v>
      </c>
      <c r="D148" s="8">
        <v>494</v>
      </c>
      <c r="E148" s="40">
        <v>89.895249988191907</v>
      </c>
      <c r="F148" s="43">
        <v>9</v>
      </c>
      <c r="G148" s="61">
        <v>650</v>
      </c>
      <c r="H148" s="41" t="s">
        <v>17</v>
      </c>
      <c r="I148" s="38" t="s">
        <v>15</v>
      </c>
      <c r="J148" s="43" t="s">
        <v>17</v>
      </c>
      <c r="K148" s="8"/>
      <c r="L148" s="18"/>
      <c r="M148" s="8"/>
      <c r="N148" s="8"/>
      <c r="O148" s="8"/>
    </row>
    <row r="149" spans="1:15">
      <c r="A149" s="19">
        <v>137</v>
      </c>
      <c r="B149" s="8">
        <v>13565</v>
      </c>
      <c r="C149" s="8">
        <v>37</v>
      </c>
      <c r="D149" s="8">
        <v>726</v>
      </c>
      <c r="E149" s="40">
        <v>340.25115380512977</v>
      </c>
      <c r="F149" s="43">
        <v>30</v>
      </c>
      <c r="G149" s="61">
        <v>856</v>
      </c>
      <c r="H149" s="41" t="s">
        <v>17</v>
      </c>
      <c r="I149" s="38" t="s">
        <v>15</v>
      </c>
      <c r="J149" s="43" t="s">
        <v>17</v>
      </c>
      <c r="K149" s="8"/>
      <c r="L149" s="18"/>
      <c r="M149" s="8"/>
      <c r="N149" s="8"/>
      <c r="O149" s="8"/>
    </row>
    <row r="150" spans="1:15">
      <c r="A150" s="11">
        <v>138</v>
      </c>
      <c r="B150" s="8">
        <v>8799</v>
      </c>
      <c r="C150" s="8">
        <v>52</v>
      </c>
      <c r="D150" s="8">
        <v>309</v>
      </c>
      <c r="E150" s="40">
        <v>173.34835603451151</v>
      </c>
      <c r="F150" s="43">
        <v>9</v>
      </c>
      <c r="G150" s="61">
        <v>582</v>
      </c>
      <c r="H150" s="41" t="s">
        <v>17</v>
      </c>
      <c r="I150" s="38" t="s">
        <v>15</v>
      </c>
      <c r="J150" s="43" t="s">
        <v>17</v>
      </c>
      <c r="K150" s="8"/>
      <c r="L150" s="18"/>
      <c r="M150" s="8"/>
      <c r="N150" s="8"/>
      <c r="O150" s="8"/>
    </row>
    <row r="151" spans="1:15">
      <c r="A151" s="19">
        <v>139</v>
      </c>
      <c r="B151" s="8">
        <v>3575</v>
      </c>
      <c r="C151" s="8">
        <v>34</v>
      </c>
      <c r="D151" s="8">
        <v>370</v>
      </c>
      <c r="E151" s="40">
        <v>70.078875952808602</v>
      </c>
      <c r="F151" s="43">
        <v>9</v>
      </c>
      <c r="G151" s="61">
        <v>459</v>
      </c>
      <c r="H151" s="41" t="s">
        <v>17</v>
      </c>
      <c r="I151" s="38" t="s">
        <v>15</v>
      </c>
      <c r="J151" s="43" t="s">
        <v>17</v>
      </c>
      <c r="K151" s="8"/>
      <c r="L151" s="18"/>
      <c r="M151" s="8"/>
      <c r="N151" s="8"/>
      <c r="O151" s="8"/>
    </row>
    <row r="152" spans="1:15">
      <c r="A152" s="11">
        <v>140</v>
      </c>
      <c r="B152" s="8">
        <v>3475</v>
      </c>
      <c r="C152" s="8">
        <v>14</v>
      </c>
      <c r="D152" s="8">
        <v>379</v>
      </c>
      <c r="E152" s="40">
        <v>67.647266881699466</v>
      </c>
      <c r="F152" s="43">
        <v>9</v>
      </c>
      <c r="G152" s="61">
        <v>705</v>
      </c>
      <c r="H152" s="41" t="s">
        <v>16</v>
      </c>
      <c r="I152" s="38" t="s">
        <v>15</v>
      </c>
      <c r="J152" s="43" t="s">
        <v>17</v>
      </c>
      <c r="K152" s="8"/>
      <c r="L152" s="18"/>
      <c r="M152" s="8"/>
      <c r="N152" s="8"/>
      <c r="O152" s="8"/>
    </row>
    <row r="153" spans="1:15">
      <c r="A153" s="19">
        <v>141</v>
      </c>
      <c r="B153" s="8">
        <v>7865</v>
      </c>
      <c r="C153" s="8">
        <v>15</v>
      </c>
      <c r="D153" s="8">
        <v>409</v>
      </c>
      <c r="E153" s="40">
        <v>105.55152494641753</v>
      </c>
      <c r="F153" s="43">
        <v>9</v>
      </c>
      <c r="G153" s="61">
        <v>1024</v>
      </c>
      <c r="H153" s="41" t="s">
        <v>17</v>
      </c>
      <c r="I153" s="38" t="s">
        <v>15</v>
      </c>
      <c r="J153" s="43" t="s">
        <v>17</v>
      </c>
      <c r="K153" s="8"/>
      <c r="L153" s="18"/>
      <c r="M153" s="8"/>
      <c r="N153" s="8"/>
      <c r="O153" s="8"/>
    </row>
    <row r="154" spans="1:15">
      <c r="A154" s="11">
        <v>142</v>
      </c>
      <c r="B154" s="8">
        <v>9111</v>
      </c>
      <c r="C154" s="8">
        <v>45</v>
      </c>
      <c r="D154" s="8">
        <v>549</v>
      </c>
      <c r="E154" s="40">
        <v>111.96247483899741</v>
      </c>
      <c r="F154" s="43">
        <v>9</v>
      </c>
      <c r="G154" s="61">
        <v>636</v>
      </c>
      <c r="H154" s="41" t="s">
        <v>17</v>
      </c>
      <c r="I154" s="38" t="s">
        <v>15</v>
      </c>
      <c r="J154" s="43" t="s">
        <v>17</v>
      </c>
      <c r="K154" s="8"/>
      <c r="L154" s="18"/>
      <c r="M154" s="8"/>
      <c r="N154" s="8"/>
      <c r="O154" s="8"/>
    </row>
    <row r="155" spans="1:15">
      <c r="A155" s="19">
        <v>143</v>
      </c>
      <c r="B155" s="8">
        <v>2017</v>
      </c>
      <c r="C155" s="8">
        <v>85</v>
      </c>
      <c r="D155" s="8">
        <v>432</v>
      </c>
      <c r="E155" s="40">
        <v>33.695575224986662</v>
      </c>
      <c r="F155" s="43">
        <v>15</v>
      </c>
      <c r="G155" s="61">
        <v>218</v>
      </c>
      <c r="H155" s="41" t="s">
        <v>17</v>
      </c>
      <c r="I155" s="38" t="s">
        <v>16</v>
      </c>
      <c r="J155" s="43" t="s">
        <v>17</v>
      </c>
      <c r="K155" s="8"/>
      <c r="L155" s="18"/>
      <c r="M155" s="8"/>
      <c r="N155" s="8"/>
      <c r="O155" s="8"/>
    </row>
    <row r="156" spans="1:15">
      <c r="A156" s="11">
        <v>144</v>
      </c>
      <c r="B156" s="8">
        <v>1295</v>
      </c>
      <c r="C156" s="8">
        <v>16</v>
      </c>
      <c r="D156" s="8">
        <v>316</v>
      </c>
      <c r="E156" s="40">
        <v>21.961550591776916</v>
      </c>
      <c r="F156" s="43">
        <v>4</v>
      </c>
      <c r="G156" s="61">
        <v>402</v>
      </c>
      <c r="H156" s="41" t="s">
        <v>15</v>
      </c>
      <c r="I156" s="38" t="s">
        <v>15</v>
      </c>
      <c r="J156" s="43" t="s">
        <v>17</v>
      </c>
      <c r="K156" s="8"/>
      <c r="L156" s="18"/>
      <c r="M156" s="8"/>
      <c r="N156" s="8"/>
      <c r="O156" s="8"/>
    </row>
    <row r="157" spans="1:15">
      <c r="A157" s="19">
        <v>145</v>
      </c>
      <c r="B157" s="8">
        <v>1335</v>
      </c>
      <c r="C157" s="8">
        <v>17</v>
      </c>
      <c r="D157" s="8">
        <v>506</v>
      </c>
      <c r="E157" s="40">
        <v>43.780371301109227</v>
      </c>
      <c r="F157" s="43">
        <v>17</v>
      </c>
      <c r="G157" s="61">
        <v>396</v>
      </c>
      <c r="H157" s="41" t="s">
        <v>15</v>
      </c>
      <c r="I157" s="38" t="s">
        <v>15</v>
      </c>
      <c r="J157" s="43" t="s">
        <v>17</v>
      </c>
      <c r="K157" s="8"/>
      <c r="L157" s="18"/>
      <c r="M157" s="8"/>
      <c r="N157" s="8"/>
      <c r="O157" s="8"/>
    </row>
    <row r="158" spans="1:15">
      <c r="A158" s="11">
        <v>146</v>
      </c>
      <c r="B158" s="8">
        <v>1352</v>
      </c>
      <c r="C158" s="8">
        <v>19</v>
      </c>
      <c r="D158" s="8">
        <v>494</v>
      </c>
      <c r="E158" s="44">
        <v>46.640829812644277</v>
      </c>
      <c r="F158">
        <v>32</v>
      </c>
      <c r="G158" s="61">
        <v>377</v>
      </c>
      <c r="H158" s="43" t="s">
        <v>16</v>
      </c>
      <c r="I158" s="38" t="s">
        <v>15</v>
      </c>
      <c r="J158" s="38" t="s">
        <v>17</v>
      </c>
      <c r="K158" s="8"/>
      <c r="L158" s="18"/>
      <c r="M158" s="8"/>
      <c r="N158" s="8"/>
      <c r="O158" s="8"/>
    </row>
    <row r="159" spans="1:15">
      <c r="A159" s="19">
        <v>147</v>
      </c>
      <c r="B159" s="8">
        <v>617</v>
      </c>
      <c r="C159" s="8">
        <v>32</v>
      </c>
      <c r="D159" s="8">
        <v>603</v>
      </c>
      <c r="E159" s="44">
        <v>17.459190050501675</v>
      </c>
      <c r="F159">
        <v>8</v>
      </c>
      <c r="G159" s="61">
        <v>196</v>
      </c>
      <c r="H159" s="43" t="s">
        <v>15</v>
      </c>
      <c r="I159" s="38" t="s">
        <v>15</v>
      </c>
      <c r="J159" s="38" t="s">
        <v>17</v>
      </c>
      <c r="K159" s="8"/>
      <c r="L159" s="18"/>
      <c r="M159" s="8"/>
      <c r="N159" s="8"/>
      <c r="O159" s="8"/>
    </row>
    <row r="160" spans="1:15">
      <c r="A160" s="11">
        <v>148</v>
      </c>
      <c r="B160" s="8">
        <v>3719</v>
      </c>
      <c r="C160" s="8">
        <v>36</v>
      </c>
      <c r="D160" s="8">
        <v>473</v>
      </c>
      <c r="E160" s="44">
        <v>47.014476986195355</v>
      </c>
      <c r="F160">
        <v>6</v>
      </c>
      <c r="G160" s="61">
        <v>455</v>
      </c>
      <c r="H160" s="43" t="s">
        <v>17</v>
      </c>
      <c r="I160" s="38" t="s">
        <v>15</v>
      </c>
      <c r="J160" s="38" t="s">
        <v>17</v>
      </c>
      <c r="K160" s="8"/>
      <c r="L160" s="18"/>
      <c r="M160" s="8"/>
      <c r="N160" s="8"/>
      <c r="O160" s="8"/>
    </row>
    <row r="161" spans="1:16">
      <c r="A161" s="19">
        <v>149</v>
      </c>
      <c r="B161" s="8">
        <v>3748</v>
      </c>
      <c r="C161" s="8">
        <v>160</v>
      </c>
      <c r="D161" s="8">
        <v>475</v>
      </c>
      <c r="E161" s="44">
        <v>46.499384833666667</v>
      </c>
      <c r="F161" s="38">
        <v>16</v>
      </c>
      <c r="G161" s="61">
        <v>216</v>
      </c>
      <c r="H161" s="38" t="s">
        <v>17</v>
      </c>
      <c r="I161" s="38" t="s">
        <v>16</v>
      </c>
      <c r="J161" s="38" t="s">
        <v>17</v>
      </c>
      <c r="K161" s="8"/>
      <c r="L161" s="18"/>
      <c r="M161" s="8"/>
      <c r="N161" s="8"/>
      <c r="O161" s="8"/>
    </row>
    <row r="162" spans="1:16">
      <c r="A162" s="11">
        <v>150</v>
      </c>
      <c r="B162" s="8">
        <v>1013</v>
      </c>
      <c r="C162" s="8">
        <v>287</v>
      </c>
      <c r="D162" s="8">
        <v>323</v>
      </c>
      <c r="E162" s="44">
        <v>18.952067173310947</v>
      </c>
      <c r="F162">
        <v>38</v>
      </c>
      <c r="G162" s="61">
        <v>84</v>
      </c>
      <c r="H162" s="43" t="s">
        <v>17</v>
      </c>
      <c r="I162" s="38" t="s">
        <v>17</v>
      </c>
      <c r="J162" s="38" t="s">
        <v>17</v>
      </c>
      <c r="K162" s="8"/>
      <c r="L162" s="18"/>
      <c r="M162" s="8"/>
      <c r="N162" s="8"/>
      <c r="O162" s="8"/>
    </row>
    <row r="163" spans="1:16">
      <c r="A163" s="5"/>
      <c r="B163" s="8"/>
      <c r="C163" s="8"/>
      <c r="D163" s="8"/>
      <c r="E163" s="8"/>
      <c r="F163" s="8"/>
      <c r="G163" s="29"/>
      <c r="H163" s="29"/>
      <c r="I163" s="8"/>
      <c r="J163" s="8"/>
      <c r="K163" s="8"/>
      <c r="L163" s="8"/>
      <c r="M163" s="8"/>
      <c r="N163" s="8"/>
      <c r="O163" s="8"/>
      <c r="P163" s="8"/>
    </row>
    <row r="164" spans="1:16">
      <c r="B164" s="8"/>
      <c r="C164" s="8"/>
      <c r="D164" s="8"/>
      <c r="E164" s="8"/>
      <c r="F164" s="8"/>
      <c r="G164" s="29"/>
      <c r="H164" s="29"/>
      <c r="I164" s="8"/>
      <c r="J164" s="8"/>
      <c r="K164" s="8"/>
      <c r="L164" s="8"/>
      <c r="M164" s="8"/>
      <c r="N164" s="8"/>
      <c r="O164" s="8"/>
      <c r="P164" s="8"/>
    </row>
    <row r="165" spans="1:16">
      <c r="A165" s="5"/>
      <c r="B165" s="8"/>
      <c r="C165" s="8"/>
      <c r="D165" s="8"/>
      <c r="E165" s="8"/>
      <c r="F165" s="8"/>
      <c r="G165" s="29"/>
      <c r="H165" s="29"/>
      <c r="I165" s="8"/>
      <c r="J165" s="8"/>
      <c r="K165" s="8"/>
      <c r="L165" s="8"/>
      <c r="M165" s="8"/>
      <c r="N165" s="8"/>
      <c r="O165" s="8"/>
      <c r="P165" s="8"/>
    </row>
    <row r="166" spans="1:16">
      <c r="B166" s="8"/>
      <c r="C166" s="8"/>
      <c r="D166" s="8"/>
      <c r="E166" s="8"/>
      <c r="F166" s="8"/>
      <c r="G166" s="29"/>
      <c r="H166" s="29"/>
      <c r="I166" s="8"/>
      <c r="J166" s="8"/>
      <c r="K166" s="8"/>
      <c r="L166" s="8"/>
      <c r="M166" s="8"/>
      <c r="N166" s="8"/>
      <c r="O166" s="8"/>
      <c r="P166" s="8"/>
    </row>
    <row r="167" spans="1:16">
      <c r="A167" s="5"/>
      <c r="B167" s="8"/>
      <c r="C167" s="8"/>
      <c r="D167" s="8"/>
      <c r="E167" s="8"/>
      <c r="F167" s="8"/>
      <c r="G167" s="29"/>
      <c r="H167" s="29"/>
      <c r="I167" s="8"/>
      <c r="J167" s="8"/>
      <c r="K167" s="8"/>
      <c r="L167" s="8"/>
      <c r="M167" s="8"/>
      <c r="N167" s="8"/>
      <c r="O167" s="8"/>
      <c r="P167" s="8"/>
    </row>
    <row r="168" spans="1:16">
      <c r="B168" s="8"/>
      <c r="C168" s="8"/>
      <c r="D168" s="8"/>
      <c r="E168" s="8"/>
      <c r="F168" s="8"/>
      <c r="G168" s="29"/>
      <c r="H168" s="29"/>
      <c r="I168" s="8"/>
      <c r="J168" s="8"/>
      <c r="K168" s="8"/>
      <c r="L168" s="8"/>
      <c r="M168" s="8"/>
      <c r="N168" s="8"/>
      <c r="O168" s="8"/>
      <c r="P168" s="8"/>
    </row>
    <row r="169" spans="1:16">
      <c r="A169" s="5"/>
      <c r="B169" s="8"/>
      <c r="C169" s="8"/>
      <c r="D169" s="8"/>
      <c r="E169" s="8"/>
      <c r="F169" s="8"/>
      <c r="G169" s="29"/>
      <c r="H169" s="29"/>
      <c r="I169" s="8"/>
      <c r="J169" s="8"/>
      <c r="K169" s="8"/>
      <c r="L169" s="8"/>
      <c r="M169" s="8"/>
      <c r="N169" s="8"/>
      <c r="O169" s="8"/>
      <c r="P169" s="8"/>
    </row>
    <row r="170" spans="1:16">
      <c r="B170" s="8"/>
      <c r="C170" s="8"/>
      <c r="D170" s="8"/>
      <c r="E170" s="8"/>
      <c r="F170" s="8"/>
      <c r="G170" s="29"/>
      <c r="H170" s="29"/>
      <c r="I170" s="8"/>
      <c r="J170" s="8"/>
      <c r="K170" s="8"/>
      <c r="L170" s="8"/>
      <c r="M170" s="8"/>
      <c r="N170" s="8"/>
      <c r="O170" s="8"/>
      <c r="P170" s="8"/>
    </row>
    <row r="171" spans="1:16">
      <c r="A171" s="5"/>
      <c r="B171" s="8"/>
      <c r="C171" s="8"/>
      <c r="D171" s="8"/>
      <c r="E171" s="8"/>
      <c r="F171" s="8"/>
      <c r="G171" s="29"/>
      <c r="H171" s="29"/>
      <c r="I171" s="8"/>
      <c r="J171" s="8"/>
      <c r="K171" s="8"/>
      <c r="L171" s="8"/>
      <c r="M171" s="8"/>
      <c r="N171" s="8"/>
      <c r="O171" s="8"/>
      <c r="P171" s="8"/>
    </row>
    <row r="172" spans="1:16">
      <c r="B172" s="8"/>
      <c r="C172" s="8"/>
      <c r="D172" s="8"/>
      <c r="E172" s="8"/>
      <c r="F172" s="8"/>
      <c r="G172" s="29"/>
      <c r="H172" s="29"/>
      <c r="I172" s="8"/>
      <c r="J172" s="8"/>
      <c r="K172" s="8"/>
      <c r="L172" s="8"/>
      <c r="M172" s="8"/>
      <c r="N172" s="8"/>
      <c r="O172" s="8"/>
      <c r="P172" s="8"/>
    </row>
    <row r="173" spans="1:16">
      <c r="A173" s="5"/>
      <c r="B173" s="8"/>
      <c r="C173" s="8"/>
      <c r="D173" s="8"/>
      <c r="E173" s="8"/>
      <c r="F173" s="8"/>
      <c r="G173" s="29"/>
      <c r="H173" s="29"/>
      <c r="I173" s="8"/>
      <c r="J173" s="8"/>
      <c r="K173" s="8"/>
      <c r="L173" s="8"/>
      <c r="M173" s="8"/>
      <c r="N173" s="8"/>
      <c r="O173" s="8"/>
      <c r="P173" s="8"/>
    </row>
    <row r="174" spans="1:16">
      <c r="B174" s="8"/>
      <c r="C174" s="8"/>
      <c r="D174" s="8"/>
      <c r="E174" s="8"/>
      <c r="F174" s="8"/>
      <c r="G174" s="29"/>
      <c r="H174" s="29"/>
      <c r="I174" s="8"/>
      <c r="J174" s="8"/>
      <c r="K174" s="8"/>
      <c r="L174" s="8"/>
      <c r="M174" s="8"/>
      <c r="N174" s="8"/>
      <c r="O174" s="8"/>
      <c r="P174" s="8"/>
    </row>
    <row r="175" spans="1:16">
      <c r="A175" s="5"/>
      <c r="B175" s="8"/>
      <c r="C175" s="8"/>
      <c r="D175" s="8"/>
      <c r="E175" s="8"/>
      <c r="F175" s="8"/>
      <c r="G175" s="29"/>
      <c r="H175" s="29"/>
      <c r="I175" s="8"/>
      <c r="J175" s="8"/>
      <c r="K175" s="8"/>
      <c r="L175" s="8"/>
      <c r="M175" s="8"/>
      <c r="N175" s="8"/>
      <c r="O175" s="8"/>
      <c r="P175" s="8"/>
    </row>
    <row r="176" spans="1:16">
      <c r="B176" s="8"/>
      <c r="C176" s="8"/>
      <c r="D176" s="8"/>
      <c r="E176" s="8"/>
      <c r="F176" s="8"/>
      <c r="G176" s="29"/>
      <c r="H176" s="29"/>
      <c r="I176" s="8"/>
      <c r="J176" s="8"/>
      <c r="K176" s="8"/>
      <c r="L176" s="8"/>
      <c r="M176" s="8"/>
      <c r="N176" s="8"/>
      <c r="O176" s="8"/>
      <c r="P176" s="8"/>
    </row>
    <row r="177" spans="1:16">
      <c r="A177" s="5"/>
      <c r="B177" s="8"/>
      <c r="C177" s="8"/>
      <c r="D177" s="8"/>
      <c r="E177" s="8"/>
      <c r="F177" s="8"/>
      <c r="G177" s="29"/>
      <c r="H177" s="29"/>
      <c r="I177" s="8"/>
      <c r="J177" s="8"/>
      <c r="K177" s="8"/>
      <c r="L177" s="8"/>
      <c r="M177" s="8"/>
      <c r="N177" s="8"/>
      <c r="O177" s="8"/>
      <c r="P177" s="8"/>
    </row>
    <row r="178" spans="1:16">
      <c r="B178" s="8"/>
      <c r="C178" s="8"/>
      <c r="D178" s="8"/>
      <c r="E178" s="8"/>
      <c r="F178" s="8"/>
      <c r="G178" s="29"/>
      <c r="H178" s="29"/>
      <c r="I178" s="8"/>
      <c r="J178" s="8"/>
      <c r="K178" s="8"/>
      <c r="L178" s="8"/>
      <c r="M178" s="8"/>
      <c r="N178" s="8"/>
      <c r="O178" s="8"/>
      <c r="P178" s="8"/>
    </row>
    <row r="179" spans="1:16">
      <c r="A179" s="5"/>
      <c r="B179" s="8"/>
      <c r="C179" s="8"/>
      <c r="D179" s="8"/>
      <c r="E179" s="8"/>
      <c r="F179" s="8"/>
      <c r="G179" s="29"/>
      <c r="H179" s="29"/>
      <c r="I179" s="8"/>
      <c r="J179" s="8"/>
      <c r="K179" s="8"/>
      <c r="L179" s="8"/>
      <c r="M179" s="8"/>
      <c r="N179" s="8"/>
      <c r="O179" s="8"/>
      <c r="P179" s="8"/>
    </row>
    <row r="180" spans="1:16">
      <c r="B180" s="8"/>
      <c r="C180" s="8"/>
      <c r="D180" s="8"/>
      <c r="E180" s="8"/>
      <c r="F180" s="8"/>
      <c r="G180" s="29"/>
      <c r="H180" s="29"/>
      <c r="I180" s="8"/>
      <c r="J180" s="8"/>
      <c r="K180" s="8"/>
      <c r="L180" s="8"/>
      <c r="M180" s="8"/>
      <c r="N180" s="8"/>
      <c r="O180" s="8"/>
      <c r="P180" s="8"/>
    </row>
    <row r="181" spans="1:16">
      <c r="A181" s="5"/>
      <c r="B181" s="8"/>
      <c r="C181" s="8"/>
      <c r="D181" s="8"/>
      <c r="E181" s="8"/>
      <c r="F181" s="8"/>
      <c r="G181" s="29"/>
      <c r="H181" s="29"/>
      <c r="I181" s="8"/>
      <c r="J181" s="8"/>
      <c r="K181" s="8"/>
      <c r="L181" s="8"/>
      <c r="M181" s="8"/>
      <c r="N181" s="8"/>
      <c r="O181" s="8"/>
      <c r="P181" s="8"/>
    </row>
    <row r="182" spans="1:16">
      <c r="B182" s="8"/>
      <c r="C182" s="8"/>
      <c r="D182" s="8"/>
      <c r="E182" s="8"/>
      <c r="F182" s="8"/>
      <c r="G182" s="29"/>
      <c r="H182" s="29"/>
      <c r="I182" s="8"/>
      <c r="J182" s="8"/>
      <c r="K182" s="8"/>
      <c r="L182" s="8"/>
      <c r="M182" s="8"/>
      <c r="N182" s="8"/>
      <c r="O182" s="8"/>
      <c r="P182" s="8"/>
    </row>
    <row r="183" spans="1:16">
      <c r="A183" s="5"/>
      <c r="B183" s="8"/>
      <c r="C183" s="8"/>
      <c r="D183" s="8"/>
      <c r="E183" s="8"/>
      <c r="F183" s="8"/>
      <c r="G183" s="29"/>
      <c r="H183" s="29"/>
      <c r="I183" s="8"/>
      <c r="J183" s="8"/>
      <c r="K183" s="8"/>
      <c r="L183" s="8"/>
      <c r="M183" s="8"/>
      <c r="N183" s="8"/>
      <c r="O183" s="8"/>
      <c r="P183" s="8"/>
    </row>
    <row r="184" spans="1:16">
      <c r="B184" s="8"/>
      <c r="C184" s="8"/>
      <c r="D184" s="8"/>
      <c r="E184" s="8"/>
      <c r="F184" s="8"/>
      <c r="G184" s="29"/>
      <c r="H184" s="29"/>
      <c r="I184" s="8"/>
      <c r="J184" s="8"/>
      <c r="K184" s="8"/>
      <c r="L184" s="8"/>
      <c r="M184" s="8"/>
      <c r="N184" s="8"/>
      <c r="O184" s="8"/>
      <c r="P184" s="8"/>
    </row>
    <row r="185" spans="1:16">
      <c r="A185" s="5"/>
      <c r="B185" s="8"/>
      <c r="C185" s="8"/>
      <c r="D185" s="8"/>
      <c r="E185" s="8"/>
      <c r="F185" s="8"/>
      <c r="G185" s="29"/>
      <c r="H185" s="29"/>
      <c r="I185" s="8"/>
      <c r="J185" s="8"/>
      <c r="K185" s="8"/>
      <c r="L185" s="8"/>
      <c r="M185" s="8"/>
      <c r="N185" s="8"/>
      <c r="O185" s="8"/>
      <c r="P185" s="8"/>
    </row>
    <row r="186" spans="1:16">
      <c r="B186" s="8"/>
      <c r="C186" s="8"/>
      <c r="D186" s="8"/>
      <c r="E186" s="8"/>
      <c r="F186" s="8"/>
      <c r="G186" s="29"/>
      <c r="H186" s="29"/>
      <c r="I186" s="8"/>
      <c r="J186" s="8"/>
      <c r="K186" s="8"/>
      <c r="L186" s="8"/>
      <c r="M186" s="8"/>
      <c r="N186" s="8"/>
      <c r="O186" s="8"/>
      <c r="P186" s="8"/>
    </row>
    <row r="187" spans="1:16">
      <c r="A187" s="5"/>
      <c r="B187" s="8"/>
      <c r="C187" s="8"/>
      <c r="D187" s="8"/>
      <c r="E187" s="8"/>
      <c r="F187" s="8"/>
      <c r="G187" s="29"/>
      <c r="H187" s="29"/>
      <c r="I187" s="8"/>
      <c r="J187" s="8"/>
      <c r="K187" s="8"/>
      <c r="L187" s="8"/>
      <c r="M187" s="8"/>
      <c r="N187" s="8"/>
      <c r="O187" s="8"/>
      <c r="P187" s="8"/>
    </row>
    <row r="188" spans="1:16">
      <c r="B188" s="8"/>
      <c r="C188" s="8"/>
      <c r="D188" s="8"/>
      <c r="E188" s="8"/>
      <c r="F188" s="8"/>
      <c r="G188" s="29"/>
      <c r="H188" s="29"/>
      <c r="I188" s="8"/>
      <c r="J188" s="8"/>
      <c r="K188" s="8"/>
      <c r="L188" s="8"/>
      <c r="M188" s="8"/>
      <c r="N188" s="8"/>
      <c r="O188" s="8"/>
      <c r="P188" s="8"/>
    </row>
    <row r="189" spans="1:16">
      <c r="A189" s="5"/>
      <c r="B189" s="8"/>
      <c r="C189" s="8"/>
      <c r="D189" s="8"/>
      <c r="E189" s="8"/>
      <c r="F189" s="8"/>
      <c r="G189" s="29"/>
      <c r="H189" s="29"/>
      <c r="I189" s="8"/>
      <c r="J189" s="8"/>
      <c r="K189" s="8"/>
      <c r="L189" s="8"/>
      <c r="M189" s="8"/>
      <c r="N189" s="8"/>
      <c r="O189" s="8"/>
      <c r="P189" s="8"/>
    </row>
    <row r="190" spans="1:16">
      <c r="B190" s="8"/>
      <c r="C190" s="8"/>
      <c r="D190" s="8"/>
      <c r="E190" s="8"/>
      <c r="F190" s="8"/>
      <c r="G190" s="29"/>
      <c r="H190" s="29"/>
      <c r="I190" s="8"/>
      <c r="J190" s="8"/>
      <c r="K190" s="8"/>
      <c r="L190" s="8"/>
      <c r="M190" s="8"/>
      <c r="N190" s="8"/>
      <c r="O190" s="8"/>
      <c r="P190" s="8"/>
    </row>
    <row r="191" spans="1:16">
      <c r="A191" s="5"/>
      <c r="B191" s="8"/>
      <c r="C191" s="8"/>
      <c r="D191" s="8"/>
      <c r="E191" s="8"/>
      <c r="F191" s="8"/>
      <c r="G191" s="29"/>
      <c r="H191" s="29"/>
      <c r="I191" s="8"/>
      <c r="J191" s="8"/>
      <c r="K191" s="8"/>
      <c r="L191" s="8"/>
      <c r="M191" s="8"/>
      <c r="N191" s="8"/>
      <c r="O191" s="8"/>
      <c r="P191" s="8"/>
    </row>
    <row r="192" spans="1:16">
      <c r="B192" s="8"/>
      <c r="C192" s="8"/>
      <c r="D192" s="8"/>
      <c r="E192" s="8"/>
      <c r="F192" s="8"/>
      <c r="G192" s="29"/>
      <c r="H192" s="29"/>
      <c r="I192" s="8"/>
      <c r="J192" s="8"/>
      <c r="K192" s="8"/>
      <c r="L192" s="8"/>
      <c r="M192" s="8"/>
      <c r="N192" s="8"/>
      <c r="O192" s="8"/>
      <c r="P192" s="8"/>
    </row>
    <row r="193" spans="1:16">
      <c r="A193" s="5"/>
      <c r="B193" s="8"/>
      <c r="C193" s="8"/>
      <c r="D193" s="8"/>
      <c r="E193" s="8"/>
      <c r="F193" s="8"/>
      <c r="G193" s="29"/>
      <c r="H193" s="29"/>
      <c r="I193" s="8"/>
      <c r="J193" s="8"/>
      <c r="K193" s="8"/>
      <c r="L193" s="8"/>
      <c r="M193" s="8"/>
      <c r="N193" s="8"/>
      <c r="O193" s="8"/>
      <c r="P193" s="8"/>
    </row>
    <row r="194" spans="1:16">
      <c r="B194" s="8"/>
      <c r="C194" s="8"/>
      <c r="D194" s="8"/>
      <c r="E194" s="8"/>
      <c r="F194" s="8"/>
      <c r="G194" s="29"/>
      <c r="H194" s="29"/>
      <c r="I194" s="8"/>
      <c r="J194" s="8"/>
      <c r="K194" s="8"/>
      <c r="L194" s="8"/>
      <c r="M194" s="8"/>
      <c r="N194" s="8"/>
      <c r="O194" s="8"/>
      <c r="P194" s="8"/>
    </row>
    <row r="195" spans="1:16">
      <c r="A195" s="5"/>
      <c r="B195" s="8"/>
      <c r="C195" s="8"/>
      <c r="D195" s="8"/>
      <c r="E195" s="8"/>
      <c r="F195" s="8"/>
      <c r="G195" s="29"/>
      <c r="H195" s="29"/>
      <c r="I195" s="8"/>
      <c r="J195" s="8"/>
      <c r="K195" s="8"/>
      <c r="L195" s="8"/>
      <c r="M195" s="8"/>
      <c r="N195" s="8"/>
      <c r="O195" s="8"/>
      <c r="P195" s="8"/>
    </row>
    <row r="196" spans="1:16">
      <c r="B196" s="8"/>
      <c r="C196" s="8"/>
      <c r="D196" s="8"/>
      <c r="E196" s="8"/>
      <c r="F196" s="8"/>
      <c r="G196" s="29"/>
      <c r="H196" s="29"/>
      <c r="I196" s="8"/>
      <c r="J196" s="8"/>
      <c r="K196" s="8"/>
      <c r="L196" s="8"/>
      <c r="M196" s="8"/>
      <c r="N196" s="8"/>
      <c r="O196" s="8"/>
      <c r="P196" s="8"/>
    </row>
    <row r="197" spans="1:16">
      <c r="A197" s="5"/>
      <c r="B197" s="8"/>
      <c r="C197" s="8"/>
      <c r="D197" s="8"/>
      <c r="E197" s="8"/>
      <c r="F197" s="8"/>
      <c r="G197" s="29"/>
      <c r="H197" s="29"/>
      <c r="I197" s="8"/>
      <c r="J197" s="8"/>
      <c r="K197" s="8"/>
      <c r="L197" s="8"/>
      <c r="M197" s="8"/>
      <c r="N197" s="8"/>
      <c r="O197" s="8"/>
      <c r="P197" s="8"/>
    </row>
    <row r="198" spans="1:16">
      <c r="B198" s="8"/>
      <c r="C198" s="8"/>
      <c r="D198" s="8"/>
      <c r="E198" s="8"/>
      <c r="F198" s="8"/>
      <c r="G198" s="29"/>
      <c r="H198" s="29"/>
      <c r="I198" s="8"/>
      <c r="J198" s="8"/>
      <c r="K198" s="8"/>
      <c r="L198" s="8"/>
      <c r="M198" s="8"/>
      <c r="N198" s="8"/>
      <c r="O198" s="8"/>
      <c r="P198" s="8"/>
    </row>
    <row r="199" spans="1:16">
      <c r="A199" s="5"/>
      <c r="B199" s="8"/>
      <c r="C199" s="8"/>
      <c r="D199" s="8"/>
      <c r="E199" s="8"/>
      <c r="F199" s="8"/>
      <c r="G199" s="29"/>
      <c r="H199" s="29"/>
      <c r="I199" s="8"/>
      <c r="J199" s="8"/>
      <c r="K199" s="8"/>
      <c r="L199" s="8"/>
      <c r="M199" s="8"/>
      <c r="N199" s="8"/>
      <c r="O199" s="8"/>
      <c r="P199" s="8"/>
    </row>
    <row r="200" spans="1:16">
      <c r="B200" s="8"/>
      <c r="C200" s="8"/>
      <c r="D200" s="8"/>
      <c r="E200" s="8"/>
      <c r="F200" s="8"/>
      <c r="G200" s="29"/>
      <c r="H200" s="29"/>
      <c r="I200" s="8"/>
      <c r="J200" s="8"/>
      <c r="K200" s="8"/>
      <c r="L200" s="8"/>
      <c r="M200" s="8"/>
      <c r="N200" s="8"/>
      <c r="O200" s="8"/>
      <c r="P200" s="8"/>
    </row>
    <row r="201" spans="1:16">
      <c r="A201" s="5"/>
      <c r="B201" s="8"/>
      <c r="C201" s="8"/>
      <c r="D201" s="8"/>
      <c r="E201" s="8"/>
      <c r="F201" s="8"/>
      <c r="G201" s="29"/>
      <c r="H201" s="29"/>
      <c r="I201" s="8"/>
      <c r="J201" s="8"/>
      <c r="K201" s="8"/>
      <c r="L201" s="8"/>
      <c r="M201" s="8"/>
      <c r="N201" s="8"/>
      <c r="O201" s="8"/>
      <c r="P201" s="8"/>
    </row>
    <row r="202" spans="1:16">
      <c r="B202" s="8"/>
      <c r="C202" s="8"/>
      <c r="D202" s="8"/>
      <c r="E202" s="8"/>
      <c r="F202" s="8"/>
      <c r="G202" s="29"/>
      <c r="H202" s="29"/>
      <c r="I202" s="8"/>
      <c r="J202" s="8"/>
      <c r="K202" s="8"/>
      <c r="L202" s="8"/>
      <c r="M202" s="8"/>
      <c r="N202" s="8"/>
      <c r="O202" s="8"/>
      <c r="P202" s="8"/>
    </row>
    <row r="203" spans="1:16">
      <c r="A203" s="5"/>
      <c r="B203" s="8"/>
      <c r="C203" s="8"/>
      <c r="D203" s="8"/>
      <c r="E203" s="8"/>
      <c r="F203" s="8"/>
      <c r="G203" s="29"/>
      <c r="H203" s="29"/>
      <c r="I203" s="8"/>
      <c r="J203" s="8"/>
      <c r="K203" s="8"/>
      <c r="L203" s="8"/>
      <c r="M203" s="8"/>
      <c r="N203" s="8"/>
      <c r="O203" s="8"/>
      <c r="P203" s="8"/>
    </row>
    <row r="204" spans="1:16">
      <c r="B204" s="8"/>
      <c r="C204" s="8"/>
      <c r="D204" s="8"/>
      <c r="E204" s="8"/>
      <c r="F204" s="8"/>
      <c r="G204" s="29"/>
      <c r="H204" s="29"/>
      <c r="I204" s="8"/>
      <c r="J204" s="8"/>
      <c r="K204" s="8"/>
      <c r="L204" s="8"/>
      <c r="M204" s="8"/>
      <c r="N204" s="8"/>
      <c r="O204" s="8"/>
      <c r="P204" s="8"/>
    </row>
    <row r="205" spans="1:16">
      <c r="A205" s="5"/>
      <c r="B205" s="8"/>
      <c r="C205" s="8"/>
      <c r="D205" s="8"/>
      <c r="E205" s="8"/>
      <c r="F205" s="8"/>
      <c r="G205" s="29"/>
      <c r="H205" s="29"/>
      <c r="I205" s="8"/>
      <c r="J205" s="8"/>
      <c r="K205" s="8"/>
      <c r="L205" s="8"/>
      <c r="M205" s="8"/>
      <c r="N205" s="8"/>
      <c r="O205" s="8"/>
      <c r="P205" s="8"/>
    </row>
    <row r="206" spans="1:16">
      <c r="B206" s="8"/>
      <c r="C206" s="8"/>
      <c r="D206" s="8"/>
      <c r="E206" s="8"/>
      <c r="F206" s="8"/>
      <c r="G206" s="29"/>
      <c r="H206" s="29"/>
      <c r="I206" s="8"/>
      <c r="J206" s="8"/>
      <c r="K206" s="8"/>
      <c r="L206" s="8"/>
      <c r="M206" s="8"/>
      <c r="N206" s="8"/>
      <c r="O206" s="8"/>
      <c r="P206" s="8"/>
    </row>
    <row r="207" spans="1:16">
      <c r="A207" s="5"/>
      <c r="B207" s="8"/>
      <c r="C207" s="8"/>
      <c r="D207" s="8"/>
      <c r="E207" s="8"/>
      <c r="F207" s="8"/>
      <c r="G207" s="29"/>
      <c r="H207" s="29"/>
      <c r="I207" s="8"/>
      <c r="J207" s="8"/>
      <c r="K207" s="8"/>
      <c r="L207" s="8"/>
      <c r="M207" s="8"/>
      <c r="N207" s="8"/>
      <c r="O207" s="8"/>
      <c r="P207" s="8"/>
    </row>
    <row r="208" spans="1:16">
      <c r="B208" s="8"/>
      <c r="C208" s="8"/>
      <c r="D208" s="8"/>
      <c r="E208" s="8"/>
      <c r="F208" s="8"/>
      <c r="G208" s="29"/>
      <c r="H208" s="29"/>
      <c r="I208" s="8"/>
      <c r="J208" s="8"/>
      <c r="K208" s="8"/>
      <c r="L208" s="8"/>
      <c r="M208" s="8"/>
      <c r="N208" s="8"/>
      <c r="O208" s="8"/>
      <c r="P208" s="8"/>
    </row>
    <row r="209" spans="1:16">
      <c r="A209" s="5"/>
      <c r="B209" s="8"/>
      <c r="C209" s="8"/>
      <c r="D209" s="8"/>
      <c r="E209" s="8"/>
      <c r="F209" s="8"/>
      <c r="G209" s="29"/>
      <c r="H209" s="29"/>
      <c r="I209" s="8"/>
      <c r="J209" s="8"/>
      <c r="K209" s="8"/>
      <c r="L209" s="8"/>
      <c r="M209" s="8"/>
      <c r="N209" s="8"/>
      <c r="O209" s="8"/>
      <c r="P209" s="8"/>
    </row>
    <row r="210" spans="1:16">
      <c r="B210" s="8"/>
      <c r="C210" s="8"/>
      <c r="D210" s="8"/>
      <c r="E210" s="8"/>
      <c r="F210" s="8"/>
      <c r="G210" s="29"/>
      <c r="H210" s="29"/>
      <c r="I210" s="8"/>
      <c r="J210" s="8"/>
      <c r="K210" s="8"/>
      <c r="L210" s="8"/>
      <c r="M210" s="8"/>
      <c r="N210" s="8"/>
      <c r="O210" s="8"/>
      <c r="P210" s="8"/>
    </row>
    <row r="211" spans="1:16">
      <c r="A211" s="5"/>
      <c r="B211" s="8"/>
      <c r="C211" s="8"/>
      <c r="D211" s="8"/>
      <c r="E211" s="8"/>
      <c r="F211" s="8"/>
      <c r="G211" s="29"/>
      <c r="H211" s="29"/>
      <c r="I211" s="8"/>
      <c r="J211" s="8"/>
      <c r="K211" s="8"/>
      <c r="L211" s="8"/>
      <c r="M211" s="8"/>
      <c r="N211" s="8"/>
      <c r="O211" s="8"/>
      <c r="P211" s="8"/>
    </row>
    <row r="212" spans="1:16">
      <c r="B212" s="8"/>
      <c r="C212" s="8"/>
      <c r="D212" s="8"/>
      <c r="E212" s="8"/>
      <c r="F212" s="8"/>
      <c r="G212" s="29"/>
      <c r="H212" s="29"/>
      <c r="I212" s="8"/>
      <c r="J212" s="8"/>
      <c r="K212" s="8"/>
      <c r="L212" s="8"/>
      <c r="M212" s="8"/>
      <c r="N212" s="8"/>
      <c r="O212" s="8"/>
      <c r="P212"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B159"/>
  <sheetViews>
    <sheetView workbookViewId="0">
      <selection activeCell="AR1" sqref="AR1"/>
    </sheetView>
  </sheetViews>
  <sheetFormatPr defaultRowHeight="15"/>
  <cols>
    <col min="1" max="1" width="15.5703125" customWidth="1"/>
    <col min="2" max="2" width="20.5703125" customWidth="1"/>
    <col min="3" max="3" width="20.7109375" customWidth="1"/>
    <col min="4" max="4" width="18" customWidth="1"/>
    <col min="5" max="5" width="20.5703125" customWidth="1"/>
    <col min="6" max="6" width="14.85546875" customWidth="1"/>
    <col min="7" max="7" width="14.7109375" customWidth="1"/>
    <col min="8" max="8" width="17" customWidth="1"/>
    <col min="9" max="9" width="12.42578125" customWidth="1"/>
    <col min="10" max="10" width="12" hidden="1" customWidth="1"/>
    <col min="11" max="11" width="18" hidden="1" customWidth="1"/>
    <col min="12" max="12" width="17.5703125" hidden="1" customWidth="1"/>
    <col min="13" max="13" width="16.140625" hidden="1" customWidth="1"/>
    <col min="14" max="14" width="13.5703125" hidden="1" customWidth="1"/>
    <col min="15" max="15" width="14.140625" hidden="1" customWidth="1"/>
    <col min="16" max="16" width="13.28515625" hidden="1" customWidth="1"/>
    <col min="17" max="17" width="10" hidden="1" customWidth="1"/>
    <col min="18" max="18" width="11.140625" hidden="1" customWidth="1"/>
    <col min="19" max="19" width="11.7109375" hidden="1" customWidth="1"/>
    <col min="20" max="20" width="15.28515625" hidden="1" customWidth="1"/>
    <col min="21" max="21" width="14.28515625" hidden="1" customWidth="1"/>
    <col min="22" max="22" width="10.5703125" hidden="1" customWidth="1"/>
    <col min="23" max="23" width="11.7109375" hidden="1" customWidth="1"/>
    <col min="24" max="24" width="11.5703125" hidden="1" customWidth="1"/>
    <col min="25" max="25" width="14.42578125" hidden="1" customWidth="1"/>
    <col min="26" max="26" width="14.85546875" hidden="1" customWidth="1"/>
    <col min="27" max="27" width="14" hidden="1" customWidth="1"/>
    <col min="28" max="28" width="13.85546875" hidden="1" customWidth="1"/>
    <col min="29" max="29" width="13" hidden="1" customWidth="1"/>
    <col min="30" max="30" width="15.7109375" hidden="1" customWidth="1"/>
    <col min="31" max="33" width="17.28515625" hidden="1" customWidth="1"/>
    <col min="34" max="34" width="15.7109375" hidden="1" customWidth="1"/>
    <col min="35" max="35" width="14.28515625" hidden="1" customWidth="1"/>
    <col min="36" max="36" width="13.85546875" hidden="1" customWidth="1"/>
    <col min="37" max="37" width="13.28515625" hidden="1" customWidth="1"/>
    <col min="38" max="38" width="15.28515625" hidden="1" customWidth="1"/>
    <col min="39" max="39" width="17.85546875" hidden="1" customWidth="1"/>
    <col min="40" max="40" width="17.42578125" hidden="1" customWidth="1"/>
    <col min="41" max="41" width="13.42578125" hidden="1" customWidth="1"/>
    <col min="42" max="42" width="15.42578125" hidden="1" customWidth="1"/>
    <col min="43" max="43" width="15.28515625" hidden="1" customWidth="1"/>
    <col min="44" max="44" width="16" customWidth="1"/>
    <col min="45" max="45" width="17" customWidth="1"/>
    <col min="46" max="46" width="16.140625" customWidth="1"/>
    <col min="47" max="47" width="10.85546875" customWidth="1"/>
    <col min="48" max="48" width="14" customWidth="1"/>
    <col min="55" max="55" width="10.42578125" customWidth="1"/>
  </cols>
  <sheetData>
    <row r="1" spans="1:54" s="11" customFormat="1"/>
    <row r="2" spans="1:54" s="11" customFormat="1">
      <c r="A2" s="17" t="s">
        <v>107</v>
      </c>
      <c r="B2" s="13"/>
      <c r="C2" s="13"/>
      <c r="D2" s="13"/>
      <c r="E2" s="13"/>
      <c r="F2" s="12"/>
      <c r="G2" s="12"/>
      <c r="H2" s="28"/>
      <c r="I2" s="28"/>
      <c r="Q2" t="s">
        <v>82</v>
      </c>
      <c r="V2" t="s">
        <v>82</v>
      </c>
      <c r="AA2" t="s">
        <v>47</v>
      </c>
      <c r="AI2" t="s">
        <v>47</v>
      </c>
    </row>
    <row r="3" spans="1:54" s="11" customFormat="1">
      <c r="Q3" t="s">
        <v>78</v>
      </c>
      <c r="S3" s="65"/>
      <c r="T3" s="12"/>
      <c r="U3" s="66"/>
      <c r="V3" t="s">
        <v>79</v>
      </c>
      <c r="AA3" t="s">
        <v>80</v>
      </c>
      <c r="AI3" t="s">
        <v>81</v>
      </c>
    </row>
    <row r="4" spans="1:54" s="10" customFormat="1" ht="30">
      <c r="A4" s="34" t="s">
        <v>0</v>
      </c>
      <c r="B4" s="2" t="s">
        <v>26</v>
      </c>
      <c r="C4" s="2" t="s">
        <v>27</v>
      </c>
      <c r="D4" s="30"/>
      <c r="E4" s="30"/>
      <c r="F4" s="30" t="s">
        <v>89</v>
      </c>
      <c r="G4" s="30" t="s">
        <v>90</v>
      </c>
      <c r="H4" s="30" t="s">
        <v>91</v>
      </c>
      <c r="I4" s="30"/>
      <c r="J4" s="30" t="s">
        <v>22</v>
      </c>
      <c r="K4" s="30" t="s">
        <v>37</v>
      </c>
      <c r="L4" s="30" t="s">
        <v>21</v>
      </c>
      <c r="M4" s="30" t="s">
        <v>74</v>
      </c>
      <c r="N4" s="30" t="s">
        <v>75</v>
      </c>
      <c r="O4" s="30" t="s">
        <v>76</v>
      </c>
      <c r="P4" s="3" t="s">
        <v>77</v>
      </c>
      <c r="Q4" s="3" t="s">
        <v>23</v>
      </c>
      <c r="R4" s="3" t="s">
        <v>45</v>
      </c>
      <c r="S4" s="3" t="s">
        <v>46</v>
      </c>
      <c r="T4" s="3" t="s">
        <v>83</v>
      </c>
      <c r="U4" s="3" t="s">
        <v>85</v>
      </c>
      <c r="V4" s="3" t="s">
        <v>23</v>
      </c>
      <c r="W4" s="3" t="s">
        <v>45</v>
      </c>
      <c r="X4" s="3" t="s">
        <v>46</v>
      </c>
      <c r="Y4" s="46" t="s">
        <v>83</v>
      </c>
      <c r="Z4" s="46" t="s">
        <v>85</v>
      </c>
      <c r="AA4" s="30" t="s">
        <v>24</v>
      </c>
      <c r="AB4" s="30" t="s">
        <v>25</v>
      </c>
      <c r="AC4" s="3" t="s">
        <v>92</v>
      </c>
      <c r="AD4" s="3" t="s">
        <v>93</v>
      </c>
      <c r="AE4" s="3" t="s">
        <v>94</v>
      </c>
      <c r="AF4" s="3" t="s">
        <v>95</v>
      </c>
      <c r="AG4" s="3" t="s">
        <v>97</v>
      </c>
      <c r="AH4" s="3" t="s">
        <v>96</v>
      </c>
      <c r="AI4" s="30" t="s">
        <v>24</v>
      </c>
      <c r="AJ4" s="3" t="s">
        <v>25</v>
      </c>
      <c r="AK4" s="30" t="s">
        <v>92</v>
      </c>
      <c r="AL4" s="46" t="s">
        <v>93</v>
      </c>
      <c r="AM4" s="3" t="s">
        <v>94</v>
      </c>
      <c r="AN4" s="3" t="s">
        <v>95</v>
      </c>
      <c r="AO4" s="3" t="s">
        <v>97</v>
      </c>
      <c r="AP4" s="3" t="s">
        <v>96</v>
      </c>
      <c r="AR4" s="3"/>
      <c r="AS4" s="3"/>
      <c r="AT4" s="3"/>
      <c r="AU4" s="3"/>
      <c r="AW4" s="3"/>
      <c r="BB4" s="3"/>
    </row>
    <row r="5" spans="1:54" s="11" customFormat="1">
      <c r="A5" s="10"/>
      <c r="B5" s="20"/>
      <c r="C5" s="21"/>
      <c r="D5" s="12"/>
      <c r="E5" s="21"/>
      <c r="F5" s="12"/>
      <c r="Y5"/>
      <c r="Z5"/>
      <c r="AA5"/>
      <c r="AB5"/>
      <c r="AC5"/>
      <c r="AD5"/>
      <c r="AE5"/>
      <c r="AF5"/>
      <c r="AM5"/>
      <c r="AN5"/>
      <c r="BB5" s="10"/>
    </row>
    <row r="6" spans="1:54" s="11" customFormat="1">
      <c r="A6" s="11">
        <v>1</v>
      </c>
      <c r="B6" s="22">
        <f>AI6</f>
        <v>8.5918749999999999</v>
      </c>
      <c r="C6" s="16">
        <f>AA6</f>
        <v>4.3687500000000004</v>
      </c>
      <c r="D6" s="49"/>
      <c r="E6" s="52" t="s">
        <v>28</v>
      </c>
      <c r="F6" s="50">
        <f>AJ157*Data!N5/100</f>
        <v>28041.197343749995</v>
      </c>
      <c r="G6" s="74">
        <f>IF(Data!N6&gt;0,AM157,IF(Data!N7&gt;0,AN157,AP157))</f>
        <v>96496.320092897528</v>
      </c>
      <c r="H6" s="36">
        <f>F6+G6</f>
        <v>124537.51743664753</v>
      </c>
      <c r="I6" s="31"/>
      <c r="J6" s="23">
        <f>Data!B13*Data!C13</f>
        <v>4893</v>
      </c>
      <c r="K6" s="23">
        <f>IF(Data!C$7=1,Data!D13,IF(Data!C$7=2,J6,Data!B13))</f>
        <v>12</v>
      </c>
      <c r="L6" s="33">
        <f>Data!E13*SQRT(Data!F13/20)</f>
        <v>74.844040544772241</v>
      </c>
      <c r="M6" s="33">
        <f>IF(Data!H13="A",Data!G$5,IF(Data!H13="B",Data!G$6,Data!G$7))</f>
        <v>1.5</v>
      </c>
      <c r="N6" s="33">
        <f>IF(Data!I13="A",Data!G$5,IF(Data!I13="B",Data!G$6,Data!G$7))</f>
        <v>1.5</v>
      </c>
      <c r="O6" s="33">
        <f>IF(Data!J13="A",Data!G$5,IF(Data!J13="B",Data!G$6,Data!G$7))</f>
        <v>1.5</v>
      </c>
      <c r="P6" s="45">
        <f>IF(Data!C$6=1,M6,IF(Data!C$6=2,N6,O6))</f>
        <v>1.5</v>
      </c>
      <c r="Q6" s="47">
        <f>Data!B13*P6/Data!G$9/Data!E13/SQRT(Data!F13/21)</f>
        <v>5.9812866639671114E-2</v>
      </c>
      <c r="R6">
        <f>1/SQRT(2*3.1416)*EXP(-Q6*Q6/2)</f>
        <v>0.39822882890112937</v>
      </c>
      <c r="S6">
        <f>MIN(4,(R6-Q6*(1-NORMSDIST(Q6))))</f>
        <v>0.36974879255347115</v>
      </c>
      <c r="T6" s="67">
        <f>(1-L6*S6/Data!G13)*100</f>
        <v>93.809061829697413</v>
      </c>
      <c r="U6" s="45">
        <f>K6*T6/100</f>
        <v>11.257087419563691</v>
      </c>
      <c r="V6" s="47">
        <f>Data!B13*Data!J$5/Data!G$9/Data!E13/SQRT(Data!F13/21)</f>
        <v>0.11763197105801985</v>
      </c>
      <c r="W6">
        <f>1/SQRT(2*3.1416)*EXP(-V6*V6/2)</f>
        <v>0.3961912052458077</v>
      </c>
      <c r="X6">
        <f>MIN(4,(W6-V6*(1-NORMSDIST(V6))))</f>
        <v>0.34288279144532346</v>
      </c>
      <c r="Y6" s="67">
        <f>(1-L6*X6/Data!G13)*100</f>
        <v>94.258896298649105</v>
      </c>
      <c r="Z6" s="45">
        <f>K6*Y6/100</f>
        <v>11.311067555837893</v>
      </c>
      <c r="AA6" s="71">
        <f>IF(Data!C$6=1,M6,IF(Data!C$6=2,N6,O6))*Data!B13/Data!G$9</f>
        <v>4.3687500000000004</v>
      </c>
      <c r="AB6" s="72">
        <f>Data!C13*AA6</f>
        <v>30.581250000000004</v>
      </c>
      <c r="AC6" s="35">
        <f>(100-T6)/100*Data!B13</f>
        <v>43.274657810415086</v>
      </c>
      <c r="AD6" s="75">
        <f>AC6/Data!B13*Data!D13</f>
        <v>0.74291258043631048</v>
      </c>
      <c r="AE6" s="15">
        <f>Data!N$6/100*Data!C13*AC6</f>
        <v>60.584520934581128</v>
      </c>
      <c r="AF6" s="15">
        <f>Data!N$7*AD6</f>
        <v>222.87377413089314</v>
      </c>
      <c r="AG6" s="77">
        <f>NORMSDIST(Q6)</f>
        <v>0.52384766108553749</v>
      </c>
      <c r="AH6" s="8">
        <f>Data!N$5/100*Data!C13*Data!G13/Data!B13/(1-AG6)*AC6</f>
        <v>101.70823469564402</v>
      </c>
      <c r="AI6" s="71">
        <f>Data!J$5*Data!B13/Data!G$9</f>
        <v>8.5918749999999999</v>
      </c>
      <c r="AJ6" s="72">
        <f>Data!C13*AI6</f>
        <v>60.143124999999998</v>
      </c>
      <c r="AK6" s="72">
        <f>(100-Y6)/100*Data!B13</f>
        <v>40.130314872442753</v>
      </c>
      <c r="AL6" s="76">
        <f>AK6*Data!D13/Data!B13</f>
        <v>0.6889324441621073</v>
      </c>
      <c r="AM6" s="15">
        <f>Data!N$6/100*Data!C13*AK6</f>
        <v>56.18244082141986</v>
      </c>
      <c r="AN6" s="15">
        <f>Data!N$7*AL6</f>
        <v>206.6797332486322</v>
      </c>
      <c r="AO6" s="77">
        <f>NORMSDIST(V6)</f>
        <v>0.54682036421721747</v>
      </c>
      <c r="AP6" s="8">
        <f>Data!N$5/100*Data!C13*Data!G13/Data!B13/(1-AO6)*AK6</f>
        <v>99.099297845200326</v>
      </c>
      <c r="AS6" s="36"/>
      <c r="AT6" s="36"/>
      <c r="AU6" s="15"/>
    </row>
    <row r="7" spans="1:54" s="11" customFormat="1">
      <c r="A7" s="11">
        <v>2</v>
      </c>
      <c r="B7" s="22">
        <f>AI7</f>
        <v>0.84812500000000002</v>
      </c>
      <c r="C7" s="16">
        <f t="shared" ref="C7:C70" si="0">AA7</f>
        <v>0.43125000000000002</v>
      </c>
      <c r="D7" s="49"/>
      <c r="E7" s="39"/>
      <c r="F7" s="50"/>
      <c r="G7" s="31"/>
      <c r="H7" s="31"/>
      <c r="I7" s="31"/>
      <c r="J7" s="23">
        <f>Data!B14*Data!C14</f>
        <v>1242</v>
      </c>
      <c r="K7" s="23">
        <f>IF(Data!C$7=1,Data!D14,IF(Data!C$7=2,J7,Data!B14))</f>
        <v>10</v>
      </c>
      <c r="L7" s="33">
        <f>Data!E14*SQRT(Data!F14/20)</f>
        <v>6.0965882656952948</v>
      </c>
      <c r="M7" s="33">
        <f>IF(Data!H14="A",Data!G$5,IF(Data!H14="B",Data!G$6,Data!G$7))</f>
        <v>1.5</v>
      </c>
      <c r="N7" s="33">
        <f>IF(Data!I14="A",Data!G$5,IF(Data!I14="B",Data!G$6,Data!G$7))</f>
        <v>1.5</v>
      </c>
      <c r="O7" s="33">
        <f>IF(Data!J14="A",Data!G$5,IF(Data!J14="B",Data!G$6,Data!G$7))</f>
        <v>1.5</v>
      </c>
      <c r="P7" s="45">
        <f>IF(Data!C$6=1,M7,IF(Data!C$6=2,N7,O7))</f>
        <v>1.5</v>
      </c>
      <c r="Q7" s="47">
        <f>Data!B14*P7/Data!G$9/Data!E14/SQRT(Data!F14/21)</f>
        <v>7.2483122120698212E-2</v>
      </c>
      <c r="R7">
        <f t="shared" ref="R7:R70" si="1">1/SQRT(2*3.1416)*EXP(-Q7*Q7/2)</f>
        <v>0.39789520837073078</v>
      </c>
      <c r="S7">
        <f t="shared" ref="S7:S70" si="2">MIN(4,(R7-Q7*(1-NORMSDIST(Q7))))</f>
        <v>0.36374777760525701</v>
      </c>
      <c r="T7" s="67">
        <f>(1-L7*S7/Data!G14)*100</f>
        <v>96.786057344027611</v>
      </c>
      <c r="U7" s="45">
        <f t="shared" ref="U7:U70" si="3">K7*T7/100</f>
        <v>9.6786057344027601</v>
      </c>
      <c r="V7" s="47">
        <f>Data!B14*Data!J$5/Data!G$9/Data!E14/SQRT(Data!F14/21)</f>
        <v>0.14255014017070647</v>
      </c>
      <c r="W7">
        <f t="shared" ref="W7:W70" si="4">1/SQRT(2*3.1416)*EXP(-V7*V7/2)</f>
        <v>0.39490897895814053</v>
      </c>
      <c r="X7">
        <f t="shared" ref="X7:X70" si="5">MIN(4,(W7-V7*(1-NORMSDIST(V7))))</f>
        <v>0.33171326040305449</v>
      </c>
      <c r="Y7" s="67">
        <f>(1-L7*X7/Data!G14)*100</f>
        <v>97.069102650798854</v>
      </c>
      <c r="Z7" s="45">
        <f t="shared" ref="Z7:Z70" si="6">K7*Y7/100</f>
        <v>9.7069102650798857</v>
      </c>
      <c r="AA7" s="71">
        <f>IF(Data!C$6=1,M7,IF(Data!C$6=2,N7,O7))*Data!B14/Data!G$9</f>
        <v>0.43125000000000002</v>
      </c>
      <c r="AB7" s="72">
        <f>Data!C14*AA7</f>
        <v>7.7625000000000002</v>
      </c>
      <c r="AC7" s="35">
        <f>(100-T7)/100*Data!B14</f>
        <v>2.2176204326209481</v>
      </c>
      <c r="AD7" s="75">
        <f>AC7/Data!B14*Data!D14</f>
        <v>0.32139426559723883</v>
      </c>
      <c r="AE7" s="15">
        <f>Data!N$6/100*Data!C14*AC7</f>
        <v>7.9834335574354132</v>
      </c>
      <c r="AF7" s="15">
        <f>Data!N$7*AD7</f>
        <v>96.418279679171647</v>
      </c>
      <c r="AG7" s="77">
        <f t="shared" ref="AG7:AG70" si="7">NORMSDIST(Q7)</f>
        <v>0.52889128163365007</v>
      </c>
      <c r="AH7" s="8">
        <f>Data!N$5/100*Data!C14*Data!G14/Data!B14/(1-AG7)*AC7</f>
        <v>21.18256690599819</v>
      </c>
      <c r="AI7" s="71">
        <f>Data!J$5*Data!B14/Data!G$9</f>
        <v>0.84812500000000002</v>
      </c>
      <c r="AJ7" s="72">
        <f>Data!C14*AI7</f>
        <v>15.266249999999999</v>
      </c>
      <c r="AK7" s="72">
        <f>(100-Y7)/100*Data!B14</f>
        <v>2.0223191709487907</v>
      </c>
      <c r="AL7" s="76">
        <f>AK7*Data!D14/Data!B14</f>
        <v>0.29308973492011459</v>
      </c>
      <c r="AM7" s="15">
        <f>Data!N$6/100*Data!C14*AK7</f>
        <v>7.2803490154156467</v>
      </c>
      <c r="AN7" s="15">
        <f>Data!N$7*AL7</f>
        <v>87.926920476034383</v>
      </c>
      <c r="AO7" s="77">
        <f t="shared" ref="AO7:AO70" si="8">NORMSDIST(V7)</f>
        <v>0.55667726121203398</v>
      </c>
      <c r="AP7" s="8">
        <f>Data!N$5/100*Data!C14*Data!G14/Data!B14/(1-AO7)*AK7</f>
        <v>20.527790417766383</v>
      </c>
      <c r="AS7" s="36"/>
      <c r="AT7" s="36"/>
      <c r="AU7" s="15"/>
    </row>
    <row r="8" spans="1:54" s="11" customFormat="1">
      <c r="A8" s="11">
        <v>3</v>
      </c>
      <c r="B8" s="22">
        <f>AI8</f>
        <v>0.27041666666666669</v>
      </c>
      <c r="C8" s="16">
        <f t="shared" si="0"/>
        <v>0.13750000000000001</v>
      </c>
      <c r="D8" s="49"/>
      <c r="E8" s="16"/>
      <c r="F8" s="50"/>
      <c r="G8" s="31"/>
      <c r="H8" s="31"/>
      <c r="I8" s="31"/>
      <c r="J8" s="23">
        <f>Data!B15*Data!C15</f>
        <v>1122</v>
      </c>
      <c r="K8" s="23">
        <f>IF(Data!C$7=1,Data!D15,IF(Data!C$7=2,J8,Data!B15))</f>
        <v>11</v>
      </c>
      <c r="L8" s="33">
        <f>Data!E15*SQRT(Data!F15/20)</f>
        <v>1.8290800374528027</v>
      </c>
      <c r="M8" s="33">
        <f>IF(Data!H15="A",Data!G$5,IF(Data!H15="B",Data!G$6,Data!G$7))</f>
        <v>1.5</v>
      </c>
      <c r="N8" s="33">
        <f>IF(Data!I15="A",Data!G$5,IF(Data!I15="B",Data!G$6,Data!G$7))</f>
        <v>1.5</v>
      </c>
      <c r="O8" s="33">
        <f>IF(Data!J15="A",Data!G$5,IF(Data!J15="B",Data!G$6,Data!G$7))</f>
        <v>1.5</v>
      </c>
      <c r="P8" s="45">
        <f>IF(Data!C$6=1,M8,IF(Data!C$6=2,N8,O8))</f>
        <v>1.5</v>
      </c>
      <c r="Q8" s="47">
        <f>Data!B15*P8/Data!G$9/Data!E15/SQRT(Data!F15/21)</f>
        <v>7.7030840721523178E-2</v>
      </c>
      <c r="R8">
        <f t="shared" si="1"/>
        <v>0.39775995745076165</v>
      </c>
      <c r="S8">
        <f t="shared" si="2"/>
        <v>0.36160942201103929</v>
      </c>
      <c r="T8" s="67">
        <f>(1-L8*S8/Data!G15)*100</f>
        <v>96.993579203839829</v>
      </c>
      <c r="U8" s="45">
        <f t="shared" si="3"/>
        <v>10.669293712422382</v>
      </c>
      <c r="V8" s="47">
        <f>Data!B15*Data!J$5/Data!G$9/Data!E15/SQRT(Data!F15/21)</f>
        <v>0.15149398675232892</v>
      </c>
      <c r="W8">
        <f t="shared" si="4"/>
        <v>0.39439003751154367</v>
      </c>
      <c r="X8">
        <f t="shared" si="5"/>
        <v>0.32776403850766378</v>
      </c>
      <c r="Y8" s="67">
        <f>(1-L8*X8/Data!G15)*100</f>
        <v>97.274969728048731</v>
      </c>
      <c r="Z8" s="45">
        <f t="shared" si="6"/>
        <v>10.70024667008536</v>
      </c>
      <c r="AA8" s="71">
        <f>IF(Data!C$6=1,M8,IF(Data!C$6=2,N8,O8))*Data!B15/Data!G$9</f>
        <v>0.13750000000000001</v>
      </c>
      <c r="AB8" s="72">
        <f>Data!C15*AA8</f>
        <v>7.0125000000000002</v>
      </c>
      <c r="AC8" s="35">
        <f>(100-T8)/100*Data!B15</f>
        <v>0.66141257515523766</v>
      </c>
      <c r="AD8" s="75">
        <f>AC8/Data!B15*Data!D15</f>
        <v>0.33070628757761883</v>
      </c>
      <c r="AE8" s="15">
        <f>Data!N$6/100*Data!C15*AC8</f>
        <v>6.7464082665834244</v>
      </c>
      <c r="AF8" s="15">
        <f>Data!N$7*AD8</f>
        <v>99.211886273285643</v>
      </c>
      <c r="AG8" s="77">
        <f t="shared" si="7"/>
        <v>0.53070049474844283</v>
      </c>
      <c r="AH8" s="8">
        <f>Data!N$5/100*Data!C15*Data!G15/Data!B15/(1-AG8)*AC8</f>
        <v>17.969356964714805</v>
      </c>
      <c r="AI8" s="71">
        <f>Data!J$5*Data!B15/Data!G$9</f>
        <v>0.27041666666666669</v>
      </c>
      <c r="AJ8" s="72">
        <f>Data!C15*AI8</f>
        <v>13.791250000000002</v>
      </c>
      <c r="AK8" s="72">
        <f>(100-Y8)/100*Data!B15</f>
        <v>0.5995066598292792</v>
      </c>
      <c r="AL8" s="76">
        <f>AK8*Data!D15/Data!B15</f>
        <v>0.2997533299146396</v>
      </c>
      <c r="AM8" s="15">
        <f>Data!N$6/100*Data!C15*AK8</f>
        <v>6.1149679302586488</v>
      </c>
      <c r="AN8" s="15">
        <f>Data!N$7*AL8</f>
        <v>89.925998974391874</v>
      </c>
      <c r="AO8" s="77">
        <f t="shared" si="8"/>
        <v>0.56020697301468525</v>
      </c>
      <c r="AP8" s="8">
        <f>Data!N$5/100*Data!C15*Data!G15/Data!B15/(1-AO8)*AK8</f>
        <v>17.380243532325363</v>
      </c>
      <c r="AS8" s="36"/>
      <c r="AT8" s="36"/>
      <c r="AU8" s="15"/>
    </row>
    <row r="9" spans="1:54" s="11" customFormat="1">
      <c r="A9" s="11">
        <v>4</v>
      </c>
      <c r="B9" s="22">
        <f>AI9</f>
        <v>0.13520833333333335</v>
      </c>
      <c r="C9" s="16">
        <f t="shared" si="0"/>
        <v>6.8750000000000006E-2</v>
      </c>
      <c r="D9" s="49"/>
      <c r="E9" s="52" t="s">
        <v>29</v>
      </c>
      <c r="F9" s="50">
        <f>AB157*Data!N5/100</f>
        <v>30161.010937500003</v>
      </c>
      <c r="G9" s="74">
        <f>IF(Data!N6&gt;0,AE157,IF(Data!N7&gt;0,AF157,AH157))</f>
        <v>89676.113310259039</v>
      </c>
      <c r="H9" s="36">
        <f>F9+G9</f>
        <v>119837.12424775904</v>
      </c>
      <c r="I9" s="31"/>
      <c r="J9" s="23">
        <f>Data!B16*Data!C16</f>
        <v>440</v>
      </c>
      <c r="K9" s="23">
        <f>IF(Data!C$7=1,Data!D16,IF(Data!C$7=2,J9,Data!B16))</f>
        <v>7</v>
      </c>
      <c r="L9" s="33">
        <f>Data!E16*SQRT(Data!F16/20)</f>
        <v>1.7812835090465093</v>
      </c>
      <c r="M9" s="33">
        <f>IF(Data!H16="A",Data!G$5,IF(Data!H16="B",Data!G$6,Data!G$7))</f>
        <v>1.5</v>
      </c>
      <c r="N9" s="33">
        <f>IF(Data!I16="A",Data!G$5,IF(Data!I16="B",Data!G$6,Data!G$7))</f>
        <v>1.5</v>
      </c>
      <c r="O9" s="33">
        <f>IF(Data!J16="A",Data!G$5,IF(Data!J16="B",Data!G$6,Data!G$7))</f>
        <v>1.5</v>
      </c>
      <c r="P9" s="45">
        <f>IF(Data!C$6=1,M9,IF(Data!C$6=2,N9,O9))</f>
        <v>1.5</v>
      </c>
      <c r="Q9" s="47">
        <f>Data!B16*P9/Data!G$9/Data!E16/SQRT(Data!F16/21)</f>
        <v>3.9548890537745872E-2</v>
      </c>
      <c r="R9">
        <f t="shared" si="1"/>
        <v>0.39862994053295014</v>
      </c>
      <c r="S9">
        <f t="shared" si="2"/>
        <v>0.37947932413880509</v>
      </c>
      <c r="T9" s="67">
        <f>(1-L9*S9/Data!G16)*100</f>
        <v>93.85490670806756</v>
      </c>
      <c r="U9" s="45">
        <f t="shared" si="3"/>
        <v>6.569843469564729</v>
      </c>
      <c r="V9" s="47">
        <f>Data!B16*Data!J$5/Data!G$9/Data!E16/SQRT(Data!F16/21)</f>
        <v>7.7779484724233558E-2</v>
      </c>
      <c r="W9">
        <f t="shared" si="4"/>
        <v>0.39773690836228831</v>
      </c>
      <c r="X9">
        <f t="shared" si="5"/>
        <v>0.36125819524172226</v>
      </c>
      <c r="Y9" s="67">
        <f>(1-L9*X9/Data!G16)*100</f>
        <v>94.149970311891053</v>
      </c>
      <c r="Z9" s="45">
        <f t="shared" si="6"/>
        <v>6.590497921832374</v>
      </c>
      <c r="AA9" s="71">
        <f>IF(Data!C$6=1,M9,IF(Data!C$6=2,N9,O9))*Data!B16/Data!G$9</f>
        <v>6.8750000000000006E-2</v>
      </c>
      <c r="AB9" s="72">
        <f>Data!C16*AA9</f>
        <v>2.75</v>
      </c>
      <c r="AC9" s="35">
        <f>(100-T9)/100*Data!B16</f>
        <v>0.67596026211256843</v>
      </c>
      <c r="AD9" s="75">
        <f>AC9/Data!B16*Data!D16</f>
        <v>0.4301565304352708</v>
      </c>
      <c r="AE9" s="15">
        <f>Data!N$6/100*Data!C16*AC9</f>
        <v>5.4076820969005475</v>
      </c>
      <c r="AF9" s="15">
        <f>Data!N$7*AD9</f>
        <v>129.04695913058123</v>
      </c>
      <c r="AG9" s="77">
        <f t="shared" si="7"/>
        <v>0.51577361251467924</v>
      </c>
      <c r="AH9" s="8">
        <f>Data!N$5/100*Data!C16*Data!G16/Data!B16/(1-AG9)*AC9</f>
        <v>13.959591620418664</v>
      </c>
      <c r="AI9" s="71">
        <f>Data!J$5*Data!B16/Data!G$9</f>
        <v>0.13520833333333335</v>
      </c>
      <c r="AJ9" s="72">
        <f>Data!C16*AI9</f>
        <v>5.4083333333333341</v>
      </c>
      <c r="AK9" s="72">
        <f>(100-Y9)/100*Data!B16</f>
        <v>0.64350326569198413</v>
      </c>
      <c r="AL9" s="76">
        <f>AK9*Data!D16/Data!B16</f>
        <v>0.40950207816762629</v>
      </c>
      <c r="AM9" s="15">
        <f>Data!N$6/100*Data!C16*AK9</f>
        <v>5.148026125535873</v>
      </c>
      <c r="AN9" s="15">
        <f>Data!N$7*AL9</f>
        <v>122.85062345028788</v>
      </c>
      <c r="AO9" s="77">
        <f t="shared" si="8"/>
        <v>0.53099826708931008</v>
      </c>
      <c r="AP9" s="8">
        <f>Data!N$5/100*Data!C16*Data!G16/Data!B16/(1-AO9)*AK9</f>
        <v>13.720701237036236</v>
      </c>
      <c r="AS9" s="36"/>
      <c r="AT9" s="36"/>
      <c r="AU9" s="15"/>
    </row>
    <row r="10" spans="1:54" s="11" customFormat="1">
      <c r="A10" s="11">
        <v>5</v>
      </c>
      <c r="B10" s="22">
        <f>AI10</f>
        <v>0.25812499999999999</v>
      </c>
      <c r="C10" s="16">
        <f t="shared" si="0"/>
        <v>0.13125000000000001</v>
      </c>
      <c r="D10" s="49"/>
      <c r="E10" s="39"/>
      <c r="F10" s="16"/>
      <c r="G10" s="31"/>
      <c r="H10" s="31"/>
      <c r="I10" s="31"/>
      <c r="J10" s="23">
        <f>Data!B17*Data!C17</f>
        <v>1050</v>
      </c>
      <c r="K10" s="23">
        <f>IF(Data!C$7=1,Data!D17,IF(Data!C$7=2,J10,Data!B17))</f>
        <v>7</v>
      </c>
      <c r="L10" s="33">
        <f>Data!E17*SQRT(Data!F17/20)</f>
        <v>1.7001060928035634</v>
      </c>
      <c r="M10" s="33">
        <f>IF(Data!H17="A",Data!G$5,IF(Data!H17="B",Data!G$6,Data!G$7))</f>
        <v>1.5</v>
      </c>
      <c r="N10" s="33">
        <f>IF(Data!I17="A",Data!G$5,IF(Data!I17="B",Data!G$6,Data!G$7))</f>
        <v>1.5</v>
      </c>
      <c r="O10" s="33">
        <f>IF(Data!J17="A",Data!G$5,IF(Data!J17="B",Data!G$6,Data!G$7))</f>
        <v>1.5</v>
      </c>
      <c r="P10" s="45">
        <f>IF(Data!C$6=1,M10,IF(Data!C$6=2,N10,O10))</f>
        <v>1.5</v>
      </c>
      <c r="Q10" s="47">
        <f>Data!B17*P10/Data!G$9/Data!E17/SQRT(Data!F17/21)</f>
        <v>7.9107550624347642E-2</v>
      </c>
      <c r="R10">
        <f t="shared" si="1"/>
        <v>0.39769547502091196</v>
      </c>
      <c r="S10">
        <f t="shared" si="2"/>
        <v>0.36063568082590819</v>
      </c>
      <c r="T10" s="67">
        <f>(1-L10*S10/Data!G17)*100</f>
        <v>97.080386103550055</v>
      </c>
      <c r="U10" s="45">
        <f t="shared" si="3"/>
        <v>6.7956270272485035</v>
      </c>
      <c r="V10" s="47">
        <f>Data!B17*Data!J$5/Data!G$9/Data!E17/SQRT(Data!F17/21)</f>
        <v>0.15557818289455033</v>
      </c>
      <c r="W10">
        <f t="shared" si="4"/>
        <v>0.39414280428947618</v>
      </c>
      <c r="X10">
        <f t="shared" si="5"/>
        <v>0.32597112647620929</v>
      </c>
      <c r="Y10" s="67">
        <f>(1-L10*X10/Data!G17)*100</f>
        <v>97.361021437141687</v>
      </c>
      <c r="Z10" s="45">
        <f t="shared" si="6"/>
        <v>6.8152715005999172</v>
      </c>
      <c r="AA10" s="71">
        <f>IF(Data!C$6=1,M10,IF(Data!C$6=2,N10,O10))*Data!B17/Data!G$9</f>
        <v>0.13125000000000001</v>
      </c>
      <c r="AB10" s="72">
        <f>Data!C17*AA10</f>
        <v>6.5625</v>
      </c>
      <c r="AC10" s="35">
        <f>(100-T10)/100*Data!B17</f>
        <v>0.6131189182544885</v>
      </c>
      <c r="AD10" s="75">
        <f>AC10/Data!B17*Data!D17</f>
        <v>0.20437297275149616</v>
      </c>
      <c r="AE10" s="15">
        <f>Data!N$6/100*Data!C17*AC10</f>
        <v>6.131189182544885</v>
      </c>
      <c r="AF10" s="15">
        <f>Data!N$7*AD10</f>
        <v>61.311891825448846</v>
      </c>
      <c r="AG10" s="77">
        <f t="shared" si="7"/>
        <v>0.53152646109614765</v>
      </c>
      <c r="AH10" s="8">
        <f>Data!N$5/100*Data!C17*Data!G17/Data!B17/(1-AG10)*AC10</f>
        <v>16.359486378064208</v>
      </c>
      <c r="AI10" s="71">
        <f>Data!J$5*Data!B17/Data!G$9</f>
        <v>0.25812499999999999</v>
      </c>
      <c r="AJ10" s="72">
        <f>Data!C17*AI10</f>
        <v>12.90625</v>
      </c>
      <c r="AK10" s="72">
        <f>(100-Y10)/100*Data!B17</f>
        <v>0.55418549820024565</v>
      </c>
      <c r="AL10" s="76">
        <f>AK10*Data!D17/Data!B17</f>
        <v>0.18472849940008187</v>
      </c>
      <c r="AM10" s="15">
        <f>Data!N$6/100*Data!C17*AK10</f>
        <v>5.541854982002457</v>
      </c>
      <c r="AN10" s="15">
        <f>Data!N$7*AL10</f>
        <v>55.418549820024559</v>
      </c>
      <c r="AO10" s="77">
        <f t="shared" si="8"/>
        <v>0.56181723847826992</v>
      </c>
      <c r="AP10" s="8">
        <f>Data!N$5/100*Data!C17*Data!G17/Data!B17/(1-AO10)*AK10</f>
        <v>15.80919957564222</v>
      </c>
      <c r="AS10" s="36"/>
      <c r="AT10" s="36"/>
      <c r="AU10" s="15"/>
    </row>
    <row r="11" spans="1:54" s="11" customFormat="1">
      <c r="A11" s="11">
        <v>6</v>
      </c>
      <c r="B11" s="22">
        <f>AI11</f>
        <v>0.49166666666666664</v>
      </c>
      <c r="C11" s="16">
        <f t="shared" si="0"/>
        <v>0.25</v>
      </c>
      <c r="D11" s="49"/>
      <c r="E11" s="16"/>
      <c r="F11" s="16"/>
      <c r="G11" s="31"/>
      <c r="H11" s="31"/>
      <c r="I11" s="31"/>
      <c r="J11" s="23">
        <f>Data!B18*Data!C18</f>
        <v>840</v>
      </c>
      <c r="K11" s="23">
        <f>IF(Data!C$7=1,Data!D18,IF(Data!C$7=2,J11,Data!B18))</f>
        <v>10</v>
      </c>
      <c r="L11" s="33">
        <f>Data!E18*SQRT(Data!F18/20)</f>
        <v>2.1149391756837113</v>
      </c>
      <c r="M11" s="33">
        <f>IF(Data!H18="A",Data!G$5,IF(Data!H18="B",Data!G$6,Data!G$7))</f>
        <v>1.5</v>
      </c>
      <c r="N11" s="33">
        <f>IF(Data!I18="A",Data!G$5,IF(Data!I18="B",Data!G$6,Data!G$7))</f>
        <v>1.5</v>
      </c>
      <c r="O11" s="33">
        <f>IF(Data!J18="A",Data!G$5,IF(Data!J18="B",Data!G$6,Data!G$7))</f>
        <v>1.5</v>
      </c>
      <c r="P11" s="45">
        <f>IF(Data!C$6=1,M11,IF(Data!C$6=2,N11,O11))</f>
        <v>1.5</v>
      </c>
      <c r="Q11" s="47">
        <f>Data!B18*P11/Data!G$9/Data!E18/SQRT(Data!F18/21)</f>
        <v>0.12112583288177775</v>
      </c>
      <c r="R11">
        <f t="shared" si="1"/>
        <v>0.3960259909709406</v>
      </c>
      <c r="S11">
        <f t="shared" si="2"/>
        <v>0.34130186244582555</v>
      </c>
      <c r="T11" s="67">
        <f>(1-L11*S11/Data!G18)*100</f>
        <v>98.195418300948774</v>
      </c>
      <c r="U11" s="45">
        <f t="shared" si="3"/>
        <v>9.8195418300948774</v>
      </c>
      <c r="V11" s="47">
        <f>Data!B18*Data!J$5/Data!G$9/Data!E18/SQRT(Data!F18/21)</f>
        <v>0.23821413800082955</v>
      </c>
      <c r="W11">
        <f t="shared" si="4"/>
        <v>0.38778171410257845</v>
      </c>
      <c r="X11">
        <f t="shared" si="5"/>
        <v>0.29110071813919508</v>
      </c>
      <c r="Y11" s="67">
        <f>(1-L11*X11/Data!G18)*100</f>
        <v>98.460849217844384</v>
      </c>
      <c r="Z11" s="45">
        <f t="shared" si="6"/>
        <v>9.8460849217844384</v>
      </c>
      <c r="AA11" s="71">
        <f>IF(Data!C$6=1,M11,IF(Data!C$6=2,N11,O11))*Data!B18/Data!G$9</f>
        <v>0.25</v>
      </c>
      <c r="AB11" s="72">
        <f>Data!C18*AA11</f>
        <v>5.25</v>
      </c>
      <c r="AC11" s="35">
        <f>(100-T11)/100*Data!B18</f>
        <v>0.72183267962049058</v>
      </c>
      <c r="AD11" s="75">
        <f>AC11/Data!B18*Data!D18</f>
        <v>0.18045816990512265</v>
      </c>
      <c r="AE11" s="15">
        <f>Data!N$6/100*Data!C18*AC11</f>
        <v>3.0316972544060605</v>
      </c>
      <c r="AF11" s="15">
        <f>Data!N$7*AD11</f>
        <v>54.137450971536794</v>
      </c>
      <c r="AG11" s="77">
        <f t="shared" si="7"/>
        <v>0.5482043159321156</v>
      </c>
      <c r="AH11" s="8">
        <f>Data!N$5/100*Data!C18*Data!G18/Data!B18/(1-AG11)*AC11</f>
        <v>8.3879100700708946</v>
      </c>
      <c r="AI11" s="71">
        <f>Data!J$5*Data!B18/Data!G$9</f>
        <v>0.49166666666666664</v>
      </c>
      <c r="AJ11" s="72">
        <f>Data!C18*AI11</f>
        <v>10.324999999999999</v>
      </c>
      <c r="AK11" s="72">
        <f>(100-Y11)/100*Data!B18</f>
        <v>0.61566031286224643</v>
      </c>
      <c r="AL11" s="76">
        <f>AK11*Data!D18/Data!B18</f>
        <v>0.15391507821556161</v>
      </c>
      <c r="AM11" s="15">
        <f>Data!N$6/100*Data!C18*AK11</f>
        <v>2.5857733140214352</v>
      </c>
      <c r="AN11" s="15">
        <f>Data!N$7*AL11</f>
        <v>46.174523464668482</v>
      </c>
      <c r="AO11" s="77">
        <f t="shared" si="8"/>
        <v>0.59414249391425</v>
      </c>
      <c r="AP11" s="8">
        <f>Data!N$5/100*Data!C18*Data!G18/Data!B18/(1-AO11)*AK11</f>
        <v>7.9639198340806034</v>
      </c>
      <c r="AS11" s="36"/>
      <c r="AT11" s="36"/>
      <c r="AU11" s="15"/>
    </row>
    <row r="12" spans="1:54" s="11" customFormat="1">
      <c r="A12" s="11">
        <v>7</v>
      </c>
      <c r="B12" s="22">
        <f>AI12</f>
        <v>0.55312499999999998</v>
      </c>
      <c r="C12" s="16">
        <f t="shared" si="0"/>
        <v>0.28125</v>
      </c>
      <c r="D12" s="49"/>
      <c r="E12" s="52" t="s">
        <v>30</v>
      </c>
      <c r="F12" s="51">
        <f>(F9-F6)/F6*100</f>
        <v>7.5596400815690785</v>
      </c>
      <c r="G12" s="51">
        <f>(G9-G6)/G6*100</f>
        <v>-7.0678413187908493</v>
      </c>
      <c r="H12" s="51">
        <f t="shared" ref="H12" si="9">(H9-H6)/H6*100</f>
        <v>-3.7742788563932814</v>
      </c>
      <c r="I12" s="31"/>
      <c r="J12" s="23">
        <f>Data!B19*Data!C19</f>
        <v>3735</v>
      </c>
      <c r="K12" s="23">
        <f>IF(Data!C$7=1,Data!D19,IF(Data!C$7=2,J12,Data!B19))</f>
        <v>14</v>
      </c>
      <c r="L12" s="33">
        <f>Data!E19*SQRT(Data!F19/20)</f>
        <v>1.926718348943331</v>
      </c>
      <c r="M12" s="33">
        <f>IF(Data!H19="A",Data!G$5,IF(Data!H19="B",Data!G$6,Data!G$7))</f>
        <v>1.5</v>
      </c>
      <c r="N12" s="33">
        <f>IF(Data!I19="A",Data!G$5,IF(Data!I19="B",Data!G$6,Data!G$7))</f>
        <v>2.5</v>
      </c>
      <c r="O12" s="33">
        <f>IF(Data!J19="A",Data!G$5,IF(Data!J19="B",Data!G$6,Data!G$7))</f>
        <v>1.5</v>
      </c>
      <c r="P12" s="45">
        <f>IF(Data!C$6=1,M12,IF(Data!C$6=2,N12,O12))</f>
        <v>1.5</v>
      </c>
      <c r="Q12" s="47">
        <f>Data!B19*P12/Data!G$9/Data!E19/SQRT(Data!F19/21)</f>
        <v>0.14957842200997803</v>
      </c>
      <c r="R12">
        <f t="shared" si="1"/>
        <v>0.39450378094947663</v>
      </c>
      <c r="S12">
        <f t="shared" si="2"/>
        <v>0.32860721404681287</v>
      </c>
      <c r="T12" s="67">
        <f>(1-L12*S12/Data!G19)*100</f>
        <v>98.08141348818441</v>
      </c>
      <c r="U12" s="45">
        <f t="shared" si="3"/>
        <v>13.731397888345818</v>
      </c>
      <c r="V12" s="47">
        <f>Data!B19*Data!J$5/Data!G$9/Data!E19/SQRT(Data!F19/21)</f>
        <v>0.29417089661962348</v>
      </c>
      <c r="W12">
        <f t="shared" si="4"/>
        <v>0.38204840618958402</v>
      </c>
      <c r="X12">
        <f t="shared" si="5"/>
        <v>0.26899451248324219</v>
      </c>
      <c r="Y12" s="67">
        <f>(1-L12*X12/Data!G19)*100</f>
        <v>98.429464657677187</v>
      </c>
      <c r="Z12" s="45">
        <f t="shared" si="6"/>
        <v>13.780125052074807</v>
      </c>
      <c r="AA12" s="71">
        <f>IF(Data!C$6=1,M12,IF(Data!C$6=2,N12,O12))*Data!B19/Data!G$9</f>
        <v>0.28125</v>
      </c>
      <c r="AB12" s="72">
        <f>Data!C19*AA12</f>
        <v>23.34375</v>
      </c>
      <c r="AC12" s="35">
        <f>(100-T12)/100*Data!B19</f>
        <v>0.86336393031701553</v>
      </c>
      <c r="AD12" s="75">
        <f>AC12/Data!B19*Data!D19</f>
        <v>0.26860211165418263</v>
      </c>
      <c r="AE12" s="15">
        <f>Data!N$6/100*Data!C19*AC12</f>
        <v>14.33184124326246</v>
      </c>
      <c r="AF12" s="15">
        <f>Data!N$7*AD12</f>
        <v>80.580633496254791</v>
      </c>
      <c r="AG12" s="77">
        <f t="shared" si="7"/>
        <v>0.55945138331337696</v>
      </c>
      <c r="AH12" s="8">
        <f>Data!N$5/100*Data!C19*Data!G19/Data!B19/(1-AG12)*AC12</f>
        <v>29.820820318231554</v>
      </c>
      <c r="AI12" s="71">
        <f>Data!J$5*Data!B19/Data!G$9</f>
        <v>0.55312499999999998</v>
      </c>
      <c r="AJ12" s="72">
        <f>Data!C19*AI12</f>
        <v>45.909374999999997</v>
      </c>
      <c r="AK12" s="72">
        <f>(100-Y12)/100*Data!B19</f>
        <v>0.70674090404526591</v>
      </c>
      <c r="AL12" s="76">
        <f>AK12*Data!D19/Data!B19</f>
        <v>0.21987494792519383</v>
      </c>
      <c r="AM12" s="15">
        <f>Data!N$6/100*Data!C19*AK12</f>
        <v>11.731899007151416</v>
      </c>
      <c r="AN12" s="15">
        <f>Data!N$7*AL12</f>
        <v>65.962484377558141</v>
      </c>
      <c r="AO12" s="77">
        <f t="shared" si="8"/>
        <v>0.6156863408125457</v>
      </c>
      <c r="AP12" s="8">
        <f>Data!N$5/100*Data!C19*Data!G19/Data!B19/(1-AO12)*AK12</f>
        <v>27.982978224851315</v>
      </c>
      <c r="AS12" s="36"/>
      <c r="AT12" s="36"/>
      <c r="AU12" s="15"/>
    </row>
    <row r="13" spans="1:54" s="11" customFormat="1">
      <c r="A13" s="11">
        <v>8</v>
      </c>
      <c r="B13" s="22">
        <f>AI13</f>
        <v>0.28270833333333339</v>
      </c>
      <c r="C13" s="16">
        <f t="shared" si="0"/>
        <v>0.14374999999999999</v>
      </c>
      <c r="D13" s="49"/>
      <c r="E13" s="16"/>
      <c r="F13" s="16"/>
      <c r="G13" s="16"/>
      <c r="H13" s="31"/>
      <c r="I13" s="31"/>
      <c r="J13" s="23">
        <f>Data!B20*Data!C20</f>
        <v>690</v>
      </c>
      <c r="K13" s="23">
        <f>IF(Data!C$7=1,Data!D20,IF(Data!C$7=2,J13,Data!B20))</f>
        <v>7</v>
      </c>
      <c r="L13" s="33">
        <f>Data!E20*SQRT(Data!F20/20)</f>
        <v>2.1565525427894485</v>
      </c>
      <c r="M13" s="33">
        <f>IF(Data!H20="A",Data!G$5,IF(Data!H20="B",Data!G$6,Data!G$7))</f>
        <v>1.5</v>
      </c>
      <c r="N13" s="33">
        <f>IF(Data!I20="A",Data!G$5,IF(Data!I20="B",Data!G$6,Data!G$7))</f>
        <v>1.5</v>
      </c>
      <c r="O13" s="33">
        <f>IF(Data!J20="A",Data!G$5,IF(Data!J20="B",Data!G$6,Data!G$7))</f>
        <v>1.5</v>
      </c>
      <c r="P13" s="45">
        <f>IF(Data!C$6=1,M13,IF(Data!C$6=2,N13,O13))</f>
        <v>1.5</v>
      </c>
      <c r="Q13" s="47">
        <f>Data!B20*P13/Data!G$9/Data!E20/SQRT(Data!F20/21)</f>
        <v>6.8303421473858622E-2</v>
      </c>
      <c r="R13">
        <f t="shared" si="1"/>
        <v>0.39801229543850025</v>
      </c>
      <c r="S13">
        <f t="shared" si="2"/>
        <v>0.36572034682751298</v>
      </c>
      <c r="T13" s="67">
        <f>(1-L13*S13/Data!G20)*100</f>
        <v>96.57089067869255</v>
      </c>
      <c r="U13" s="45">
        <f t="shared" si="3"/>
        <v>6.7599623475084787</v>
      </c>
      <c r="V13" s="47">
        <f>Data!B20*Data!J$5/Data!G$9/Data!E20/SQRT(Data!F20/21)</f>
        <v>0.13433006223192201</v>
      </c>
      <c r="W13">
        <f t="shared" si="4"/>
        <v>0.39535863660790466</v>
      </c>
      <c r="X13">
        <f t="shared" si="5"/>
        <v>0.33537075443230491</v>
      </c>
      <c r="Y13" s="67">
        <f>(1-L13*X13/Data!G20)*100</f>
        <v>96.855458029355646</v>
      </c>
      <c r="Z13" s="45">
        <f t="shared" si="6"/>
        <v>6.7798820620548952</v>
      </c>
      <c r="AA13" s="71">
        <f>IF(Data!C$6=1,M13,IF(Data!C$6=2,N13,O13))*Data!B20/Data!G$9</f>
        <v>0.14374999999999999</v>
      </c>
      <c r="AB13" s="72">
        <f>Data!C20*AA13</f>
        <v>4.3125</v>
      </c>
      <c r="AC13" s="35">
        <f>(100-T13)/100*Data!B20</f>
        <v>0.7886951439007136</v>
      </c>
      <c r="AD13" s="75">
        <f>AC13/Data!B20*Data!D20</f>
        <v>0.24003765249152154</v>
      </c>
      <c r="AE13" s="15">
        <f>Data!N$6/100*Data!C20*AC13</f>
        <v>4.7321708634042814</v>
      </c>
      <c r="AF13" s="15">
        <f>Data!N$7*AD13</f>
        <v>72.011295747456458</v>
      </c>
      <c r="AG13" s="77">
        <f t="shared" si="7"/>
        <v>0.52722794972509224</v>
      </c>
      <c r="AH13" s="8">
        <f>Data!N$5/100*Data!C20*Data!G20/Data!B20/(1-AG13)*AC13</f>
        <v>12.511766666019639</v>
      </c>
      <c r="AI13" s="71">
        <f>Data!J$5*Data!B20/Data!G$9</f>
        <v>0.28270833333333339</v>
      </c>
      <c r="AJ13" s="72">
        <f>Data!C20*AI13</f>
        <v>8.4812500000000011</v>
      </c>
      <c r="AK13" s="72">
        <f>(100-Y13)/100*Data!B20</f>
        <v>0.72324465324820153</v>
      </c>
      <c r="AL13" s="76">
        <f>AK13*Data!D20/Data!B20</f>
        <v>0.22011793794510481</v>
      </c>
      <c r="AM13" s="15">
        <f>Data!N$6/100*Data!C20*AK13</f>
        <v>4.3394679194892092</v>
      </c>
      <c r="AN13" s="15">
        <f>Data!N$7*AL13</f>
        <v>66.035381383531444</v>
      </c>
      <c r="AO13" s="77">
        <f t="shared" si="8"/>
        <v>0.55342920877956447</v>
      </c>
      <c r="AP13" s="8">
        <f>Data!N$5/100*Data!C20*Data!G20/Data!B20/(1-AO13)*AK13</f>
        <v>12.146640590929199</v>
      </c>
      <c r="AS13" s="36"/>
      <c r="AT13" s="36"/>
      <c r="AU13" s="15"/>
    </row>
    <row r="14" spans="1:54" s="11" customFormat="1">
      <c r="A14" s="11">
        <v>9</v>
      </c>
      <c r="B14" s="22">
        <f>AI14</f>
        <v>1.5364583333333333</v>
      </c>
      <c r="C14" s="16">
        <f t="shared" si="0"/>
        <v>0.78125</v>
      </c>
      <c r="D14" s="49"/>
      <c r="E14" s="16"/>
      <c r="F14" s="16"/>
      <c r="G14" s="16"/>
      <c r="H14" s="31"/>
      <c r="I14" s="31"/>
      <c r="J14" s="23">
        <f>Data!B21*Data!C21</f>
        <v>2750</v>
      </c>
      <c r="K14" s="23">
        <f>IF(Data!C$7=1,Data!D21,IF(Data!C$7=2,J14,Data!B21))</f>
        <v>10</v>
      </c>
      <c r="L14" s="33">
        <f>Data!E21*SQRT(Data!F21/20)</f>
        <v>14.109130347988476</v>
      </c>
      <c r="M14" s="33">
        <f>IF(Data!H21="A",Data!G$5,IF(Data!H21="B",Data!G$6,Data!G$7))</f>
        <v>1.5</v>
      </c>
      <c r="N14" s="33">
        <f>IF(Data!I21="A",Data!G$5,IF(Data!I21="B",Data!G$6,Data!G$7))</f>
        <v>1.5</v>
      </c>
      <c r="O14" s="33">
        <f>IF(Data!J21="A",Data!G$5,IF(Data!J21="B",Data!G$6,Data!G$7))</f>
        <v>1.5</v>
      </c>
      <c r="P14" s="45">
        <f>IF(Data!C$6=1,M14,IF(Data!C$6=2,N14,O14))</f>
        <v>1.5</v>
      </c>
      <c r="Q14" s="47">
        <f>Data!B21*P14/Data!G$9/Data!E21/SQRT(Data!F21/21)</f>
        <v>5.6739360176421227E-2</v>
      </c>
      <c r="R14">
        <f t="shared" si="1"/>
        <v>0.39830016285579006</v>
      </c>
      <c r="S14">
        <f t="shared" si="2"/>
        <v>0.37121413079995863</v>
      </c>
      <c r="T14" s="67">
        <f>(1-L14*S14/Data!G21)*100</f>
        <v>95.105132188344058</v>
      </c>
      <c r="U14" s="45">
        <f t="shared" si="3"/>
        <v>9.5105132188344061</v>
      </c>
      <c r="V14" s="47">
        <f>Data!B21*Data!J$5/Data!G$9/Data!E21/SQRT(Data!F21/21)</f>
        <v>0.11158740834696174</v>
      </c>
      <c r="W14">
        <f t="shared" si="4"/>
        <v>0.3964657679198384</v>
      </c>
      <c r="X14">
        <f t="shared" si="5"/>
        <v>0.34562930332152414</v>
      </c>
      <c r="Y14" s="67">
        <f>(1-L14*X14/Data!G21)*100</f>
        <v>95.442496362011369</v>
      </c>
      <c r="Z14" s="45">
        <f t="shared" si="6"/>
        <v>9.5442496362011369</v>
      </c>
      <c r="AA14" s="71">
        <f>IF(Data!C$6=1,M14,IF(Data!C$6=2,N14,O14))*Data!B21/Data!G$9</f>
        <v>0.78125</v>
      </c>
      <c r="AB14" s="72">
        <f>Data!C21*AA14</f>
        <v>17.1875</v>
      </c>
      <c r="AC14" s="35">
        <f>(100-T14)/100*Data!B21</f>
        <v>6.1185847645699276</v>
      </c>
      <c r="AD14" s="75">
        <f>AC14/Data!B21*Data!D21</f>
        <v>0.48948678116559424</v>
      </c>
      <c r="AE14" s="15">
        <f>Data!N$6/100*Data!C21*AC14</f>
        <v>26.921772964107685</v>
      </c>
      <c r="AF14" s="15">
        <f>Data!N$7*AD14</f>
        <v>146.84603434967826</v>
      </c>
      <c r="AG14" s="77">
        <f t="shared" si="7"/>
        <v>0.52262359019185056</v>
      </c>
      <c r="AH14" s="8">
        <f>Data!N$5/100*Data!C21*Data!G21/Data!B21/(1-AG14)*AC14</f>
        <v>60.34294213065963</v>
      </c>
      <c r="AI14" s="71">
        <f>Data!J$5*Data!B21/Data!G$9</f>
        <v>1.5364583333333333</v>
      </c>
      <c r="AJ14" s="72">
        <f>Data!C21*AI14</f>
        <v>33.802083333333329</v>
      </c>
      <c r="AK14" s="72">
        <f>(100-Y14)/100*Data!B21</f>
        <v>5.6968795474857892</v>
      </c>
      <c r="AL14" s="76">
        <f>AK14*Data!D21/Data!B21</f>
        <v>0.45575036379886313</v>
      </c>
      <c r="AM14" s="15">
        <f>Data!N$6/100*Data!C21*AK14</f>
        <v>25.066270008937476</v>
      </c>
      <c r="AN14" s="15">
        <f>Data!N$7*AL14</f>
        <v>136.72510913965894</v>
      </c>
      <c r="AO14" s="77">
        <f t="shared" si="8"/>
        <v>0.54442472182661439</v>
      </c>
      <c r="AP14" s="8">
        <f>Data!N$5/100*Data!C21*Data!G21/Data!B21/(1-AO14)*AK14</f>
        <v>58.87261709437059</v>
      </c>
      <c r="AS14" s="36"/>
      <c r="AT14" s="36"/>
      <c r="AU14" s="15"/>
    </row>
    <row r="15" spans="1:54" s="11" customFormat="1">
      <c r="A15" s="11">
        <v>10</v>
      </c>
      <c r="B15" s="22">
        <f>AI15</f>
        <v>0.61458333333333337</v>
      </c>
      <c r="C15" s="16">
        <f t="shared" si="0"/>
        <v>0.3125</v>
      </c>
      <c r="D15" s="49"/>
      <c r="E15" s="16"/>
      <c r="F15" s="16"/>
      <c r="G15" s="16"/>
      <c r="H15" s="31"/>
      <c r="I15" s="31"/>
      <c r="J15" s="23">
        <f>Data!B22*Data!C22</f>
        <v>1000</v>
      </c>
      <c r="K15" s="23">
        <f>IF(Data!C$7=1,Data!D22,IF(Data!C$7=2,J15,Data!B22))</f>
        <v>5</v>
      </c>
      <c r="L15" s="33">
        <f>Data!E22*SQRT(Data!F22/20)</f>
        <v>4.6812152584611342</v>
      </c>
      <c r="M15" s="33">
        <f>IF(Data!H22="A",Data!G$5,IF(Data!H22="B",Data!G$6,Data!G$7))</f>
        <v>1.5</v>
      </c>
      <c r="N15" s="33">
        <f>IF(Data!I22="A",Data!G$5,IF(Data!I22="B",Data!G$6,Data!G$7))</f>
        <v>1.5</v>
      </c>
      <c r="O15" s="33">
        <f>IF(Data!J22="A",Data!G$5,IF(Data!J22="B",Data!G$6,Data!G$7))</f>
        <v>1.5</v>
      </c>
      <c r="P15" s="45">
        <f>IF(Data!C$6=1,M15,IF(Data!C$6=2,N15,O15))</f>
        <v>1.5</v>
      </c>
      <c r="Q15" s="47">
        <f>Data!B22*P15/Data!G$9/Data!E22/SQRT(Data!F22/21)</f>
        <v>6.8404718381077645E-2</v>
      </c>
      <c r="R15">
        <f t="shared" si="1"/>
        <v>0.39800953958866675</v>
      </c>
      <c r="S15">
        <f t="shared" si="2"/>
        <v>0.36567245852623509</v>
      </c>
      <c r="T15" s="67">
        <f>(1-L15*S15/Data!G22)*100</f>
        <v>96.576417015095984</v>
      </c>
      <c r="U15" s="45">
        <f t="shared" si="3"/>
        <v>4.8288208507547994</v>
      </c>
      <c r="V15" s="47">
        <f>Data!B22*Data!J$5/Data!G$9/Data!E22/SQRT(Data!F22/21)</f>
        <v>0.13452927948278603</v>
      </c>
      <c r="W15">
        <f t="shared" si="4"/>
        <v>0.39534804876489971</v>
      </c>
      <c r="X15">
        <f t="shared" si="5"/>
        <v>0.33528179768468097</v>
      </c>
      <c r="Y15" s="67">
        <f>(1-L15*X15/Data!G22)*100</f>
        <v>96.860947465588382</v>
      </c>
      <c r="Z15" s="45">
        <f t="shared" si="6"/>
        <v>4.8430473732794193</v>
      </c>
      <c r="AA15" s="71">
        <f>IF(Data!C$6=1,M15,IF(Data!C$6=2,N15,O15))*Data!B22/Data!G$9</f>
        <v>0.3125</v>
      </c>
      <c r="AB15" s="72">
        <f>Data!C22*AA15</f>
        <v>6.25</v>
      </c>
      <c r="AC15" s="35">
        <f>(100-T15)/100*Data!B22</f>
        <v>1.7117914924520079</v>
      </c>
      <c r="AD15" s="75">
        <f>AC15/Data!B22*Data!D22</f>
        <v>0.17117914924520081</v>
      </c>
      <c r="AE15" s="15">
        <f>Data!N$6/100*Data!C22*AC15</f>
        <v>6.8471659698080316</v>
      </c>
      <c r="AF15" s="15">
        <f>Data!N$7*AD15</f>
        <v>51.353744773560244</v>
      </c>
      <c r="AG15" s="77">
        <f t="shared" si="7"/>
        <v>0.52726826704724972</v>
      </c>
      <c r="AH15" s="8">
        <f>Data!N$5/100*Data!C22*Data!G22/Data!B22/(1-AG15)*AC15</f>
        <v>18.105316114066561</v>
      </c>
      <c r="AI15" s="71">
        <f>Data!J$5*Data!B22/Data!G$9</f>
        <v>0.61458333333333337</v>
      </c>
      <c r="AJ15" s="72">
        <f>Data!C22*AI15</f>
        <v>12.291666666666668</v>
      </c>
      <c r="AK15" s="72">
        <f>(100-Y15)/100*Data!B22</f>
        <v>1.5695262672058092</v>
      </c>
      <c r="AL15" s="76">
        <f>AK15*Data!D22/Data!B22</f>
        <v>0.15695262672058091</v>
      </c>
      <c r="AM15" s="15">
        <f>Data!N$6/100*Data!C22*AK15</f>
        <v>6.2781050688232369</v>
      </c>
      <c r="AN15" s="15">
        <f>Data!N$7*AL15</f>
        <v>47.085788016174277</v>
      </c>
      <c r="AO15" s="77">
        <f t="shared" si="8"/>
        <v>0.55350797007795904</v>
      </c>
      <c r="AP15" s="8">
        <f>Data!N$5/100*Data!C22*Data!G22/Data!B22/(1-AO15)*AK15</f>
        <v>17.57619578875634</v>
      </c>
      <c r="AS15" s="36"/>
      <c r="AT15" s="36"/>
      <c r="AU15" s="15"/>
    </row>
    <row r="16" spans="1:54" s="11" customFormat="1">
      <c r="A16" s="11">
        <v>11</v>
      </c>
      <c r="B16" s="22">
        <f>AI16</f>
        <v>0.27041666666666669</v>
      </c>
      <c r="C16" s="16">
        <f t="shared" si="0"/>
        <v>0.13750000000000001</v>
      </c>
      <c r="D16" s="37"/>
      <c r="E16" s="16"/>
      <c r="F16" s="15"/>
      <c r="G16" s="15"/>
      <c r="H16" s="31"/>
      <c r="I16" s="31"/>
      <c r="J16" s="23">
        <f>Data!B23*Data!C23</f>
        <v>814</v>
      </c>
      <c r="K16" s="23">
        <f>IF(Data!C$7=1,Data!D23,IF(Data!C$7=2,J16,Data!B23))</f>
        <v>5</v>
      </c>
      <c r="L16" s="33">
        <f>Data!E23*SQRT(Data!F23/20)</f>
        <v>1.5532381166442966</v>
      </c>
      <c r="M16" s="33">
        <f>IF(Data!H23="A",Data!G$5,IF(Data!H23="B",Data!G$6,Data!G$7))</f>
        <v>1.5</v>
      </c>
      <c r="N16" s="33">
        <f>IF(Data!I23="A",Data!G$5,IF(Data!I23="B",Data!G$6,Data!G$7))</f>
        <v>1.5</v>
      </c>
      <c r="O16" s="33">
        <f>IF(Data!J23="A",Data!G$5,IF(Data!J23="B",Data!G$6,Data!G$7))</f>
        <v>1.5</v>
      </c>
      <c r="P16" s="45">
        <f>IF(Data!C$6=1,M16,IF(Data!C$6=2,N16,O16))</f>
        <v>1.5</v>
      </c>
      <c r="Q16" s="47">
        <f>Data!B23*P16/Data!G$9/Data!E23/SQRT(Data!F23/21)</f>
        <v>9.0710864948603795E-2</v>
      </c>
      <c r="R16">
        <f t="shared" si="1"/>
        <v>0.39730384716627015</v>
      </c>
      <c r="S16">
        <f t="shared" si="2"/>
        <v>0.35522659934437856</v>
      </c>
      <c r="T16" s="67">
        <f>(1-L16*S16/Data!G23)*100</f>
        <v>97.492038662965371</v>
      </c>
      <c r="U16" s="45">
        <f t="shared" si="3"/>
        <v>4.8746019331482682</v>
      </c>
      <c r="V16" s="47">
        <f>Data!B23*Data!J$5/Data!G$9/Data!E23/SQRT(Data!F23/21)</f>
        <v>0.17839803439892082</v>
      </c>
      <c r="W16">
        <f t="shared" si="4"/>
        <v>0.39264372448294682</v>
      </c>
      <c r="X16">
        <f t="shared" si="5"/>
        <v>0.31607436108537235</v>
      </c>
      <c r="Y16" s="67">
        <f>(1-L16*X16/Data!G23)*100</f>
        <v>97.768460248491849</v>
      </c>
      <c r="Z16" s="45">
        <f t="shared" si="6"/>
        <v>4.8884230124245924</v>
      </c>
      <c r="AA16" s="71">
        <f>IF(Data!C$6=1,M16,IF(Data!C$6=2,N16,O16))*Data!B23/Data!G$9</f>
        <v>0.13750000000000001</v>
      </c>
      <c r="AB16" s="72">
        <f>Data!C23*AA16</f>
        <v>5.0875000000000004</v>
      </c>
      <c r="AC16" s="35">
        <f>(100-T16)/100*Data!B23</f>
        <v>0.55175149414761848</v>
      </c>
      <c r="AD16" s="75">
        <f>AC16/Data!B23*Data!D23</f>
        <v>0.12539806685173149</v>
      </c>
      <c r="AE16" s="15">
        <f>Data!N$6/100*Data!C23*AC16</f>
        <v>4.0829610566923771</v>
      </c>
      <c r="AF16" s="15">
        <f>Data!N$7*AD16</f>
        <v>37.619420055519448</v>
      </c>
      <c r="AG16" s="77">
        <f t="shared" si="7"/>
        <v>0.53613883137667928</v>
      </c>
      <c r="AH16" s="8">
        <f>Data!N$5/100*Data!C23*Data!G23/Data!B23/(1-AG16)*AC16</f>
        <v>11.00264834845432</v>
      </c>
      <c r="AI16" s="71">
        <f>Data!J$5*Data!B23/Data!G$9</f>
        <v>0.27041666666666669</v>
      </c>
      <c r="AJ16" s="72">
        <f>Data!C23*AI16</f>
        <v>10.005416666666667</v>
      </c>
      <c r="AK16" s="72">
        <f>(100-Y16)/100*Data!B23</f>
        <v>0.49093874533179327</v>
      </c>
      <c r="AL16" s="76">
        <f>AK16*Data!D23/Data!B23</f>
        <v>0.11157698757540757</v>
      </c>
      <c r="AM16" s="15">
        <f>Data!N$6/100*Data!C23*AK16</f>
        <v>3.6329467154552701</v>
      </c>
      <c r="AN16" s="15">
        <f>Data!N$7*AL16</f>
        <v>33.473096272622271</v>
      </c>
      <c r="AO16" s="77">
        <f t="shared" si="8"/>
        <v>0.57079480356630186</v>
      </c>
      <c r="AP16" s="8">
        <f>Data!N$5/100*Data!C23*Data!G23/Data!B23/(1-AO16)*AK16</f>
        <v>10.580448307830753</v>
      </c>
    </row>
    <row r="17" spans="1:42" s="11" customFormat="1">
      <c r="A17" s="11">
        <v>12</v>
      </c>
      <c r="B17" s="22">
        <f>AI17</f>
        <v>4.9166666666666671E-2</v>
      </c>
      <c r="C17" s="16">
        <f t="shared" si="0"/>
        <v>2.5000000000000001E-2</v>
      </c>
      <c r="D17" s="37"/>
      <c r="E17" s="16"/>
      <c r="F17" s="15"/>
      <c r="G17" s="15"/>
      <c r="H17" s="31"/>
      <c r="I17" s="31"/>
      <c r="J17" s="23">
        <f>Data!B24*Data!C24</f>
        <v>140</v>
      </c>
      <c r="K17" s="23">
        <f>IF(Data!C$7=1,Data!D24,IF(Data!C$7=2,J17,Data!B24))</f>
        <v>4</v>
      </c>
      <c r="L17" s="33">
        <f>Data!E24*SQRT(Data!F24/20)</f>
        <v>0.72161170577325362</v>
      </c>
      <c r="M17" s="33">
        <f>IF(Data!H24="A",Data!G$5,IF(Data!H24="B",Data!G$6,Data!G$7))</f>
        <v>1.5</v>
      </c>
      <c r="N17" s="33">
        <f>IF(Data!I24="A",Data!G$5,IF(Data!I24="B",Data!G$6,Data!G$7))</f>
        <v>1.5</v>
      </c>
      <c r="O17" s="33">
        <f>IF(Data!J24="A",Data!G$5,IF(Data!J24="B",Data!G$6,Data!G$7))</f>
        <v>1.5</v>
      </c>
      <c r="P17" s="45">
        <f>IF(Data!C$6=1,M17,IF(Data!C$6=2,N17,O17))</f>
        <v>1.5</v>
      </c>
      <c r="Q17" s="47">
        <f>Data!B24*P17/Data!G$9/Data!E24/SQRT(Data!F24/21)</f>
        <v>3.5500223610491904E-2</v>
      </c>
      <c r="R17">
        <f t="shared" si="1"/>
        <v>0.39869050676134499</v>
      </c>
      <c r="S17">
        <f t="shared" si="2"/>
        <v>0.3814430627140194</v>
      </c>
      <c r="T17" s="67">
        <f>(1-L17*S17/Data!G24)*100</f>
        <v>93.11865552148906</v>
      </c>
      <c r="U17" s="45">
        <f t="shared" si="3"/>
        <v>3.7247462208595623</v>
      </c>
      <c r="V17" s="47">
        <f>Data!B24*Data!J$5/Data!G$9/Data!E24/SQRT(Data!F24/21)</f>
        <v>6.9817106433967407E-2</v>
      </c>
      <c r="W17">
        <f t="shared" si="4"/>
        <v>0.39797069120559825</v>
      </c>
      <c r="X17">
        <f t="shared" si="5"/>
        <v>0.36500517489010398</v>
      </c>
      <c r="Y17" s="67">
        <f>(1-L17*X17/Data!G24)*100</f>
        <v>93.415199828287186</v>
      </c>
      <c r="Z17" s="45">
        <f t="shared" si="6"/>
        <v>3.7366079931314875</v>
      </c>
      <c r="AA17" s="71">
        <f>IF(Data!C$6=1,M17,IF(Data!C$6=2,N17,O17))*Data!B24/Data!G$9</f>
        <v>2.5000000000000001E-2</v>
      </c>
      <c r="AB17" s="72">
        <f>Data!C24*AA17</f>
        <v>0.875</v>
      </c>
      <c r="AC17" s="35">
        <f>(100-T17)/100*Data!B24</f>
        <v>0.27525377914043758</v>
      </c>
      <c r="AD17" s="75">
        <f>AC17/Data!B24*Data!D24</f>
        <v>0.27525377914043758</v>
      </c>
      <c r="AE17" s="15">
        <f>Data!N$6/100*Data!C24*AC17</f>
        <v>1.926776453983063</v>
      </c>
      <c r="AF17" s="15">
        <f>Data!N$7*AD17</f>
        <v>82.576133742131276</v>
      </c>
      <c r="AG17" s="77">
        <f t="shared" si="7"/>
        <v>0.51415956596317969</v>
      </c>
      <c r="AH17" s="8">
        <f>Data!N$5/100*Data!C24*Data!G24/Data!B24/(1-AG17)*AC17</f>
        <v>4.9573283711011555</v>
      </c>
      <c r="AI17" s="71">
        <f>Data!J$5*Data!B24/Data!G$9</f>
        <v>4.9166666666666671E-2</v>
      </c>
      <c r="AJ17" s="72">
        <f>Data!C24*AI17</f>
        <v>1.7208333333333334</v>
      </c>
      <c r="AK17" s="72">
        <f>(100-Y17)/100*Data!B24</f>
        <v>0.26339200686851255</v>
      </c>
      <c r="AL17" s="76">
        <f>AK17*Data!D24/Data!B24</f>
        <v>0.26339200686851255</v>
      </c>
      <c r="AM17" s="15">
        <f>Data!N$6/100*Data!C24*AK17</f>
        <v>1.8437440480795879</v>
      </c>
      <c r="AN17" s="15">
        <f>Data!N$7*AL17</f>
        <v>79.01760206055377</v>
      </c>
      <c r="AO17" s="77">
        <f t="shared" si="8"/>
        <v>0.52783038428163909</v>
      </c>
      <c r="AP17" s="8">
        <f>Data!N$5/100*Data!C24*Data!G24/Data!B24/(1-AO17)*AK17</f>
        <v>4.8810427087586623</v>
      </c>
    </row>
    <row r="18" spans="1:42" s="11" customFormat="1">
      <c r="A18" s="11">
        <v>13</v>
      </c>
      <c r="B18" s="22">
        <f>AI18</f>
        <v>0.24583333333333332</v>
      </c>
      <c r="C18" s="16">
        <f t="shared" si="0"/>
        <v>0.125</v>
      </c>
      <c r="D18" s="37"/>
      <c r="E18" s="16"/>
      <c r="F18" s="15"/>
      <c r="G18" s="15"/>
      <c r="H18" s="31"/>
      <c r="I18" s="31"/>
      <c r="J18" s="23">
        <f>Data!B25*Data!C25</f>
        <v>220</v>
      </c>
      <c r="K18" s="23">
        <f>IF(Data!C$7=1,Data!D25,IF(Data!C$7=2,J18,Data!B25))</f>
        <v>7</v>
      </c>
      <c r="L18" s="33">
        <f>Data!E25*SQRT(Data!F25/20)</f>
        <v>2.1406514736068654</v>
      </c>
      <c r="M18" s="33">
        <f>IF(Data!H25="A",Data!G$5,IF(Data!H25="B",Data!G$6,Data!G$7))</f>
        <v>1.5</v>
      </c>
      <c r="N18" s="33">
        <f>IF(Data!I25="A",Data!G$5,IF(Data!I25="B",Data!G$6,Data!G$7))</f>
        <v>1.5</v>
      </c>
      <c r="O18" s="33">
        <f>IF(Data!J25="A",Data!G$5,IF(Data!J25="B",Data!G$6,Data!G$7))</f>
        <v>1.5</v>
      </c>
      <c r="P18" s="45">
        <f>IF(Data!C$6=1,M18,IF(Data!C$6=2,N18,O18))</f>
        <v>1.5</v>
      </c>
      <c r="Q18" s="47">
        <f>Data!B25*P18/Data!G$9/Data!E25/SQRT(Data!F25/21)</f>
        <v>5.9835468853169496E-2</v>
      </c>
      <c r="R18">
        <f t="shared" si="1"/>
        <v>0.39822829043295294</v>
      </c>
      <c r="S18">
        <f t="shared" si="2"/>
        <v>0.36973803055899845</v>
      </c>
      <c r="T18" s="67">
        <f>(1-L18*S18/Data!G25)*100</f>
        <v>96.042598700176896</v>
      </c>
      <c r="U18" s="45">
        <f t="shared" si="3"/>
        <v>6.7229819090123826</v>
      </c>
      <c r="V18" s="47">
        <f>Data!B25*Data!J$5/Data!G$9/Data!E25/SQRT(Data!F25/21)</f>
        <v>0.11767642207790001</v>
      </c>
      <c r="W18">
        <f t="shared" si="4"/>
        <v>0.39618913323103522</v>
      </c>
      <c r="X18">
        <f t="shared" si="5"/>
        <v>0.34286264754216217</v>
      </c>
      <c r="Y18" s="67">
        <f>(1-L18*X18/Data!G25)*100</f>
        <v>96.330252841470596</v>
      </c>
      <c r="Z18" s="45">
        <f t="shared" si="6"/>
        <v>6.7431176989029415</v>
      </c>
      <c r="AA18" s="71">
        <f>IF(Data!C$6=1,M18,IF(Data!C$6=2,N18,O18))*Data!B25/Data!G$9</f>
        <v>0.125</v>
      </c>
      <c r="AB18" s="72">
        <f>Data!C25*AA18</f>
        <v>1.375</v>
      </c>
      <c r="AC18" s="35">
        <f>(100-T18)/100*Data!B25</f>
        <v>0.79148025996462079</v>
      </c>
      <c r="AD18" s="75">
        <f>AC18/Data!B25*Data!D25</f>
        <v>0.27701809098761726</v>
      </c>
      <c r="AE18" s="15">
        <f>Data!N$6/100*Data!C25*AC18</f>
        <v>1.741256571922166</v>
      </c>
      <c r="AF18" s="15">
        <f>Data!N$7*AD18</f>
        <v>83.105427296285171</v>
      </c>
      <c r="AG18" s="77">
        <f t="shared" si="7"/>
        <v>0.52385666194298863</v>
      </c>
      <c r="AH18" s="8">
        <f>Data!N$5/100*Data!C25*Data!G25/Data!B25/(1-AG18)*AC18</f>
        <v>4.5712510098001076</v>
      </c>
      <c r="AI18" s="71">
        <f>Data!J$5*Data!B25/Data!G$9</f>
        <v>0.24583333333333332</v>
      </c>
      <c r="AJ18" s="72">
        <f>Data!C25*AI18</f>
        <v>2.7041666666666666</v>
      </c>
      <c r="AK18" s="72">
        <f>(100-Y18)/100*Data!B25</f>
        <v>0.73394943170588078</v>
      </c>
      <c r="AL18" s="76">
        <f>AK18*Data!D25/Data!B25</f>
        <v>0.25688230109705829</v>
      </c>
      <c r="AM18" s="15">
        <f>Data!N$6/100*Data!C25*AK18</f>
        <v>1.6146887497529379</v>
      </c>
      <c r="AN18" s="15">
        <f>Data!N$7*AL18</f>
        <v>77.064690329117482</v>
      </c>
      <c r="AO18" s="77">
        <f t="shared" si="8"/>
        <v>0.54683797529490052</v>
      </c>
      <c r="AP18" s="8">
        <f>Data!N$5/100*Data!C25*Data!G25/Data!B25/(1-AO18)*AK18</f>
        <v>4.4539498615415631</v>
      </c>
    </row>
    <row r="19" spans="1:42" s="11" customFormat="1">
      <c r="A19" s="11">
        <v>14</v>
      </c>
      <c r="B19" s="22">
        <f>AI19</f>
        <v>0.72520833333333334</v>
      </c>
      <c r="C19" s="16">
        <f t="shared" si="0"/>
        <v>0.36875000000000002</v>
      </c>
      <c r="D19" s="37"/>
      <c r="E19" s="16"/>
      <c r="F19" s="15"/>
      <c r="G19" s="15"/>
      <c r="H19" s="31"/>
      <c r="I19" s="31"/>
      <c r="J19" s="23">
        <f>Data!B26*Data!C26</f>
        <v>1947</v>
      </c>
      <c r="K19" s="23">
        <f>IF(Data!C$7=1,Data!D26,IF(Data!C$7=2,J19,Data!B26))</f>
        <v>4</v>
      </c>
      <c r="L19" s="33">
        <f>Data!E26*SQRT(Data!F26/20)</f>
        <v>6.3064533264685707</v>
      </c>
      <c r="M19" s="33">
        <f>IF(Data!H26="A",Data!G$5,IF(Data!H26="B",Data!G$6,Data!G$7))</f>
        <v>1.5</v>
      </c>
      <c r="N19" s="33">
        <f>IF(Data!I26="A",Data!G$5,IF(Data!I26="B",Data!G$6,Data!G$7))</f>
        <v>1.5</v>
      </c>
      <c r="O19" s="33">
        <f>IF(Data!J26="A",Data!G$5,IF(Data!J26="B",Data!G$6,Data!G$7))</f>
        <v>1.5</v>
      </c>
      <c r="P19" s="45">
        <f>IF(Data!C$6=1,M19,IF(Data!C$6=2,N19,O19))</f>
        <v>1.5</v>
      </c>
      <c r="Q19" s="47">
        <f>Data!B26*P19/Data!G$9/Data!E26/SQRT(Data!F26/21)</f>
        <v>5.9915817962034885E-2</v>
      </c>
      <c r="R19">
        <f t="shared" si="1"/>
        <v>0.39822637457933951</v>
      </c>
      <c r="S19">
        <f t="shared" si="2"/>
        <v>0.36969977415380967</v>
      </c>
      <c r="T19" s="67">
        <f>(1-L19*S19/Data!G26)*100</f>
        <v>96.048314626259369</v>
      </c>
      <c r="U19" s="45">
        <f t="shared" si="3"/>
        <v>3.8419325850503747</v>
      </c>
      <c r="V19" s="47">
        <f>Data!B26*Data!J$5/Data!G$9/Data!E26/SQRT(Data!F26/21)</f>
        <v>0.11783444199200194</v>
      </c>
      <c r="W19">
        <f t="shared" si="4"/>
        <v>0.3961817611298003</v>
      </c>
      <c r="X19">
        <f t="shared" si="5"/>
        <v>0.34279104387301818</v>
      </c>
      <c r="Y19" s="67">
        <f>(1-L19*X19/Data!G26)*100</f>
        <v>96.335939459463333</v>
      </c>
      <c r="Z19" s="45">
        <f t="shared" si="6"/>
        <v>3.8534375783785335</v>
      </c>
      <c r="AA19" s="71">
        <f>IF(Data!C$6=1,M19,IF(Data!C$6=2,N19,O19))*Data!B26/Data!G$9</f>
        <v>0.36875000000000002</v>
      </c>
      <c r="AB19" s="72">
        <f>Data!C26*AA19</f>
        <v>12.168750000000001</v>
      </c>
      <c r="AC19" s="35">
        <f>(100-T19)/100*Data!B26</f>
        <v>2.3314943705069719</v>
      </c>
      <c r="AD19" s="75">
        <f>AC19/Data!B26*Data!D26</f>
        <v>0.15806741494962523</v>
      </c>
      <c r="AE19" s="15">
        <f>Data!N$6/100*Data!C26*AC19</f>
        <v>15.387862845346016</v>
      </c>
      <c r="AF19" s="15">
        <f>Data!N$7*AD19</f>
        <v>47.420224484887569</v>
      </c>
      <c r="AG19" s="77">
        <f t="shared" si="7"/>
        <v>0.52388865919171013</v>
      </c>
      <c r="AH19" s="8">
        <f>Data!N$5/100*Data!C26*Data!G26/Data!B26/(1-AG19)*AC19</f>
        <v>40.399853790560257</v>
      </c>
      <c r="AI19" s="71">
        <f>Data!J$5*Data!B26/Data!G$9</f>
        <v>0.72520833333333334</v>
      </c>
      <c r="AJ19" s="72">
        <f>Data!C26*AI19</f>
        <v>23.931875000000002</v>
      </c>
      <c r="AK19" s="72">
        <f>(100-Y19)/100*Data!B26</f>
        <v>2.1617957189166335</v>
      </c>
      <c r="AL19" s="76">
        <f>AK19*Data!D26/Data!B26</f>
        <v>0.14656242162146668</v>
      </c>
      <c r="AM19" s="15">
        <f>Data!N$6/100*Data!C26*AK19</f>
        <v>14.267851744849782</v>
      </c>
      <c r="AN19" s="15">
        <f>Data!N$7*AL19</f>
        <v>43.968726486440005</v>
      </c>
      <c r="AO19" s="77">
        <f t="shared" si="8"/>
        <v>0.54690058055855995</v>
      </c>
      <c r="AP19" s="8">
        <f>Data!N$5/100*Data!C26*Data!G26/Data!B26/(1-AO19)*AK19</f>
        <v>39.361813138158858</v>
      </c>
    </row>
    <row r="20" spans="1:42" s="11" customFormat="1">
      <c r="A20" s="11">
        <v>15</v>
      </c>
      <c r="B20" s="22">
        <f>AI20</f>
        <v>0.23354166666666668</v>
      </c>
      <c r="C20" s="16">
        <f t="shared" si="0"/>
        <v>0.11874999999999999</v>
      </c>
      <c r="D20" s="37"/>
      <c r="E20" s="16"/>
      <c r="F20" s="15"/>
      <c r="G20" s="15"/>
      <c r="H20" s="31"/>
      <c r="I20" s="31"/>
      <c r="J20" s="23">
        <f>Data!B27*Data!C27</f>
        <v>931</v>
      </c>
      <c r="K20" s="23">
        <f>IF(Data!C$7=1,Data!D27,IF(Data!C$7=2,J20,Data!B27))</f>
        <v>4</v>
      </c>
      <c r="L20" s="33">
        <f>Data!E27*SQRT(Data!F27/20)</f>
        <v>3.830480117381494</v>
      </c>
      <c r="M20" s="33">
        <f>IF(Data!H27="A",Data!G$5,IF(Data!H27="B",Data!G$6,Data!G$7))</f>
        <v>1.5</v>
      </c>
      <c r="N20" s="33">
        <f>IF(Data!I27="A",Data!G$5,IF(Data!I27="B",Data!G$6,Data!G$7))</f>
        <v>1.5</v>
      </c>
      <c r="O20" s="33">
        <f>IF(Data!J27="A",Data!G$5,IF(Data!J27="B",Data!G$6,Data!G$7))</f>
        <v>1.5</v>
      </c>
      <c r="P20" s="45">
        <f>IF(Data!C$6=1,M20,IF(Data!C$6=2,N20,O20))</f>
        <v>1.5</v>
      </c>
      <c r="Q20" s="47">
        <f>Data!B27*P20/Data!G$9/Data!E27/SQRT(Data!F27/21)</f>
        <v>3.1766916056714084E-2</v>
      </c>
      <c r="R20">
        <f t="shared" si="1"/>
        <v>0.39874057126275658</v>
      </c>
      <c r="S20">
        <f t="shared" si="2"/>
        <v>0.38325963293204346</v>
      </c>
      <c r="T20" s="67">
        <f>(1-L20*S20/Data!G27)*100</f>
        <v>92.273324190836206</v>
      </c>
      <c r="U20" s="45">
        <f t="shared" si="3"/>
        <v>3.6909329676334481</v>
      </c>
      <c r="V20" s="47">
        <f>Data!B27*Data!J$5/Data!G$9/Data!E27/SQRT(Data!F27/21)</f>
        <v>6.2474934911537695E-2</v>
      </c>
      <c r="W20">
        <f t="shared" si="4"/>
        <v>0.398164014773007</v>
      </c>
      <c r="X20">
        <f t="shared" si="5"/>
        <v>0.36848265356688104</v>
      </c>
      <c r="Y20" s="67">
        <f>(1-L20*X20/Data!G27)*100</f>
        <v>92.571234325853098</v>
      </c>
      <c r="Z20" s="45">
        <f t="shared" si="6"/>
        <v>3.7028493730341241</v>
      </c>
      <c r="AA20" s="71">
        <f>IF(Data!C$6=1,M20,IF(Data!C$6=2,N20,O20))*Data!B27/Data!G$9</f>
        <v>0.11874999999999999</v>
      </c>
      <c r="AB20" s="72">
        <f>Data!C27*AA20</f>
        <v>5.8187499999999996</v>
      </c>
      <c r="AC20" s="35">
        <f>(100-T20)/100*Data!B27</f>
        <v>1.4680684037411209</v>
      </c>
      <c r="AD20" s="75">
        <f>AC20/Data!B27*Data!D27</f>
        <v>0.30906703236655175</v>
      </c>
      <c r="AE20" s="15">
        <f>Data!N$6/100*Data!C27*AC20</f>
        <v>14.387070356662987</v>
      </c>
      <c r="AF20" s="15">
        <f>Data!N$7*AD20</f>
        <v>92.720109709965527</v>
      </c>
      <c r="AG20" s="77">
        <f t="shared" si="7"/>
        <v>0.51267103476224474</v>
      </c>
      <c r="AH20" s="8">
        <f>Data!N$5/100*Data!C27*Data!G27/Data!B27/(1-AG20)*AC20</f>
        <v>36.902871014561754</v>
      </c>
      <c r="AI20" s="71">
        <f>Data!J$5*Data!B27/Data!G$9</f>
        <v>0.23354166666666668</v>
      </c>
      <c r="AJ20" s="72">
        <f>Data!C27*AI20</f>
        <v>11.443541666666667</v>
      </c>
      <c r="AK20" s="72">
        <f>(100-Y20)/100*Data!B27</f>
        <v>1.4114654780879115</v>
      </c>
      <c r="AL20" s="76">
        <f>AK20*Data!D27/Data!B27</f>
        <v>0.29715062696587607</v>
      </c>
      <c r="AM20" s="15">
        <f>Data!N$6/100*Data!C27*AK20</f>
        <v>13.832361685261533</v>
      </c>
      <c r="AN20" s="15">
        <f>Data!N$7*AL20</f>
        <v>89.145188089762826</v>
      </c>
      <c r="AO20" s="77">
        <f t="shared" si="8"/>
        <v>0.52490768900914075</v>
      </c>
      <c r="AP20" s="8">
        <f>Data!N$5/100*Data!C27*Data!G27/Data!B27/(1-AO20)*AK20</f>
        <v>36.393879055873803</v>
      </c>
    </row>
    <row r="21" spans="1:42" s="11" customFormat="1">
      <c r="A21" s="11">
        <v>16</v>
      </c>
      <c r="B21" s="22">
        <f>AI21</f>
        <v>0.49166666666666664</v>
      </c>
      <c r="C21" s="16">
        <f t="shared" si="0"/>
        <v>0.25</v>
      </c>
      <c r="D21" s="37"/>
      <c r="E21" s="16"/>
      <c r="F21" s="15"/>
      <c r="G21" s="15"/>
      <c r="H21" s="31"/>
      <c r="I21" s="31"/>
      <c r="J21" s="23">
        <f>Data!B28*Data!C28</f>
        <v>3320</v>
      </c>
      <c r="K21" s="23">
        <f>IF(Data!C$7=1,Data!D28,IF(Data!C$7=2,J21,Data!B28))</f>
        <v>11</v>
      </c>
      <c r="L21" s="33">
        <f>Data!E28*SQRT(Data!F28/20)</f>
        <v>1.7749087441823674</v>
      </c>
      <c r="M21" s="33">
        <f>IF(Data!H28="A",Data!G$5,IF(Data!H28="B",Data!G$6,Data!G$7))</f>
        <v>1.5</v>
      </c>
      <c r="N21" s="33">
        <f>IF(Data!I28="A",Data!G$5,IF(Data!I28="B",Data!G$6,Data!G$7))</f>
        <v>2.5</v>
      </c>
      <c r="O21" s="33">
        <f>IF(Data!J28="A",Data!G$5,IF(Data!J28="B",Data!G$6,Data!G$7))</f>
        <v>1.5</v>
      </c>
      <c r="P21" s="45">
        <f>IF(Data!C$6=1,M21,IF(Data!C$6=2,N21,O21))</f>
        <v>1.5</v>
      </c>
      <c r="Q21" s="47">
        <f>Data!B28*P21/Data!G$9/Data!E28/SQRT(Data!F28/21)</f>
        <v>0.14433067051399279</v>
      </c>
      <c r="R21">
        <f t="shared" si="1"/>
        <v>0.3948081320859122</v>
      </c>
      <c r="S21">
        <f t="shared" si="2"/>
        <v>0.3309245368679522</v>
      </c>
      <c r="T21" s="67">
        <f>(1-L21*S21/Data!G28)*100</f>
        <v>98.105287567253455</v>
      </c>
      <c r="U21" s="45">
        <f t="shared" si="3"/>
        <v>10.791581632397881</v>
      </c>
      <c r="V21" s="47">
        <f>Data!B28*Data!J$5/Data!G$9/Data!E28/SQRT(Data!F28/21)</f>
        <v>0.28385031867751909</v>
      </c>
      <c r="W21">
        <f t="shared" si="4"/>
        <v>0.38318966475942917</v>
      </c>
      <c r="X21">
        <f t="shared" si="5"/>
        <v>0.27298121748714116</v>
      </c>
      <c r="Y21" s="67">
        <f>(1-L21*X21/Data!G28)*100</f>
        <v>98.437042742208149</v>
      </c>
      <c r="Z21" s="45">
        <f t="shared" si="6"/>
        <v>10.828074701642898</v>
      </c>
      <c r="AA21" s="71">
        <f>IF(Data!C$6=1,M21,IF(Data!C$6=2,N21,O21))*Data!B28/Data!G$9</f>
        <v>0.25</v>
      </c>
      <c r="AB21" s="72">
        <f>Data!C28*AA21</f>
        <v>20.75</v>
      </c>
      <c r="AC21" s="35">
        <f>(100-T21)/100*Data!B28</f>
        <v>0.75788497309861791</v>
      </c>
      <c r="AD21" s="75">
        <f>AC21/Data!B28*Data!D28</f>
        <v>0.2084183676021199</v>
      </c>
      <c r="AE21" s="15">
        <f>Data!N$6/100*Data!C28*AC21</f>
        <v>12.580890553437058</v>
      </c>
      <c r="AF21" s="15">
        <f>Data!N$7*AD21</f>
        <v>62.52551028063597</v>
      </c>
      <c r="AG21" s="77">
        <f t="shared" si="7"/>
        <v>0.55738031985539382</v>
      </c>
      <c r="AH21" s="8">
        <f>Data!N$5/100*Data!C28*Data!G28/Data!B28/(1-AG21)*AC21</f>
        <v>27.535462769437526</v>
      </c>
      <c r="AI21" s="71">
        <f>Data!J$5*Data!B28/Data!G$9</f>
        <v>0.49166666666666664</v>
      </c>
      <c r="AJ21" s="72">
        <f>Data!C28*AI21</f>
        <v>40.80833333333333</v>
      </c>
      <c r="AK21" s="72">
        <f>(100-Y21)/100*Data!B28</f>
        <v>0.62518290311674041</v>
      </c>
      <c r="AL21" s="76">
        <f>AK21*Data!D28/Data!B28</f>
        <v>0.17192529835710363</v>
      </c>
      <c r="AM21" s="15">
        <f>Data!N$6/100*Data!C28*AK21</f>
        <v>10.378036191737891</v>
      </c>
      <c r="AN21" s="15">
        <f>Data!N$7*AL21</f>
        <v>51.577589507131087</v>
      </c>
      <c r="AO21" s="77">
        <f t="shared" si="8"/>
        <v>0.61173745449447503</v>
      </c>
      <c r="AP21" s="8">
        <f>Data!N$5/100*Data!C28*Data!G28/Data!B28/(1-AO21)*AK21</f>
        <v>25.894134464234632</v>
      </c>
    </row>
    <row r="22" spans="1:42" s="11" customFormat="1">
      <c r="A22" s="11">
        <v>17</v>
      </c>
      <c r="B22" s="22">
        <f>AI22</f>
        <v>2.4583333333333335</v>
      </c>
      <c r="C22" s="16">
        <f t="shared" si="0"/>
        <v>1.25</v>
      </c>
      <c r="D22" s="37"/>
      <c r="E22" s="16"/>
      <c r="F22" s="15"/>
      <c r="G22" s="15"/>
      <c r="H22" s="31"/>
      <c r="I22" s="31"/>
      <c r="J22" s="23">
        <f>Data!B29*Data!C29</f>
        <v>5200</v>
      </c>
      <c r="K22" s="23">
        <f>IF(Data!C$7=1,Data!D29,IF(Data!C$7=2,J22,Data!B29))</f>
        <v>8</v>
      </c>
      <c r="L22" s="33">
        <f>Data!E29*SQRT(Data!F29/20)</f>
        <v>22.188470292576344</v>
      </c>
      <c r="M22" s="33">
        <f>IF(Data!H29="A",Data!G$5,IF(Data!H29="B",Data!G$6,Data!G$7))</f>
        <v>1.5</v>
      </c>
      <c r="N22" s="33">
        <f>IF(Data!I29="A",Data!G$5,IF(Data!I29="B",Data!G$6,Data!G$7))</f>
        <v>1.5</v>
      </c>
      <c r="O22" s="33">
        <f>IF(Data!J29="A",Data!G$5,IF(Data!J29="B",Data!G$6,Data!G$7))</f>
        <v>1.5</v>
      </c>
      <c r="P22" s="45">
        <f>IF(Data!C$6=1,M22,IF(Data!C$6=2,N22,O22))</f>
        <v>1.5</v>
      </c>
      <c r="Q22" s="47">
        <f>Data!B29*P22/Data!G$9/Data!E29/SQRT(Data!F29/21)</f>
        <v>5.7726775611633474E-2</v>
      </c>
      <c r="R22">
        <f t="shared" si="1"/>
        <v>0.39827765442852753</v>
      </c>
      <c r="S22">
        <f t="shared" si="2"/>
        <v>0.37074295615659708</v>
      </c>
      <c r="T22" s="67">
        <f>(1-L22*S22/Data!G29)*100</f>
        <v>93.365952363820497</v>
      </c>
      <c r="U22" s="45">
        <f t="shared" si="3"/>
        <v>7.4692761891056394</v>
      </c>
      <c r="V22" s="47">
        <f>Data!B29*Data!J$5/Data!G$9/Data!E29/SQRT(Data!F29/21)</f>
        <v>0.11352932536954584</v>
      </c>
      <c r="W22">
        <f t="shared" si="4"/>
        <v>0.39637911829556771</v>
      </c>
      <c r="X22">
        <f t="shared" si="5"/>
        <v>0.34474536152620516</v>
      </c>
      <c r="Y22" s="67">
        <f>(1-L22*X22/Data!G29)*100</f>
        <v>93.831151441348638</v>
      </c>
      <c r="Z22" s="45">
        <f t="shared" si="6"/>
        <v>7.506492115307891</v>
      </c>
      <c r="AA22" s="71">
        <f>IF(Data!C$6=1,M22,IF(Data!C$6=2,N22,O22))*Data!B29/Data!G$9</f>
        <v>1.25</v>
      </c>
      <c r="AB22" s="72">
        <f>Data!C29*AA22</f>
        <v>32.5</v>
      </c>
      <c r="AC22" s="35">
        <f>(100-T22)/100*Data!B29</f>
        <v>13.268095272359004</v>
      </c>
      <c r="AD22" s="75">
        <f>AC22/Data!B29*Data!D29</f>
        <v>0.53072381089436016</v>
      </c>
      <c r="AE22" s="15">
        <f>Data!N$6/100*Data!C29*AC22</f>
        <v>68.994095416266816</v>
      </c>
      <c r="AF22" s="15">
        <f>Data!N$7*AD22</f>
        <v>159.21714326830804</v>
      </c>
      <c r="AG22" s="77">
        <f t="shared" si="7"/>
        <v>0.52301686729959196</v>
      </c>
      <c r="AH22" s="8">
        <f>Data!N$5/100*Data!C29*Data!G29/Data!B29/(1-AG22)*AC22</f>
        <v>112.10128887553647</v>
      </c>
      <c r="AI22" s="71">
        <f>Data!J$5*Data!B29/Data!G$9</f>
        <v>2.4583333333333335</v>
      </c>
      <c r="AJ22" s="72">
        <f>Data!C29*AI22</f>
        <v>63.916666666666671</v>
      </c>
      <c r="AK22" s="72">
        <f>(100-Y22)/100*Data!B29</f>
        <v>12.337697117302724</v>
      </c>
      <c r="AL22" s="76">
        <f>AK22*Data!D29/Data!B29</f>
        <v>0.49350788469210899</v>
      </c>
      <c r="AM22" s="15">
        <f>Data!N$6/100*Data!C29*AK22</f>
        <v>64.156025009974172</v>
      </c>
      <c r="AN22" s="15">
        <f>Data!N$7*AL22</f>
        <v>148.05236540763269</v>
      </c>
      <c r="AO22" s="77">
        <f t="shared" si="8"/>
        <v>0.54519454245595933</v>
      </c>
      <c r="AP22" s="8">
        <f>Data!N$5/100*Data!C29*Data!G29/Data!B29/(1-AO22)*AK22</f>
        <v>109.32348888516867</v>
      </c>
    </row>
    <row r="23" spans="1:42" s="11" customFormat="1">
      <c r="A23" s="11">
        <v>18</v>
      </c>
      <c r="B23" s="22">
        <f>AI23</f>
        <v>0.68833333333333335</v>
      </c>
      <c r="C23" s="16">
        <f t="shared" si="0"/>
        <v>0.35</v>
      </c>
      <c r="D23" s="37"/>
      <c r="E23" s="16"/>
      <c r="F23" s="15"/>
      <c r="G23" s="15"/>
      <c r="H23" s="31"/>
      <c r="I23" s="31"/>
      <c r="J23" s="23">
        <f>Data!B30*Data!C30</f>
        <v>4032</v>
      </c>
      <c r="K23" s="23">
        <f>IF(Data!C$7=1,Data!D30,IF(Data!C$7=2,J23,Data!B30))</f>
        <v>15</v>
      </c>
      <c r="L23" s="33">
        <f>Data!E30*SQRT(Data!F30/20)</f>
        <v>8.2426476454292956</v>
      </c>
      <c r="M23" s="33">
        <f>IF(Data!H30="A",Data!G$5,IF(Data!H30="B",Data!G$6,Data!G$7))</f>
        <v>1.5</v>
      </c>
      <c r="N23" s="33">
        <f>IF(Data!I30="A",Data!G$5,IF(Data!I30="B",Data!G$6,Data!G$7))</f>
        <v>2.5</v>
      </c>
      <c r="O23" s="33">
        <f>IF(Data!J30="A",Data!G$5,IF(Data!J30="B",Data!G$6,Data!G$7))</f>
        <v>1.5</v>
      </c>
      <c r="P23" s="45">
        <f>IF(Data!C$6=1,M23,IF(Data!C$6=2,N23,O23))</f>
        <v>1.5</v>
      </c>
      <c r="Q23" s="47">
        <f>Data!B30*P23/Data!G$9/Data!E30/SQRT(Data!F30/21)</f>
        <v>4.3510688826721891E-2</v>
      </c>
      <c r="R23">
        <f t="shared" si="1"/>
        <v>0.3985643582879409</v>
      </c>
      <c r="S23">
        <f t="shared" si="2"/>
        <v>0.37756404519526482</v>
      </c>
      <c r="T23" s="67">
        <f>(1-L23*S23/Data!G30)*100</f>
        <v>92.020186184288434</v>
      </c>
      <c r="U23" s="45">
        <f t="shared" si="3"/>
        <v>13.803027927643265</v>
      </c>
      <c r="V23" s="47">
        <f>Data!B30*Data!J$5/Data!G$9/Data!E30/SQRT(Data!F30/21)</f>
        <v>8.5571021359219721E-2</v>
      </c>
      <c r="W23">
        <f t="shared" si="4"/>
        <v>0.39748387876785946</v>
      </c>
      <c r="X23">
        <f t="shared" si="5"/>
        <v>0.35761602178302948</v>
      </c>
      <c r="Y23" s="67">
        <f>(1-L23*X23/Data!G30)*100</f>
        <v>92.441787538672614</v>
      </c>
      <c r="Z23" s="45">
        <f t="shared" si="6"/>
        <v>13.866268130800893</v>
      </c>
      <c r="AA23" s="71">
        <f>IF(Data!C$6=1,M23,IF(Data!C$6=2,N23,O23))*Data!B30/Data!G$9</f>
        <v>0.35</v>
      </c>
      <c r="AB23" s="72">
        <f>Data!C30*AA23</f>
        <v>25.2</v>
      </c>
      <c r="AC23" s="35">
        <f>(100-T23)/100*Data!B30</f>
        <v>4.4686957367984768</v>
      </c>
      <c r="AD23" s="75">
        <f>AC23/Data!B30*Data!D30</f>
        <v>1.196972072356735</v>
      </c>
      <c r="AE23" s="15">
        <f>Data!N$6/100*Data!C30*AC23</f>
        <v>64.349218609898074</v>
      </c>
      <c r="AF23" s="15">
        <f>Data!N$7*AD23</f>
        <v>359.09162170702047</v>
      </c>
      <c r="AG23" s="77">
        <f t="shared" si="7"/>
        <v>0.51735277792755097</v>
      </c>
      <c r="AH23" s="8">
        <f>Data!N$5/100*Data!C30*Data!G30/Data!B30/(1-AG23)*AC23</f>
        <v>116.06467503481542</v>
      </c>
      <c r="AI23" s="71">
        <f>Data!J$5*Data!B30/Data!G$9</f>
        <v>0.68833333333333335</v>
      </c>
      <c r="AJ23" s="72">
        <f>Data!C30*AI23</f>
        <v>49.56</v>
      </c>
      <c r="AK23" s="72">
        <f>(100-Y23)/100*Data!B30</f>
        <v>4.2325989783433364</v>
      </c>
      <c r="AL23" s="76">
        <f>AK23*Data!D30/Data!B30</f>
        <v>1.1337318691991081</v>
      </c>
      <c r="AM23" s="15">
        <f>Data!N$6/100*Data!C30*AK23</f>
        <v>60.949425288144049</v>
      </c>
      <c r="AN23" s="15">
        <f>Data!N$7*AL23</f>
        <v>340.11956075973239</v>
      </c>
      <c r="AO23" s="77">
        <f t="shared" si="8"/>
        <v>0.53409628222773975</v>
      </c>
      <c r="AP23" s="8">
        <f>Data!N$5/100*Data!C30*Data!G30/Data!B30/(1-AO23)*AK23</f>
        <v>113.88329703016882</v>
      </c>
    </row>
    <row r="24" spans="1:42" s="11" customFormat="1">
      <c r="A24" s="11">
        <v>19</v>
      </c>
      <c r="B24" s="22">
        <f>AI24</f>
        <v>2.6795833333333334</v>
      </c>
      <c r="C24" s="16">
        <f t="shared" si="0"/>
        <v>1.3625</v>
      </c>
      <c r="D24" s="37"/>
      <c r="E24" s="16"/>
      <c r="F24" s="15"/>
      <c r="G24" s="15"/>
      <c r="H24" s="31"/>
      <c r="I24" s="31"/>
      <c r="J24" s="23">
        <f>Data!B31*Data!C31</f>
        <v>6540</v>
      </c>
      <c r="K24" s="23">
        <f>IF(Data!C$7=1,Data!D31,IF(Data!C$7=2,J24,Data!B31))</f>
        <v>13</v>
      </c>
      <c r="L24" s="33">
        <f>Data!E31*SQRT(Data!F31/20)</f>
        <v>18.368789528385449</v>
      </c>
      <c r="M24" s="33">
        <f>IF(Data!H31="A",Data!G$5,IF(Data!H31="B",Data!G$6,Data!G$7))</f>
        <v>1.5</v>
      </c>
      <c r="N24" s="33">
        <f>IF(Data!I31="A",Data!G$5,IF(Data!I31="B",Data!G$6,Data!G$7))</f>
        <v>1.5</v>
      </c>
      <c r="O24" s="33">
        <f>IF(Data!J31="A",Data!G$5,IF(Data!J31="B",Data!G$6,Data!G$7))</f>
        <v>1.5</v>
      </c>
      <c r="P24" s="45">
        <f>IF(Data!C$6=1,M24,IF(Data!C$6=2,N24,O24))</f>
        <v>1.5</v>
      </c>
      <c r="Q24" s="47">
        <f>Data!B31*P24/Data!G$9/Data!E31/SQRT(Data!F31/21)</f>
        <v>7.6006480432720791E-2</v>
      </c>
      <c r="R24">
        <f t="shared" si="1"/>
        <v>0.39779113616304801</v>
      </c>
      <c r="S24">
        <f t="shared" si="2"/>
        <v>0.36209036244458004</v>
      </c>
      <c r="T24" s="67">
        <f>(1-L24*S24/Data!G31)*100</f>
        <v>94.457365284998914</v>
      </c>
      <c r="U24" s="45">
        <f t="shared" si="3"/>
        <v>12.279457487049859</v>
      </c>
      <c r="V24" s="47">
        <f>Data!B31*Data!J$5/Data!G$9/Data!E31/SQRT(Data!F31/21)</f>
        <v>0.14947941151768424</v>
      </c>
      <c r="W24">
        <f t="shared" si="4"/>
        <v>0.39450962159422864</v>
      </c>
      <c r="X24">
        <f t="shared" si="5"/>
        <v>0.32865083490908881</v>
      </c>
      <c r="Y24" s="67">
        <f>(1-L24*X24/Data!G31)*100</f>
        <v>94.969234987689006</v>
      </c>
      <c r="Z24" s="45">
        <f t="shared" si="6"/>
        <v>12.346000548399569</v>
      </c>
      <c r="AA24" s="71">
        <f>IF(Data!C$6=1,M24,IF(Data!C$6=2,N24,O24))*Data!B31/Data!G$9</f>
        <v>1.3625</v>
      </c>
      <c r="AB24" s="72">
        <f>Data!C31*AA24</f>
        <v>40.875</v>
      </c>
      <c r="AC24" s="35">
        <f>(100-T24)/100*Data!B31</f>
        <v>12.082943678702366</v>
      </c>
      <c r="AD24" s="75">
        <f>AC24/Data!B31*Data!D31</f>
        <v>0.72054251295014105</v>
      </c>
      <c r="AE24" s="15">
        <f>Data!N$6/100*Data!C31*AC24</f>
        <v>72.497662072214197</v>
      </c>
      <c r="AF24" s="15">
        <f>Data!N$7*AD24</f>
        <v>216.16275388504232</v>
      </c>
      <c r="AG24" s="77">
        <f t="shared" si="7"/>
        <v>0.53029302876260043</v>
      </c>
      <c r="AH24" s="8">
        <f>Data!N$5/100*Data!C31*Data!G31/Data!B31/(1-AG24)*AC24</f>
        <v>106.20177150787381</v>
      </c>
      <c r="AI24" s="71">
        <f>Data!J$5*Data!B31/Data!G$9</f>
        <v>2.6795833333333334</v>
      </c>
      <c r="AJ24" s="72">
        <f>Data!C31*AI24</f>
        <v>80.387500000000003</v>
      </c>
      <c r="AK24" s="72">
        <f>(100-Y24)/100*Data!B31</f>
        <v>10.967067726837966</v>
      </c>
      <c r="AL24" s="76">
        <f>AK24*Data!D31/Data!B31</f>
        <v>0.65399945160042916</v>
      </c>
      <c r="AM24" s="15">
        <f>Data!N$6/100*Data!C31*AK24</f>
        <v>65.802406361027792</v>
      </c>
      <c r="AN24" s="15">
        <f>Data!N$7*AL24</f>
        <v>196.19983548012874</v>
      </c>
      <c r="AO24" s="77">
        <f t="shared" si="8"/>
        <v>0.55941232296496968</v>
      </c>
      <c r="AP24" s="8">
        <f>Data!N$5/100*Data!C31*Data!G31/Data!B31/(1-AO24)*AK24</f>
        <v>102.764755962975</v>
      </c>
    </row>
    <row r="25" spans="1:42" s="11" customFormat="1">
      <c r="A25" s="11">
        <v>20</v>
      </c>
      <c r="B25" s="22">
        <f>AI25</f>
        <v>3.3556250000000003</v>
      </c>
      <c r="C25" s="16">
        <f t="shared" si="0"/>
        <v>1.70625</v>
      </c>
      <c r="D25" s="37"/>
      <c r="E25" s="16"/>
      <c r="F25" s="15"/>
      <c r="G25" s="15"/>
      <c r="H25" s="31"/>
      <c r="I25" s="31"/>
      <c r="J25" s="23">
        <f>Data!B32*Data!C32</f>
        <v>7917</v>
      </c>
      <c r="K25" s="23">
        <f>IF(Data!C$7=1,Data!D32,IF(Data!C$7=2,J25,Data!B32))</f>
        <v>14</v>
      </c>
      <c r="L25" s="33">
        <f>Data!E32*SQRT(Data!F32/20)</f>
        <v>22.323063804969021</v>
      </c>
      <c r="M25" s="33">
        <f>IF(Data!H32="A",Data!G$5,IF(Data!H32="B",Data!G$6,Data!G$7))</f>
        <v>1.5</v>
      </c>
      <c r="N25" s="33">
        <f>IF(Data!I32="A",Data!G$5,IF(Data!I32="B",Data!G$6,Data!G$7))</f>
        <v>1.5</v>
      </c>
      <c r="O25" s="33">
        <f>IF(Data!J32="A",Data!G$5,IF(Data!J32="B",Data!G$6,Data!G$7))</f>
        <v>1.5</v>
      </c>
      <c r="P25" s="45">
        <f>IF(Data!C$6=1,M25,IF(Data!C$6=2,N25,O25))</f>
        <v>1.5</v>
      </c>
      <c r="Q25" s="47">
        <f>Data!B32*P25/Data!G$9/Data!E32/SQRT(Data!F32/21)</f>
        <v>7.8321953909063019E-2</v>
      </c>
      <c r="R25">
        <f t="shared" si="1"/>
        <v>0.39772006849430763</v>
      </c>
      <c r="S25">
        <f t="shared" si="2"/>
        <v>0.3610038347945001</v>
      </c>
      <c r="T25" s="67">
        <f>(1-L25*S25/Data!G32)*100</f>
        <v>94.117728731418893</v>
      </c>
      <c r="U25" s="45">
        <f t="shared" si="3"/>
        <v>13.176482022398645</v>
      </c>
      <c r="V25" s="47">
        <f>Data!B32*Data!J$5/Data!G$9/Data!E32/SQRT(Data!F32/21)</f>
        <v>0.15403317602115726</v>
      </c>
      <c r="W25">
        <f t="shared" si="4"/>
        <v>0.39423708499968463</v>
      </c>
      <c r="X25">
        <f t="shared" si="5"/>
        <v>0.32664859220102754</v>
      </c>
      <c r="Y25" s="67">
        <f>(1-L25*X25/Data!G32)*100</f>
        <v>94.677520171162882</v>
      </c>
      <c r="Z25" s="45">
        <f t="shared" si="6"/>
        <v>13.254852823962803</v>
      </c>
      <c r="AA25" s="71">
        <f>IF(Data!C$6=1,M25,IF(Data!C$6=2,N25,O25))*Data!B32/Data!G$9</f>
        <v>1.70625</v>
      </c>
      <c r="AB25" s="72">
        <f>Data!C32*AA25</f>
        <v>49.481250000000003</v>
      </c>
      <c r="AC25" s="35">
        <f>(100-T25)/100*Data!B32</f>
        <v>16.05860056322642</v>
      </c>
      <c r="AD25" s="75">
        <f>AC25/Data!B32*Data!D32</f>
        <v>0.82351797760135492</v>
      </c>
      <c r="AE25" s="15">
        <f>Data!N$6/100*Data!C32*AC25</f>
        <v>93.139883266713255</v>
      </c>
      <c r="AF25" s="15">
        <f>Data!N$7*AD25</f>
        <v>247.05539328040646</v>
      </c>
      <c r="AG25" s="77">
        <f t="shared" si="7"/>
        <v>0.53121402279573482</v>
      </c>
      <c r="AH25" s="8">
        <f>Data!N$5/100*Data!C32*Data!G32/Data!B32/(1-AG25)*AC25</f>
        <v>124.6318410026243</v>
      </c>
      <c r="AI25" s="71">
        <f>Data!J$5*Data!B32/Data!G$9</f>
        <v>3.3556250000000003</v>
      </c>
      <c r="AJ25" s="72">
        <f>Data!C32*AI25</f>
        <v>97.313125000000014</v>
      </c>
      <c r="AK25" s="72">
        <f>(100-Y25)/100*Data!B32</f>
        <v>14.530369932725332</v>
      </c>
      <c r="AL25" s="76">
        <f>AK25*Data!D32/Data!B32</f>
        <v>0.74514717603719649</v>
      </c>
      <c r="AM25" s="15">
        <f>Data!N$6/100*Data!C32*AK25</f>
        <v>84.276145609806932</v>
      </c>
      <c r="AN25" s="15">
        <f>Data!N$7*AL25</f>
        <v>223.54415281115894</v>
      </c>
      <c r="AO25" s="77">
        <f t="shared" si="8"/>
        <v>0.56120821147404332</v>
      </c>
      <c r="AP25" s="8">
        <f>Data!N$5/100*Data!C32*Data!G32/Data!B32/(1-AO25)*AK25</f>
        <v>120.47976348307944</v>
      </c>
    </row>
    <row r="26" spans="1:42" s="11" customFormat="1">
      <c r="A26" s="11">
        <v>21</v>
      </c>
      <c r="B26" s="22">
        <f>AI26</f>
        <v>0.38104166666666667</v>
      </c>
      <c r="C26" s="16">
        <f t="shared" si="0"/>
        <v>0.19375000000000001</v>
      </c>
      <c r="D26" s="24"/>
      <c r="J26" s="23">
        <f>Data!B33*Data!C33</f>
        <v>7657</v>
      </c>
      <c r="K26" s="23">
        <f>IF(Data!C$7=1,Data!D33,IF(Data!C$7=2,J26,Data!B33))</f>
        <v>12</v>
      </c>
      <c r="L26" s="33">
        <f>Data!E33*SQRT(Data!F33/20)</f>
        <v>2.059622054447821</v>
      </c>
      <c r="M26" s="33">
        <f>IF(Data!H33="A",Data!G$5,IF(Data!H33="B",Data!G$6,Data!G$7))</f>
        <v>1.5</v>
      </c>
      <c r="N26" s="33">
        <f>IF(Data!I33="A",Data!G$5,IF(Data!I33="B",Data!G$6,Data!G$7))</f>
        <v>3.5</v>
      </c>
      <c r="O26" s="33">
        <f>IF(Data!J33="A",Data!G$5,IF(Data!J33="B",Data!G$6,Data!G$7))</f>
        <v>1.5</v>
      </c>
      <c r="P26" s="45">
        <f>IF(Data!C$6=1,M26,IF(Data!C$6=2,N26,O26))</f>
        <v>1.5</v>
      </c>
      <c r="Q26" s="47">
        <f>Data!B33*P26/Data!G$9/Data!E33/SQRT(Data!F33/21)</f>
        <v>9.6393739162835806E-2</v>
      </c>
      <c r="R26">
        <f t="shared" si="1"/>
        <v>0.39709267831753853</v>
      </c>
      <c r="S26">
        <f t="shared" si="2"/>
        <v>0.35259694928077912</v>
      </c>
      <c r="T26" s="67">
        <f>(1-L26*S26/Data!G33)*100</f>
        <v>95.461147168314298</v>
      </c>
      <c r="U26" s="45">
        <f t="shared" si="3"/>
        <v>11.455337660197715</v>
      </c>
      <c r="V26" s="47">
        <f>Data!B33*Data!J$5/Data!G$9/Data!E33/SQRT(Data!F33/21)</f>
        <v>0.18957435368691042</v>
      </c>
      <c r="W26">
        <f t="shared" si="4"/>
        <v>0.39183716527103435</v>
      </c>
      <c r="X26">
        <f t="shared" si="5"/>
        <v>0.31130193378280901</v>
      </c>
      <c r="Y26" s="67">
        <f>(1-L26*X26/Data!G33)*100</f>
        <v>95.992722947429201</v>
      </c>
      <c r="Z26" s="45">
        <f t="shared" si="6"/>
        <v>11.519126753691502</v>
      </c>
      <c r="AA26" s="71">
        <f>IF(Data!C$6=1,M26,IF(Data!C$6=2,N26,O26))*Data!B33/Data!G$9</f>
        <v>0.19375000000000001</v>
      </c>
      <c r="AB26" s="72">
        <f>Data!C33*AA26</f>
        <v>47.856250000000003</v>
      </c>
      <c r="AC26" s="35">
        <f>(100-T26)/100*Data!B33</f>
        <v>1.4070443778225676</v>
      </c>
      <c r="AD26" s="75">
        <f>AC26/Data!B33*Data!D33</f>
        <v>0.54466233980228418</v>
      </c>
      <c r="AE26" s="15">
        <f>Data!N$6/100*Data!C33*AC26</f>
        <v>69.507992264434847</v>
      </c>
      <c r="AF26" s="15">
        <f>Data!N$7*AD26</f>
        <v>163.39870194068524</v>
      </c>
      <c r="AG26" s="77">
        <f t="shared" si="7"/>
        <v>0.53839606780276705</v>
      </c>
      <c r="AH26" s="8">
        <f>Data!N$5/100*Data!C33*Data!G33/Data!B33/(1-AG26)*AC26</f>
        <v>97.147928882663777</v>
      </c>
      <c r="AI26" s="71">
        <f>Data!J$5*Data!B33/Data!G$9</f>
        <v>0.38104166666666667</v>
      </c>
      <c r="AJ26" s="72">
        <f>Data!C33*AI26</f>
        <v>94.117291666666674</v>
      </c>
      <c r="AK26" s="72">
        <f>(100-Y26)/100*Data!B33</f>
        <v>1.2422558862969477</v>
      </c>
      <c r="AL26" s="76">
        <f>AK26*Data!D33/Data!B33</f>
        <v>0.48087324630849587</v>
      </c>
      <c r="AM26" s="15">
        <f>Data!N$6/100*Data!C33*AK26</f>
        <v>61.367440783069227</v>
      </c>
      <c r="AN26" s="15">
        <f>Data!N$7*AL26</f>
        <v>144.26197389254875</v>
      </c>
      <c r="AO26" s="77">
        <f t="shared" si="8"/>
        <v>0.57517865722896022</v>
      </c>
      <c r="AP26" s="8">
        <f>Data!N$5/100*Data!C33*Data!G33/Data!B33/(1-AO26)*AK26</f>
        <v>93.196582406025229</v>
      </c>
    </row>
    <row r="27" spans="1:42" s="11" customFormat="1">
      <c r="A27" s="11">
        <v>22</v>
      </c>
      <c r="B27" s="22">
        <f>AI27</f>
        <v>2.6795833333333334</v>
      </c>
      <c r="C27" s="16">
        <f t="shared" si="0"/>
        <v>2.2708333333333335</v>
      </c>
      <c r="D27" s="24"/>
      <c r="J27" s="23">
        <f>Data!B34*Data!C34</f>
        <v>53192</v>
      </c>
      <c r="K27" s="23">
        <f>IF(Data!C$7=1,Data!D34,IF(Data!C$7=2,J27,Data!B34))</f>
        <v>11</v>
      </c>
      <c r="L27" s="33">
        <f>Data!E34*SQRT(Data!F34/20)</f>
        <v>13.522184546606567</v>
      </c>
      <c r="M27" s="33">
        <f>IF(Data!H34="A",Data!G$5,IF(Data!H34="B",Data!G$6,Data!G$7))</f>
        <v>2.5</v>
      </c>
      <c r="N27" s="33">
        <f>IF(Data!I34="A",Data!G$5,IF(Data!I34="B",Data!G$6,Data!G$7))</f>
        <v>3.5</v>
      </c>
      <c r="O27" s="33">
        <f>IF(Data!J34="A",Data!G$5,IF(Data!J34="B",Data!G$6,Data!G$7))</f>
        <v>1.5</v>
      </c>
      <c r="P27" s="45">
        <f>IF(Data!C$6=1,M27,IF(Data!C$6=2,N27,O27))</f>
        <v>2.5</v>
      </c>
      <c r="Q27" s="47">
        <f>Data!B34*P27/Data!G$9/Data!E34/SQRT(Data!F34/21)</f>
        <v>0.17208105157983547</v>
      </c>
      <c r="R27">
        <f t="shared" si="1"/>
        <v>0.39307861593265303</v>
      </c>
      <c r="S27">
        <f t="shared" si="2"/>
        <v>0.31879347943636499</v>
      </c>
      <c r="T27" s="67">
        <f>(1-L27*S27/Data!G34)*100</f>
        <v>89.736227949539639</v>
      </c>
      <c r="U27" s="45">
        <f t="shared" si="3"/>
        <v>9.8709850744493597</v>
      </c>
      <c r="V27" s="47">
        <f>Data!B34*Data!J$5/Data!G$9/Data!E34/SQRT(Data!F34/21)</f>
        <v>0.20305564086420586</v>
      </c>
      <c r="W27">
        <f t="shared" si="4"/>
        <v>0.39080150839294475</v>
      </c>
      <c r="X27">
        <f t="shared" si="5"/>
        <v>0.3056103729045756</v>
      </c>
      <c r="Y27" s="67">
        <f>(1-L27*X27/Data!G34)*100</f>
        <v>90.160666995778755</v>
      </c>
      <c r="Z27" s="45">
        <f t="shared" si="6"/>
        <v>9.9176733695356631</v>
      </c>
      <c r="AA27" s="71">
        <f>IF(Data!C$6=1,M27,IF(Data!C$6=2,N27,O27))*Data!B34/Data!G$9</f>
        <v>2.2708333333333335</v>
      </c>
      <c r="AB27" s="72">
        <f>Data!C34*AA27</f>
        <v>554.08333333333337</v>
      </c>
      <c r="AC27" s="35">
        <f>(100-T27)/100*Data!B34</f>
        <v>22.375023070003586</v>
      </c>
      <c r="AD27" s="75">
        <f>AC27/Data!B34*Data!D34</f>
        <v>1.1290149255506396</v>
      </c>
      <c r="AE27" s="15">
        <f>Data!N$6/100*Data!C34*AC27</f>
        <v>1091.9011258161752</v>
      </c>
      <c r="AF27" s="15">
        <f>Data!N$7*AD27</f>
        <v>338.70447766519192</v>
      </c>
      <c r="AG27" s="77">
        <f t="shared" si="7"/>
        <v>0.56831309540304553</v>
      </c>
      <c r="AH27" s="8">
        <f>Data!N$5/100*Data!C34*Data!G34/Data!B34/(1-AG27)*AC27</f>
        <v>609.14018269399594</v>
      </c>
      <c r="AI27" s="71">
        <f>Data!J$5*Data!B34/Data!G$9</f>
        <v>2.6795833333333334</v>
      </c>
      <c r="AJ27" s="72">
        <f>Data!C34*AI27</f>
        <v>653.81833333333338</v>
      </c>
      <c r="AK27" s="72">
        <f>(100-Y27)/100*Data!B34</f>
        <v>21.449745949202317</v>
      </c>
      <c r="AL27" s="76">
        <f>AK27*Data!D34/Data!B34</f>
        <v>1.0823266304643371</v>
      </c>
      <c r="AM27" s="15">
        <f>Data!N$6/100*Data!C34*AK27</f>
        <v>1046.7476023210731</v>
      </c>
      <c r="AN27" s="15">
        <f>Data!N$7*AL27</f>
        <v>324.69798913930111</v>
      </c>
      <c r="AO27" s="77">
        <f t="shared" si="8"/>
        <v>0.58045422857599416</v>
      </c>
      <c r="AP27" s="8">
        <f>Data!N$5/100*Data!C34*Data!G34/Data!B34/(1-AO27)*AK27</f>
        <v>600.84912955393565</v>
      </c>
    </row>
    <row r="28" spans="1:42" s="11" customFormat="1">
      <c r="A28" s="11">
        <v>23</v>
      </c>
      <c r="B28" s="22">
        <f>AI28</f>
        <v>0.13520833333333335</v>
      </c>
      <c r="C28" s="16">
        <f t="shared" si="0"/>
        <v>6.8750000000000006E-2</v>
      </c>
      <c r="D28" s="24"/>
      <c r="J28" s="23">
        <f>Data!B35*Data!C35</f>
        <v>6952</v>
      </c>
      <c r="K28" s="23">
        <f>IF(Data!C$7=1,Data!D35,IF(Data!C$7=2,J28,Data!B35))</f>
        <v>8</v>
      </c>
      <c r="L28" s="33">
        <f>Data!E35*SQRT(Data!F35/20)</f>
        <v>1.2095549702651958</v>
      </c>
      <c r="M28" s="33">
        <f>IF(Data!H35="A",Data!G$5,IF(Data!H35="B",Data!G$6,Data!G$7))</f>
        <v>1.5</v>
      </c>
      <c r="N28" s="33">
        <f>IF(Data!I35="A",Data!G$5,IF(Data!I35="B",Data!G$6,Data!G$7))</f>
        <v>3.5</v>
      </c>
      <c r="O28" s="33">
        <f>IF(Data!J35="A",Data!G$5,IF(Data!J35="B",Data!G$6,Data!G$7))</f>
        <v>1.5</v>
      </c>
      <c r="P28" s="45">
        <f>IF(Data!C$6=1,M28,IF(Data!C$6=2,N28,O28))</f>
        <v>1.5</v>
      </c>
      <c r="Q28" s="47">
        <f>Data!B35*P28/Data!G$9/Data!E35/SQRT(Data!F35/21)</f>
        <v>5.8242732449378901E-2</v>
      </c>
      <c r="R28">
        <f t="shared" si="1"/>
        <v>0.39826573908313517</v>
      </c>
      <c r="S28">
        <f t="shared" si="2"/>
        <v>0.37049690647429484</v>
      </c>
      <c r="T28" s="67">
        <f>(1-L28*S28/Data!G35)*100</f>
        <v>92.531060421768956</v>
      </c>
      <c r="U28" s="45">
        <f t="shared" si="3"/>
        <v>7.4024848337415161</v>
      </c>
      <c r="V28" s="47">
        <f>Data!B35*Data!J$5/Data!G$9/Data!E35/SQRT(Data!F35/21)</f>
        <v>0.1145440404837785</v>
      </c>
      <c r="W28">
        <f t="shared" si="4"/>
        <v>0.39633325404031294</v>
      </c>
      <c r="X28">
        <f t="shared" si="5"/>
        <v>0.34428406766564823</v>
      </c>
      <c r="Y28" s="67">
        <f>(1-L28*X28/Data!G35)*100</f>
        <v>93.05949157953161</v>
      </c>
      <c r="Z28" s="45">
        <f t="shared" si="6"/>
        <v>7.4447593263625285</v>
      </c>
      <c r="AA28" s="71">
        <f>IF(Data!C$6=1,M28,IF(Data!C$6=2,N28,O28))*Data!B35/Data!G$9</f>
        <v>6.8750000000000006E-2</v>
      </c>
      <c r="AB28" s="72">
        <f>Data!C35*AA28</f>
        <v>43.45</v>
      </c>
      <c r="AC28" s="35">
        <f>(100-T28)/100*Data!B35</f>
        <v>0.8215833536054149</v>
      </c>
      <c r="AD28" s="75">
        <f>AC28/Data!B35*Data!D35</f>
        <v>0.59751516625848355</v>
      </c>
      <c r="AE28" s="15">
        <f>Data!N$6/100*Data!C35*AC28</f>
        <v>103.84813589572445</v>
      </c>
      <c r="AF28" s="15">
        <f>Data!N$7*AD28</f>
        <v>179.25454987754506</v>
      </c>
      <c r="AG28" s="77">
        <f t="shared" si="7"/>
        <v>0.52322235854962051</v>
      </c>
      <c r="AH28" s="8">
        <f>Data!N$5/100*Data!C35*Data!G35/Data!B35/(1-AG28)*AC28</f>
        <v>148.50853111785312</v>
      </c>
      <c r="AI28" s="71">
        <f>Data!J$5*Data!B35/Data!G$9</f>
        <v>0.13520833333333335</v>
      </c>
      <c r="AJ28" s="72">
        <f>Data!C35*AI28</f>
        <v>85.451666666666682</v>
      </c>
      <c r="AK28" s="72">
        <f>(100-Y28)/100*Data!B35</f>
        <v>0.76345592625152292</v>
      </c>
      <c r="AL28" s="76">
        <f>AK28*Data!D35/Data!B35</f>
        <v>0.5552406736374712</v>
      </c>
      <c r="AM28" s="15">
        <f>Data!N$6/100*Data!C35*AK28</f>
        <v>96.500829078192496</v>
      </c>
      <c r="AN28" s="15">
        <f>Data!N$7*AL28</f>
        <v>166.57220209124137</v>
      </c>
      <c r="AO28" s="77">
        <f t="shared" si="8"/>
        <v>0.54559673157298982</v>
      </c>
      <c r="AP28" s="8">
        <f>Data!N$5/100*Data!C35*Data!G35/Data!B35/(1-AO28)*AK28</f>
        <v>144.79653734402885</v>
      </c>
    </row>
    <row r="29" spans="1:42" s="11" customFormat="1">
      <c r="A29" s="11">
        <v>24</v>
      </c>
      <c r="B29" s="22">
        <f>AI29</f>
        <v>0.23354166666666668</v>
      </c>
      <c r="C29" s="16">
        <f t="shared" si="0"/>
        <v>0.11874999999999999</v>
      </c>
      <c r="D29" s="24"/>
      <c r="J29" s="23">
        <f>Data!B36*Data!C36</f>
        <v>2736</v>
      </c>
      <c r="K29" s="23">
        <f>IF(Data!C$7=1,Data!D36,IF(Data!C$7=2,J29,Data!B36))</f>
        <v>8</v>
      </c>
      <c r="L29" s="33">
        <f>Data!E36*SQRT(Data!F36/20)</f>
        <v>1.2863393691427414</v>
      </c>
      <c r="M29" s="33">
        <f>IF(Data!H36="A",Data!G$5,IF(Data!H36="B",Data!G$6,Data!G$7))</f>
        <v>1.5</v>
      </c>
      <c r="N29" s="33">
        <f>IF(Data!I36="A",Data!G$5,IF(Data!I36="B",Data!G$6,Data!G$7))</f>
        <v>2.5</v>
      </c>
      <c r="O29" s="33">
        <f>IF(Data!J36="A",Data!G$5,IF(Data!J36="B",Data!G$6,Data!G$7))</f>
        <v>1.5</v>
      </c>
      <c r="P29" s="45">
        <f>IF(Data!C$6=1,M29,IF(Data!C$6=2,N29,O29))</f>
        <v>1.5</v>
      </c>
      <c r="Q29" s="47">
        <f>Data!B36*P29/Data!G$9/Data!E36/SQRT(Data!F36/21)</f>
        <v>9.4595985526637075E-2</v>
      </c>
      <c r="R29">
        <f t="shared" si="1"/>
        <v>0.39716085554594016</v>
      </c>
      <c r="S29">
        <f t="shared" si="2"/>
        <v>0.35342744107181628</v>
      </c>
      <c r="T29" s="67">
        <f>(1-L29*S29/Data!G36)*100</f>
        <v>97.158577302587162</v>
      </c>
      <c r="U29" s="45">
        <f t="shared" si="3"/>
        <v>7.7726861842069725</v>
      </c>
      <c r="V29" s="47">
        <f>Data!B36*Data!J$5/Data!G$9/Data!E36/SQRT(Data!F36/21)</f>
        <v>0.18603877153571957</v>
      </c>
      <c r="W29">
        <f t="shared" si="4"/>
        <v>0.39209743371616734</v>
      </c>
      <c r="X29">
        <f t="shared" si="5"/>
        <v>0.31280637383213183</v>
      </c>
      <c r="Y29" s="67">
        <f>(1-L29*X29/Data!G36)*100</f>
        <v>97.485155290130919</v>
      </c>
      <c r="Z29" s="45">
        <f t="shared" si="6"/>
        <v>7.7988124232104736</v>
      </c>
      <c r="AA29" s="71">
        <f>IF(Data!C$6=1,M29,IF(Data!C$6=2,N29,O29))*Data!B36/Data!G$9</f>
        <v>0.11874999999999999</v>
      </c>
      <c r="AB29" s="72">
        <f>Data!C36*AA29</f>
        <v>17.099999999999998</v>
      </c>
      <c r="AC29" s="35">
        <f>(100-T29)/100*Data!B36</f>
        <v>0.53987031250843931</v>
      </c>
      <c r="AD29" s="75">
        <f>AC29/Data!B36*Data!D36</f>
        <v>0.22731381579302709</v>
      </c>
      <c r="AE29" s="15">
        <f>Data!N$6/100*Data!C36*AC29</f>
        <v>15.548265000243052</v>
      </c>
      <c r="AF29" s="15">
        <f>Data!N$7*AD29</f>
        <v>68.194144737908132</v>
      </c>
      <c r="AG29" s="77">
        <f t="shared" si="7"/>
        <v>0.53768213068820891</v>
      </c>
      <c r="AH29" s="8">
        <f>Data!N$5/100*Data!C36*Data!G36/Data!B36/(1-AG29)*AC29</f>
        <v>35.401172707127564</v>
      </c>
      <c r="AI29" s="71">
        <f>Data!J$5*Data!B36/Data!G$9</f>
        <v>0.23354166666666668</v>
      </c>
      <c r="AJ29" s="72">
        <f>Data!C36*AI29</f>
        <v>33.630000000000003</v>
      </c>
      <c r="AK29" s="72">
        <f>(100-Y29)/100*Data!B36</f>
        <v>0.4778204948751254</v>
      </c>
      <c r="AL29" s="76">
        <f>AK29*Data!D36/Data!B36</f>
        <v>0.20118757678952648</v>
      </c>
      <c r="AM29" s="15">
        <f>Data!N$6/100*Data!C36*AK29</f>
        <v>13.761230252403612</v>
      </c>
      <c r="AN29" s="15">
        <f>Data!N$7*AL29</f>
        <v>60.356273036857942</v>
      </c>
      <c r="AO29" s="77">
        <f t="shared" si="8"/>
        <v>0.57379282162798206</v>
      </c>
      <c r="AP29" s="8">
        <f>Data!N$5/100*Data!C36*Data!G36/Data!B36/(1-AO29)*AK29</f>
        <v>33.987005062129974</v>
      </c>
    </row>
    <row r="30" spans="1:42">
      <c r="A30" s="11">
        <v>25</v>
      </c>
      <c r="B30" s="22">
        <f>AI30</f>
        <v>0.31958333333333333</v>
      </c>
      <c r="C30" s="16">
        <f t="shared" si="0"/>
        <v>0.16250000000000001</v>
      </c>
      <c r="D30" s="9"/>
      <c r="J30" s="23">
        <f>Data!B37*Data!C37</f>
        <v>13494</v>
      </c>
      <c r="K30" s="23">
        <f>IF(Data!C$7=1,Data!D37,IF(Data!C$7=2,J30,Data!B37))</f>
        <v>12</v>
      </c>
      <c r="L30" s="33">
        <f>Data!E37*SQRT(Data!F37/20)</f>
        <v>2.0027402464496302</v>
      </c>
      <c r="M30" s="33">
        <f>IF(Data!H37="A",Data!G$5,IF(Data!H37="B",Data!G$6,Data!G$7))</f>
        <v>1.5</v>
      </c>
      <c r="N30" s="33">
        <f>IF(Data!I37="A",Data!G$5,IF(Data!I37="B",Data!G$6,Data!G$7))</f>
        <v>3.5</v>
      </c>
      <c r="O30" s="33">
        <f>IF(Data!J37="A",Data!G$5,IF(Data!J37="B",Data!G$6,Data!G$7))</f>
        <v>1.5</v>
      </c>
      <c r="P30" s="45">
        <f>IF(Data!C$6=1,M30,IF(Data!C$6=2,N30,O30))</f>
        <v>1.5</v>
      </c>
      <c r="Q30" s="47">
        <f>Data!B37*P30/Data!G$9/Data!E37/SQRT(Data!F37/21)</f>
        <v>8.3142559421787388E-2</v>
      </c>
      <c r="R30">
        <f t="shared" si="1"/>
        <v>0.39756531456509453</v>
      </c>
      <c r="S30">
        <f t="shared" si="2"/>
        <v>0.35874862328107276</v>
      </c>
      <c r="T30" s="67">
        <f>(1-L30*S30/Data!G37)*100</f>
        <v>92.815196937965979</v>
      </c>
      <c r="U30" s="45">
        <f t="shared" si="3"/>
        <v>11.137823632555916</v>
      </c>
      <c r="V30" s="47">
        <f>Data!B37*Data!J$5/Data!G$9/Data!E37/SQRT(Data!F37/21)</f>
        <v>0.16351370019618186</v>
      </c>
      <c r="W30">
        <f t="shared" si="4"/>
        <v>0.39364410389735094</v>
      </c>
      <c r="X30">
        <f t="shared" si="5"/>
        <v>0.32250632508387289</v>
      </c>
      <c r="Y30" s="67">
        <f>(1-L30*X30/Data!G37)*100</f>
        <v>93.541036030199592</v>
      </c>
      <c r="Z30" s="45">
        <f t="shared" si="6"/>
        <v>11.22492432362395</v>
      </c>
      <c r="AA30" s="71">
        <f>IF(Data!C$6=1,M30,IF(Data!C$6=2,N30,O30))*Data!B37/Data!G$9</f>
        <v>0.16250000000000001</v>
      </c>
      <c r="AB30" s="72">
        <f>Data!C37*AA30</f>
        <v>84.337500000000006</v>
      </c>
      <c r="AC30" s="35">
        <f>(100-T30)/100*Data!B37</f>
        <v>1.8680487961288457</v>
      </c>
      <c r="AD30" s="75">
        <f>AC30/Data!B37*Data!D37</f>
        <v>0.86217636744408255</v>
      </c>
      <c r="AE30" s="15">
        <f>Data!N$6/100*Data!C37*AC30</f>
        <v>193.9034650381742</v>
      </c>
      <c r="AF30" s="15">
        <f>Data!N$7*AD30</f>
        <v>258.65291023322476</v>
      </c>
      <c r="AG30" s="77">
        <f t="shared" si="7"/>
        <v>0.53313090727575174</v>
      </c>
      <c r="AH30" s="8">
        <f>Data!N$5/100*Data!C37*Data!G37/Data!B37/(1-AG30)*AC30</f>
        <v>199.67657140446562</v>
      </c>
      <c r="AI30" s="71">
        <f>Data!J$5*Data!B37/Data!G$9</f>
        <v>0.31958333333333333</v>
      </c>
      <c r="AJ30" s="72">
        <f>Data!C37*AI30</f>
        <v>165.86375000000001</v>
      </c>
      <c r="AK30" s="72">
        <f>(100-Y30)/100*Data!B37</f>
        <v>1.6793306321481061</v>
      </c>
      <c r="AL30" s="76">
        <f>AK30*Data!D37/Data!B37</f>
        <v>0.77507567637604891</v>
      </c>
      <c r="AM30" s="15">
        <f>Data!N$6/100*Data!C37*AK30</f>
        <v>174.31451961697343</v>
      </c>
      <c r="AN30" s="15">
        <f>Data!N$7*AL30</f>
        <v>232.52270291281468</v>
      </c>
      <c r="AO30" s="77">
        <f t="shared" si="8"/>
        <v>0.56494300643843454</v>
      </c>
      <c r="AP30" s="8">
        <f>Data!N$5/100*Data!C37*Data!G37/Data!B37/(1-AO30)*AK30</f>
        <v>192.63006628647824</v>
      </c>
    </row>
    <row r="31" spans="1:42">
      <c r="A31" s="11">
        <v>26</v>
      </c>
      <c r="B31" s="22">
        <f>AI31</f>
        <v>0.110625</v>
      </c>
      <c r="C31" s="16">
        <f t="shared" si="0"/>
        <v>5.6250000000000001E-2</v>
      </c>
      <c r="D31" s="9"/>
      <c r="J31" s="23">
        <f>Data!B38*Data!C38</f>
        <v>1017</v>
      </c>
      <c r="K31" s="23">
        <f>IF(Data!C$7=1,Data!D38,IF(Data!C$7=2,J31,Data!B38))</f>
        <v>6</v>
      </c>
      <c r="L31" s="33">
        <f>Data!E38*SQRT(Data!F38/20)</f>
        <v>0.76627357769009485</v>
      </c>
      <c r="M31" s="33">
        <f>IF(Data!H38="A",Data!G$5,IF(Data!H38="B",Data!G$6,Data!G$7))</f>
        <v>1.5</v>
      </c>
      <c r="N31" s="33">
        <f>IF(Data!I38="A",Data!G$5,IF(Data!I38="B",Data!G$6,Data!G$7))</f>
        <v>2.5</v>
      </c>
      <c r="O31" s="33">
        <f>IF(Data!J38="A",Data!G$5,IF(Data!J38="B",Data!G$6,Data!G$7))</f>
        <v>1.5</v>
      </c>
      <c r="P31" s="45">
        <f>IF(Data!C$6=1,M31,IF(Data!C$6=2,N31,O31))</f>
        <v>1.5</v>
      </c>
      <c r="Q31" s="47">
        <f>Data!B38*P31/Data!G$9/Data!E38/SQRT(Data!F38/21)</f>
        <v>7.5219999405791618E-2</v>
      </c>
      <c r="R31">
        <f t="shared" si="1"/>
        <v>0.39781479286033528</v>
      </c>
      <c r="S31">
        <f t="shared" si="2"/>
        <v>0.36245990106793591</v>
      </c>
      <c r="T31" s="67">
        <f>(1-L31*S31/Data!G38)*100</f>
        <v>96.913961720438607</v>
      </c>
      <c r="U31" s="45">
        <f t="shared" si="3"/>
        <v>5.814837703226317</v>
      </c>
      <c r="V31" s="47">
        <f>Data!B38*Data!J$5/Data!G$9/Data!E38/SQRT(Data!F38/21)</f>
        <v>0.14793266549805684</v>
      </c>
      <c r="W31">
        <f t="shared" si="4"/>
        <v>0.39460037337548631</v>
      </c>
      <c r="X31">
        <f t="shared" si="5"/>
        <v>0.32933278399255639</v>
      </c>
      <c r="Y31" s="67">
        <f>(1-L31*X31/Data!G38)*100</f>
        <v>97.196010992882051</v>
      </c>
      <c r="Z31" s="45">
        <f t="shared" si="6"/>
        <v>5.8317606595729226</v>
      </c>
      <c r="AA31" s="71">
        <f>IF(Data!C$6=1,M31,IF(Data!C$6=2,N31,O31))*Data!B38/Data!G$9</f>
        <v>5.6250000000000001E-2</v>
      </c>
      <c r="AB31" s="72">
        <f>Data!C38*AA31</f>
        <v>6.3562500000000002</v>
      </c>
      <c r="AC31" s="35">
        <f>(100-T31)/100*Data!B38</f>
        <v>0.2777434451605254</v>
      </c>
      <c r="AD31" s="75">
        <f>AC31/Data!B38*Data!D38</f>
        <v>0.18516229677368362</v>
      </c>
      <c r="AE31" s="15">
        <f>Data!N$6/100*Data!C38*AC31</f>
        <v>6.2770018606278741</v>
      </c>
      <c r="AF31" s="15">
        <f>Data!N$7*AD31</f>
        <v>55.548689032105088</v>
      </c>
      <c r="AG31" s="77">
        <f t="shared" si="7"/>
        <v>0.52998016389671465</v>
      </c>
      <c r="AH31" s="8">
        <f>Data!N$5/100*Data!C38*Data!G38/Data!B38/(1-AG31)*AC31</f>
        <v>16.69344934638174</v>
      </c>
      <c r="AI31" s="71">
        <f>Data!J$5*Data!B38/Data!G$9</f>
        <v>0.110625</v>
      </c>
      <c r="AJ31" s="72">
        <f>Data!C38*AI31</f>
        <v>12.500624999999999</v>
      </c>
      <c r="AK31" s="72">
        <f>(100-Y31)/100*Data!B38</f>
        <v>0.25235901064061533</v>
      </c>
      <c r="AL31" s="76">
        <f>AK31*Data!D38/Data!B38</f>
        <v>0.16823934042707689</v>
      </c>
      <c r="AM31" s="15">
        <f>Data!N$6/100*Data!C38*AK31</f>
        <v>5.7033136404779068</v>
      </c>
      <c r="AN31" s="15">
        <f>Data!N$7*AL31</f>
        <v>50.471802128123066</v>
      </c>
      <c r="AO31" s="77">
        <f t="shared" si="8"/>
        <v>0.55880204576056092</v>
      </c>
      <c r="AP31" s="8">
        <f>Data!N$5/100*Data!C38*Data!G38/Data!B38/(1-AO31)*AK31</f>
        <v>16.158601784287473</v>
      </c>
    </row>
    <row r="32" spans="1:42">
      <c r="A32" s="11">
        <v>27</v>
      </c>
      <c r="B32" s="22">
        <f>AI32</f>
        <v>0.13520833333333335</v>
      </c>
      <c r="C32" s="16">
        <f t="shared" si="0"/>
        <v>6.8750000000000006E-2</v>
      </c>
      <c r="D32" s="9"/>
      <c r="J32" s="23">
        <f>Data!B39*Data!C39</f>
        <v>2288</v>
      </c>
      <c r="K32" s="23">
        <f>IF(Data!C$7=1,Data!D39,IF(Data!C$7=2,J32,Data!B39))</f>
        <v>6</v>
      </c>
      <c r="L32" s="33">
        <f>Data!E39*SQRT(Data!F39/20)</f>
        <v>1.6126270268275331</v>
      </c>
      <c r="M32" s="33">
        <f>IF(Data!H39="A",Data!G$5,IF(Data!H39="B",Data!G$6,Data!G$7))</f>
        <v>1.5</v>
      </c>
      <c r="N32" s="33">
        <f>IF(Data!I39="A",Data!G$5,IF(Data!I39="B",Data!G$6,Data!G$7))</f>
        <v>2.5</v>
      </c>
      <c r="O32" s="33">
        <f>IF(Data!J39="A",Data!G$5,IF(Data!J39="B",Data!G$6,Data!G$7))</f>
        <v>1.5</v>
      </c>
      <c r="P32" s="45">
        <f>IF(Data!C$6=1,M32,IF(Data!C$6=2,N32,O32))</f>
        <v>1.5</v>
      </c>
      <c r="Q32" s="47">
        <f>Data!B39*P32/Data!G$9/Data!E39/SQRT(Data!F39/21)</f>
        <v>4.3685108424954155E-2</v>
      </c>
      <c r="R32">
        <f t="shared" si="1"/>
        <v>0.3985613274853701</v>
      </c>
      <c r="S32">
        <f t="shared" si="2"/>
        <v>0.37747986812683998</v>
      </c>
      <c r="T32" s="67">
        <f>(1-L32*S32/Data!G39)*100</f>
        <v>93.912657625753653</v>
      </c>
      <c r="U32" s="45">
        <f t="shared" si="3"/>
        <v>5.6347594575452193</v>
      </c>
      <c r="V32" s="47">
        <f>Data!B39*Data!J$5/Data!G$9/Data!E39/SQRT(Data!F39/21)</f>
        <v>8.5914046569076516E-2</v>
      </c>
      <c r="W32">
        <f t="shared" si="4"/>
        <v>0.39747218820328023</v>
      </c>
      <c r="X32">
        <f t="shared" si="5"/>
        <v>0.35745622846116232</v>
      </c>
      <c r="Y32" s="67">
        <f>(1-L32*X32/Data!G39)*100</f>
        <v>94.235564250756923</v>
      </c>
      <c r="Z32" s="45">
        <f t="shared" si="6"/>
        <v>5.6541338550454157</v>
      </c>
      <c r="AA32" s="71">
        <f>IF(Data!C$6=1,M32,IF(Data!C$6=2,N32,O32))*Data!B39/Data!G$9</f>
        <v>6.8750000000000006E-2</v>
      </c>
      <c r="AB32" s="72">
        <f>Data!C39*AA32</f>
        <v>14.3</v>
      </c>
      <c r="AC32" s="35">
        <f>(100-T32)/100*Data!B39</f>
        <v>0.66960766116709824</v>
      </c>
      <c r="AD32" s="75">
        <f>AC32/Data!B39*Data!D39</f>
        <v>0.36524054245478088</v>
      </c>
      <c r="AE32" s="15">
        <f>Data!N$6/100*Data!C39*AC32</f>
        <v>27.855678704551288</v>
      </c>
      <c r="AF32" s="15">
        <f>Data!N$7*AD32</f>
        <v>109.57216273643427</v>
      </c>
      <c r="AG32" s="77">
        <f t="shared" si="7"/>
        <v>0.5174222951799341</v>
      </c>
      <c r="AH32" s="8">
        <f>Data!N$5/100*Data!C39*Data!G39/Data!B39/(1-AG32)*AC32</f>
        <v>65.593955190871483</v>
      </c>
      <c r="AI32" s="71">
        <f>Data!J$5*Data!B39/Data!G$9</f>
        <v>0.13520833333333335</v>
      </c>
      <c r="AJ32" s="72">
        <f>Data!C39*AI32</f>
        <v>28.123333333333335</v>
      </c>
      <c r="AK32" s="72">
        <f>(100-Y32)/100*Data!B39</f>
        <v>0.63408793241673844</v>
      </c>
      <c r="AL32" s="76">
        <f>AK32*Data!D39/Data!B39</f>
        <v>0.34586614495458456</v>
      </c>
      <c r="AM32" s="15">
        <f>Data!N$6/100*Data!C39*AK32</f>
        <v>26.37805798853632</v>
      </c>
      <c r="AN32" s="15">
        <f>Data!N$7*AL32</f>
        <v>103.75984348637537</v>
      </c>
      <c r="AO32" s="77">
        <f t="shared" si="8"/>
        <v>0.53423262737433352</v>
      </c>
      <c r="AP32" s="8">
        <f>Data!N$5/100*Data!C39*Data!G39/Data!B39/(1-AO32)*AK32</f>
        <v>64.3563024328772</v>
      </c>
    </row>
    <row r="33" spans="1:42">
      <c r="A33" s="11">
        <v>28</v>
      </c>
      <c r="B33" s="22">
        <f>AI33</f>
        <v>0.22125</v>
      </c>
      <c r="C33" s="16">
        <f t="shared" si="0"/>
        <v>0.1125</v>
      </c>
      <c r="D33" s="9"/>
      <c r="J33" s="23">
        <f>Data!B40*Data!C40</f>
        <v>6246</v>
      </c>
      <c r="K33" s="23">
        <f>IF(Data!C$7=1,Data!D40,IF(Data!C$7=2,J33,Data!B40))</f>
        <v>8</v>
      </c>
      <c r="L33" s="33">
        <f>Data!E40*SQRT(Data!F40/20)</f>
        <v>2.7014488240083141</v>
      </c>
      <c r="M33" s="33">
        <f>IF(Data!H40="A",Data!G$5,IF(Data!H40="B",Data!G$6,Data!G$7))</f>
        <v>1.5</v>
      </c>
      <c r="N33" s="33">
        <f>IF(Data!I40="A",Data!G$5,IF(Data!I40="B",Data!G$6,Data!G$7))</f>
        <v>3.5</v>
      </c>
      <c r="O33" s="33">
        <f>IF(Data!J40="A",Data!G$5,IF(Data!J40="B",Data!G$6,Data!G$7))</f>
        <v>1.5</v>
      </c>
      <c r="P33" s="45">
        <f>IF(Data!C$6=1,M33,IF(Data!C$6=2,N33,O33))</f>
        <v>1.5</v>
      </c>
      <c r="Q33" s="47">
        <f>Data!B40*P33/Data!G$9/Data!E40/SQRT(Data!F40/21)</f>
        <v>4.2672729941261589E-2</v>
      </c>
      <c r="R33">
        <f t="shared" si="1"/>
        <v>0.39857875034038587</v>
      </c>
      <c r="S33">
        <f t="shared" si="2"/>
        <v>0.37796862363955464</v>
      </c>
      <c r="T33" s="67">
        <f>(1-L33*S33/Data!G40)*100</f>
        <v>89.789371061568843</v>
      </c>
      <c r="U33" s="45">
        <f t="shared" si="3"/>
        <v>7.1831496849255076</v>
      </c>
      <c r="V33" s="47">
        <f>Data!B40*Data!J$5/Data!G$9/Data!E40/SQRT(Data!F40/21)</f>
        <v>8.3923035551147787E-2</v>
      </c>
      <c r="W33">
        <f t="shared" si="4"/>
        <v>0.397539395998386</v>
      </c>
      <c r="X33">
        <f t="shared" si="5"/>
        <v>0.35838436421354808</v>
      </c>
      <c r="Y33" s="67">
        <f>(1-L33*X33/Data!G40)*100</f>
        <v>90.318429807523444</v>
      </c>
      <c r="Z33" s="45">
        <f t="shared" si="6"/>
        <v>7.2254743846018759</v>
      </c>
      <c r="AA33" s="71">
        <f>IF(Data!C$6=1,M33,IF(Data!C$6=2,N33,O33))*Data!B40/Data!G$9</f>
        <v>0.1125</v>
      </c>
      <c r="AB33" s="72">
        <f>Data!C40*AA33</f>
        <v>39.037500000000001</v>
      </c>
      <c r="AC33" s="35">
        <f>(100-T33)/100*Data!B40</f>
        <v>1.8379132089176082</v>
      </c>
      <c r="AD33" s="75">
        <f>AC33/Data!B40*Data!D40</f>
        <v>0.81685031507449257</v>
      </c>
      <c r="AE33" s="15">
        <f>Data!N$6/100*Data!C40*AC33</f>
        <v>127.55117669888202</v>
      </c>
      <c r="AF33" s="15">
        <f>Data!N$7*AD33</f>
        <v>245.05509452234776</v>
      </c>
      <c r="AG33" s="77">
        <f t="shared" si="7"/>
        <v>0.51701879094211212</v>
      </c>
      <c r="AH33" s="8">
        <f>Data!N$5/100*Data!C40*Data!G40/Data!B40/(1-AG33)*AC33</f>
        <v>183.39679552682935</v>
      </c>
      <c r="AI33" s="71">
        <f>Data!J$5*Data!B40/Data!G$9</f>
        <v>0.22125</v>
      </c>
      <c r="AJ33" s="72">
        <f>Data!C40*AI33</f>
        <v>76.773750000000007</v>
      </c>
      <c r="AK33" s="72">
        <f>(100-Y33)/100*Data!B40</f>
        <v>1.74268263464578</v>
      </c>
      <c r="AL33" s="76">
        <f>AK33*Data!D40/Data!B40</f>
        <v>0.77452561539812448</v>
      </c>
      <c r="AM33" s="15">
        <f>Data!N$6/100*Data!C40*AK33</f>
        <v>120.94217484441714</v>
      </c>
      <c r="AN33" s="15">
        <f>Data!N$7*AL33</f>
        <v>232.35768461943735</v>
      </c>
      <c r="AO33" s="77">
        <f t="shared" si="8"/>
        <v>0.53344118777764549</v>
      </c>
      <c r="AP33" s="8">
        <f>Data!N$5/100*Data!C40*Data!G40/Data!B40/(1-AO33)*AK33</f>
        <v>180.01507895580579</v>
      </c>
    </row>
    <row r="34" spans="1:42">
      <c r="A34" s="11">
        <v>29</v>
      </c>
      <c r="B34" s="22">
        <f>AI34</f>
        <v>0.14750000000000002</v>
      </c>
      <c r="C34" s="16">
        <f t="shared" si="0"/>
        <v>7.4999999999999997E-2</v>
      </c>
      <c r="D34" s="9"/>
      <c r="J34" s="23">
        <f>Data!B41*Data!C41</f>
        <v>11952</v>
      </c>
      <c r="K34" s="23">
        <f>IF(Data!C$7=1,Data!D41,IF(Data!C$7=2,J34,Data!B41))</f>
        <v>11</v>
      </c>
      <c r="L34" s="33">
        <f>Data!E41*SQRT(Data!F41/20)</f>
        <v>1.2107809800965768</v>
      </c>
      <c r="M34" s="33">
        <f>IF(Data!H41="A",Data!G$5,IF(Data!H41="B",Data!G$6,Data!G$7))</f>
        <v>1.5</v>
      </c>
      <c r="N34" s="33">
        <f>IF(Data!I41="A",Data!G$5,IF(Data!I41="B",Data!G$6,Data!G$7))</f>
        <v>3.5</v>
      </c>
      <c r="O34" s="33">
        <f>IF(Data!J41="A",Data!G$5,IF(Data!J41="B",Data!G$6,Data!G$7))</f>
        <v>1.5</v>
      </c>
      <c r="P34" s="45">
        <f>IF(Data!C$6=1,M34,IF(Data!C$6=2,N34,O34))</f>
        <v>1.5</v>
      </c>
      <c r="Q34" s="47">
        <f>Data!B41*P34/Data!G$9/Data!E41/SQRT(Data!F41/21)</f>
        <v>6.3473189625564599E-2</v>
      </c>
      <c r="R34">
        <f t="shared" si="1"/>
        <v>0.39813898531559372</v>
      </c>
      <c r="S34">
        <f t="shared" si="2"/>
        <v>0.36800858884089643</v>
      </c>
      <c r="T34" s="67">
        <f>(1-L34*S34/Data!G41)*100</f>
        <v>91.088444002385231</v>
      </c>
      <c r="U34" s="45">
        <f t="shared" si="3"/>
        <v>10.019728840262376</v>
      </c>
      <c r="V34" s="47">
        <f>Data!B41*Data!J$5/Data!G$9/Data!E41/SQRT(Data!F41/21)</f>
        <v>0.12483060626361041</v>
      </c>
      <c r="W34">
        <f t="shared" si="4"/>
        <v>0.39584560007800362</v>
      </c>
      <c r="X34">
        <f t="shared" si="5"/>
        <v>0.33963077942280173</v>
      </c>
      <c r="Y34" s="67">
        <f>(1-L34*X34/Data!G41)*100</f>
        <v>91.775630240389916</v>
      </c>
      <c r="Z34" s="45">
        <f t="shared" si="6"/>
        <v>10.09531932644289</v>
      </c>
      <c r="AA34" s="71">
        <f>IF(Data!C$6=1,M34,IF(Data!C$6=2,N34,O34))*Data!B41/Data!G$9</f>
        <v>7.4999999999999997E-2</v>
      </c>
      <c r="AB34" s="72">
        <f>Data!C41*AA34</f>
        <v>74.7</v>
      </c>
      <c r="AC34" s="35">
        <f>(100-T34)/100*Data!B41</f>
        <v>1.0693867197137723</v>
      </c>
      <c r="AD34" s="75">
        <f>AC34/Data!B41*Data!D41</f>
        <v>0.98027115973762458</v>
      </c>
      <c r="AE34" s="15">
        <f>Data!N$6/100*Data!C41*AC34</f>
        <v>213.02183456698347</v>
      </c>
      <c r="AF34" s="15">
        <f>Data!N$7*AD34</f>
        <v>294.08134792128737</v>
      </c>
      <c r="AG34" s="77">
        <f t="shared" si="7"/>
        <v>0.52530514611854484</v>
      </c>
      <c r="AH34" s="8">
        <f>Data!N$5/100*Data!C41*Data!G41/Data!B41/(1-AG34)*AC34</f>
        <v>233.72672204702471</v>
      </c>
      <c r="AI34" s="71">
        <f>Data!J$5*Data!B41/Data!G$9</f>
        <v>0.14750000000000002</v>
      </c>
      <c r="AJ34" s="72">
        <f>Data!C41*AI34</f>
        <v>146.91000000000003</v>
      </c>
      <c r="AK34" s="72">
        <f>(100-Y34)/100*Data!B41</f>
        <v>0.98692437115321008</v>
      </c>
      <c r="AL34" s="76">
        <f>AK34*Data!D41/Data!B41</f>
        <v>0.90468067355710924</v>
      </c>
      <c r="AM34" s="15">
        <f>Data!N$6/100*Data!C41*AK34</f>
        <v>196.59533473371945</v>
      </c>
      <c r="AN34" s="15">
        <f>Data!N$7*AL34</f>
        <v>271.40420206713276</v>
      </c>
      <c r="AO34" s="77">
        <f t="shared" si="8"/>
        <v>0.54967117169574187</v>
      </c>
      <c r="AP34" s="8">
        <f>Data!N$5/100*Data!C41*Data!G41/Data!B41/(1-AO34)*AK34</f>
        <v>227.37474723240442</v>
      </c>
    </row>
    <row r="35" spans="1:42">
      <c r="A35" s="11">
        <v>30</v>
      </c>
      <c r="B35" s="22">
        <f>AI35</f>
        <v>2.2739583333333333</v>
      </c>
      <c r="C35" s="16">
        <f t="shared" si="0"/>
        <v>1.15625</v>
      </c>
      <c r="D35" s="9"/>
      <c r="J35" s="23">
        <f>Data!B42*Data!C42</f>
        <v>13875</v>
      </c>
      <c r="K35" s="23">
        <f>IF(Data!C$7=1,Data!D42,IF(Data!C$7=2,J35,Data!B42))</f>
        <v>22</v>
      </c>
      <c r="L35" s="33">
        <f>Data!E42*SQRT(Data!F42/20)</f>
        <v>6.3124820892611986</v>
      </c>
      <c r="M35" s="33">
        <f>IF(Data!H42="A",Data!G$5,IF(Data!H42="B",Data!G$6,Data!G$7))</f>
        <v>1.5</v>
      </c>
      <c r="N35" s="33">
        <f>IF(Data!I42="A",Data!G$5,IF(Data!I42="B",Data!G$6,Data!G$7))</f>
        <v>2.5</v>
      </c>
      <c r="O35" s="33">
        <f>IF(Data!J42="A",Data!G$5,IF(Data!J42="B",Data!G$6,Data!G$7))</f>
        <v>1.5</v>
      </c>
      <c r="P35" s="45">
        <f>IF(Data!C$6=1,M35,IF(Data!C$6=2,N35,O35))</f>
        <v>1.5</v>
      </c>
      <c r="Q35" s="47">
        <f>Data!B42*P35/Data!G$9/Data!E42/SQRT(Data!F42/21)</f>
        <v>0.18769220499328909</v>
      </c>
      <c r="R35">
        <f t="shared" si="1"/>
        <v>0.39197630622248764</v>
      </c>
      <c r="S35">
        <f t="shared" si="2"/>
        <v>0.31210220467698846</v>
      </c>
      <c r="T35" s="67">
        <f>(1-L35*S35/Data!G42)*100</f>
        <v>97.185514889939398</v>
      </c>
      <c r="U35" s="45">
        <f t="shared" si="3"/>
        <v>21.380813275786668</v>
      </c>
      <c r="V35" s="47">
        <f>Data!B42*Data!J$5/Data!G$9/Data!E42/SQRT(Data!F42/21)</f>
        <v>0.3691280031534685</v>
      </c>
      <c r="W35">
        <f t="shared" si="4"/>
        <v>0.37266795988126111</v>
      </c>
      <c r="X35">
        <f t="shared" si="5"/>
        <v>0.24125242619273463</v>
      </c>
      <c r="Y35" s="67">
        <f>(1-L35*X35/Data!G42)*100</f>
        <v>97.824426258096508</v>
      </c>
      <c r="Z35" s="45">
        <f t="shared" si="6"/>
        <v>21.521373776781232</v>
      </c>
      <c r="AA35" s="71">
        <f>IF(Data!C$6=1,M35,IF(Data!C$6=2,N35,O35))*Data!B42/Data!G$9</f>
        <v>1.15625</v>
      </c>
      <c r="AB35" s="72">
        <f>Data!C42*AA35</f>
        <v>86.71875</v>
      </c>
      <c r="AC35" s="35">
        <f>(100-T35)/100*Data!B42</f>
        <v>5.2067974536121131</v>
      </c>
      <c r="AD35" s="75">
        <f>AC35/Data!B42*Data!D42</f>
        <v>0.61918672421333232</v>
      </c>
      <c r="AE35" s="15">
        <f>Data!N$6/100*Data!C42*AC35</f>
        <v>78.101961804181698</v>
      </c>
      <c r="AF35" s="15">
        <f>Data!N$7*AD35</f>
        <v>185.75601726399969</v>
      </c>
      <c r="AG35" s="77">
        <f t="shared" si="7"/>
        <v>0.57444102940580277</v>
      </c>
      <c r="AH35" s="8">
        <f>Data!N$5/100*Data!C42*Data!G42/Data!B42/(1-AG35)*AC35</f>
        <v>86.803756052814123</v>
      </c>
      <c r="AI35" s="71">
        <f>Data!J$5*Data!B42/Data!G$9</f>
        <v>2.2739583333333333</v>
      </c>
      <c r="AJ35" s="72">
        <f>Data!C42*AI35</f>
        <v>170.546875</v>
      </c>
      <c r="AK35" s="72">
        <f>(100-Y35)/100*Data!B42</f>
        <v>4.0248114225214593</v>
      </c>
      <c r="AL35" s="76">
        <f>AK35*Data!D42/Data!B42</f>
        <v>0.47862622321876813</v>
      </c>
      <c r="AM35" s="15">
        <f>Data!N$6/100*Data!C42*AK35</f>
        <v>60.372171337821889</v>
      </c>
      <c r="AN35" s="15">
        <f>Data!N$7*AL35</f>
        <v>143.58786696563044</v>
      </c>
      <c r="AO35" s="77">
        <f t="shared" si="8"/>
        <v>0.64398384147005716</v>
      </c>
      <c r="AP35" s="8">
        <f>Data!N$5/100*Data!C42*Data!G42/Data!B42/(1-AO35)*AK35</f>
        <v>80.205363375611356</v>
      </c>
    </row>
    <row r="36" spans="1:42">
      <c r="A36" s="11">
        <v>31</v>
      </c>
      <c r="B36" s="22">
        <f>AI36</f>
        <v>11.234583333333335</v>
      </c>
      <c r="C36" s="16">
        <f t="shared" si="0"/>
        <v>9.5208333333333339</v>
      </c>
      <c r="D36" s="9"/>
      <c r="J36" s="23">
        <f>Data!B43*Data!C43</f>
        <v>23764</v>
      </c>
      <c r="K36" s="23">
        <f>IF(Data!C$7=1,Data!D43,IF(Data!C$7=2,J36,Data!B43))</f>
        <v>21</v>
      </c>
      <c r="L36" s="33">
        <f>Data!E43*SQRT(Data!F43/20)</f>
        <v>44.336564163456593</v>
      </c>
      <c r="M36" s="33">
        <f>IF(Data!H43="A",Data!G$5,IF(Data!H43="B",Data!G$6,Data!G$7))</f>
        <v>2.5</v>
      </c>
      <c r="N36" s="33">
        <f>IF(Data!I43="A",Data!G$5,IF(Data!I43="B",Data!G$6,Data!G$7))</f>
        <v>1.5</v>
      </c>
      <c r="O36" s="33">
        <f>IF(Data!J43="A",Data!G$5,IF(Data!J43="B",Data!G$6,Data!G$7))</f>
        <v>1.5</v>
      </c>
      <c r="P36" s="45">
        <f>IF(Data!C$6=1,M36,IF(Data!C$6=2,N36,O36))</f>
        <v>2.5</v>
      </c>
      <c r="Q36" s="47">
        <f>Data!B43*P36/Data!G$9/Data!E43/SQRT(Data!F43/21)</f>
        <v>0.22004301022943246</v>
      </c>
      <c r="R36">
        <f t="shared" si="1"/>
        <v>0.38939961856256738</v>
      </c>
      <c r="S36">
        <f t="shared" si="2"/>
        <v>0.2985397164300671</v>
      </c>
      <c r="T36" s="67">
        <f>(1-L36*S36/Data!G43)*100</f>
        <v>95.005198002701206</v>
      </c>
      <c r="U36" s="45">
        <f t="shared" si="3"/>
        <v>19.951091580567255</v>
      </c>
      <c r="V36" s="47">
        <f>Data!B43*Data!J$5/Data!G$9/Data!E43/SQRT(Data!F43/21)</f>
        <v>0.25965075207073035</v>
      </c>
      <c r="W36">
        <f t="shared" si="4"/>
        <v>0.38571791804091732</v>
      </c>
      <c r="X36">
        <f t="shared" si="5"/>
        <v>0.28248945342229403</v>
      </c>
      <c r="Y36" s="67">
        <f>(1-L36*X36/Data!G43)*100</f>
        <v>95.273731404846302</v>
      </c>
      <c r="Z36" s="45">
        <f t="shared" si="6"/>
        <v>20.007483595017721</v>
      </c>
      <c r="AA36" s="71">
        <f>IF(Data!C$6=1,M36,IF(Data!C$6=2,N36,O36))*Data!B43/Data!G$9</f>
        <v>9.5208333333333339</v>
      </c>
      <c r="AB36" s="72">
        <f>Data!C43*AA36</f>
        <v>247.54166666666669</v>
      </c>
      <c r="AC36" s="35">
        <f>(100-T36)/100*Data!B43</f>
        <v>45.652490255310973</v>
      </c>
      <c r="AD36" s="75">
        <f>AC36/Data!B43*Data!D43</f>
        <v>1.0489084194327467</v>
      </c>
      <c r="AE36" s="15">
        <f>Data!N$6/100*Data!C43*AC36</f>
        <v>237.39294932761706</v>
      </c>
      <c r="AF36" s="15">
        <f>Data!N$7*AD36</f>
        <v>314.672525829824</v>
      </c>
      <c r="AG36" s="77">
        <f t="shared" si="7"/>
        <v>0.58708117091398049</v>
      </c>
      <c r="AH36" s="8">
        <f>Data!N$5/100*Data!C43*Data!G43/Data!B43/(1-AG36)*AC36</f>
        <v>208.35926662368004</v>
      </c>
      <c r="AI36" s="71">
        <f>Data!J$5*Data!B43/Data!G$9</f>
        <v>11.234583333333335</v>
      </c>
      <c r="AJ36" s="72">
        <f>Data!C43*AI36</f>
        <v>292.09916666666669</v>
      </c>
      <c r="AK36" s="72">
        <f>(100-Y36)/100*Data!B43</f>
        <v>43.198094959704797</v>
      </c>
      <c r="AL36" s="76">
        <f>AK36*Data!D43/Data!B43</f>
        <v>0.99251640498227656</v>
      </c>
      <c r="AM36" s="15">
        <f>Data!N$6/100*Data!C43*AK36</f>
        <v>224.63009379046494</v>
      </c>
      <c r="AN36" s="15">
        <f>Data!N$7*AL36</f>
        <v>297.75492149468295</v>
      </c>
      <c r="AO36" s="77">
        <f t="shared" si="8"/>
        <v>0.60243340797062939</v>
      </c>
      <c r="AP36" s="8">
        <f>Data!N$5/100*Data!C43*Data!G43/Data!B43/(1-AO36)*AK36</f>
        <v>204.77066781684766</v>
      </c>
    </row>
    <row r="37" spans="1:42">
      <c r="A37" s="11">
        <v>32</v>
      </c>
      <c r="B37" s="22">
        <f>AI37</f>
        <v>0.39333333333333337</v>
      </c>
      <c r="C37" s="16">
        <f t="shared" si="0"/>
        <v>0.2</v>
      </c>
      <c r="D37" s="9"/>
      <c r="J37" s="23">
        <f>Data!B44*Data!C44</f>
        <v>2656</v>
      </c>
      <c r="K37" s="23">
        <f>IF(Data!C$7=1,Data!D44,IF(Data!C$7=2,J37,Data!B44))</f>
        <v>25</v>
      </c>
      <c r="L37" s="33">
        <f>Data!E44*SQRT(Data!F44/20)</f>
        <v>2.0779803496958977</v>
      </c>
      <c r="M37" s="33">
        <f>IF(Data!H44="A",Data!G$5,IF(Data!H44="B",Data!G$6,Data!G$7))</f>
        <v>1.5</v>
      </c>
      <c r="N37" s="33">
        <f>IF(Data!I44="A",Data!G$5,IF(Data!I44="B",Data!G$6,Data!G$7))</f>
        <v>2.5</v>
      </c>
      <c r="O37" s="33">
        <f>IF(Data!J44="A",Data!G$5,IF(Data!J44="B",Data!G$6,Data!G$7))</f>
        <v>1.5</v>
      </c>
      <c r="P37" s="45">
        <f>IF(Data!C$6=1,M37,IF(Data!C$6=2,N37,O37))</f>
        <v>1.5</v>
      </c>
      <c r="Q37" s="47">
        <f>Data!B44*P37/Data!G$9/Data!E44/SQRT(Data!F44/21)</f>
        <v>9.8624135377018265E-2</v>
      </c>
      <c r="R37">
        <f t="shared" si="1"/>
        <v>0.39700632657678953</v>
      </c>
      <c r="S37">
        <f t="shared" si="2"/>
        <v>0.35156837735085911</v>
      </c>
      <c r="T37" s="67">
        <f>(1-L37*S37/Data!G44)*100</f>
        <v>97.390885072465878</v>
      </c>
      <c r="U37" s="45">
        <f t="shared" si="3"/>
        <v>24.347721268116469</v>
      </c>
      <c r="V37" s="47">
        <f>Data!B44*Data!J$5/Data!G$9/Data!E44/SQRT(Data!F44/21)</f>
        <v>0.19396079957480258</v>
      </c>
      <c r="W37">
        <f t="shared" si="4"/>
        <v>0.3915076990189727</v>
      </c>
      <c r="X37">
        <f t="shared" si="5"/>
        <v>0.30944224694095912</v>
      </c>
      <c r="Y37" s="67">
        <f>(1-L37*X37/Data!G44)*100</f>
        <v>97.703518183896222</v>
      </c>
      <c r="Z37" s="45">
        <f t="shared" si="6"/>
        <v>24.425879545974059</v>
      </c>
      <c r="AA37" s="71">
        <f>IF(Data!C$6=1,M37,IF(Data!C$6=2,N37,O37))*Data!B44/Data!G$9</f>
        <v>0.2</v>
      </c>
      <c r="AB37" s="72">
        <f>Data!C44*AA37</f>
        <v>16.600000000000001</v>
      </c>
      <c r="AC37" s="35">
        <f>(100-T37)/100*Data!B44</f>
        <v>0.83491677681091914</v>
      </c>
      <c r="AD37" s="75">
        <f>AC37/Data!B44*Data!D44</f>
        <v>0.65227873188353058</v>
      </c>
      <c r="AE37" s="15">
        <f>Data!N$6/100*Data!C44*AC37</f>
        <v>13.859618495061259</v>
      </c>
      <c r="AF37" s="15">
        <f>Data!N$7*AD37</f>
        <v>195.68361956505919</v>
      </c>
      <c r="AG37" s="77">
        <f t="shared" si="7"/>
        <v>0.53928164690893166</v>
      </c>
      <c r="AH37" s="8">
        <f>Data!N$5/100*Data!C44*Data!G44/Data!B44/(1-AG37)*AC37</f>
        <v>32.90287358267414</v>
      </c>
      <c r="AI37" s="71">
        <f>Data!J$5*Data!B44/Data!G$9</f>
        <v>0.39333333333333337</v>
      </c>
      <c r="AJ37" s="72">
        <f>Data!C44*AI37</f>
        <v>32.646666666666668</v>
      </c>
      <c r="AK37" s="72">
        <f>(100-Y37)/100*Data!B44</f>
        <v>0.73487418115320902</v>
      </c>
      <c r="AL37" s="76">
        <f>AK37*Data!D44/Data!B44</f>
        <v>0.57412045402594458</v>
      </c>
      <c r="AM37" s="15">
        <f>Data!N$6/100*Data!C44*AK37</f>
        <v>12.198911407143271</v>
      </c>
      <c r="AN37" s="15">
        <f>Data!N$7*AL37</f>
        <v>172.23613620778337</v>
      </c>
      <c r="AO37" s="77">
        <f t="shared" si="8"/>
        <v>0.57689671182055346</v>
      </c>
      <c r="AP37" s="8">
        <f>Data!N$5/100*Data!C44*Data!G44/Data!B44/(1-AO37)*AK37</f>
        <v>31.534993284911806</v>
      </c>
    </row>
    <row r="38" spans="1:42">
      <c r="A38" s="11">
        <v>33</v>
      </c>
      <c r="B38" s="22">
        <f>AI38</f>
        <v>1.0693750000000002</v>
      </c>
      <c r="C38" s="16">
        <f t="shared" si="0"/>
        <v>0.54374999999999996</v>
      </c>
      <c r="D38" s="9"/>
      <c r="J38" s="23">
        <f>Data!B45*Data!C45</f>
        <v>8526</v>
      </c>
      <c r="K38" s="23">
        <f>IF(Data!C$7=1,Data!D45,IF(Data!C$7=2,J38,Data!B45))</f>
        <v>20</v>
      </c>
      <c r="L38" s="33">
        <f>Data!E45*SQRT(Data!F45/20)</f>
        <v>5.9888810403963886</v>
      </c>
      <c r="M38" s="33">
        <f>IF(Data!H45="A",Data!G$5,IF(Data!H45="B",Data!G$6,Data!G$7))</f>
        <v>1.5</v>
      </c>
      <c r="N38" s="33">
        <f>IF(Data!I45="A",Data!G$5,IF(Data!I45="B",Data!G$6,Data!G$7))</f>
        <v>2.5</v>
      </c>
      <c r="O38" s="33">
        <f>IF(Data!J45="A",Data!G$5,IF(Data!J45="B",Data!G$6,Data!G$7))</f>
        <v>1.5</v>
      </c>
      <c r="P38" s="45">
        <f>IF(Data!C$6=1,M38,IF(Data!C$6=2,N38,O38))</f>
        <v>1.5</v>
      </c>
      <c r="Q38" s="47">
        <f>Data!B45*P38/Data!G$9/Data!E45/SQRT(Data!F45/21)</f>
        <v>9.3035400793697334E-2</v>
      </c>
      <c r="R38">
        <f t="shared" si="1"/>
        <v>0.39721900706654034</v>
      </c>
      <c r="S38">
        <f t="shared" si="2"/>
        <v>0.35414941086438495</v>
      </c>
      <c r="T38" s="67">
        <f>(1-L38*S38/Data!G45)*100</f>
        <v>94.950098351920801</v>
      </c>
      <c r="U38" s="45">
        <f t="shared" si="3"/>
        <v>18.990019670384161</v>
      </c>
      <c r="V38" s="47">
        <f>Data!B45*Data!J$5/Data!G$9/Data!E45/SQRT(Data!F45/21)</f>
        <v>0.18296962156093813</v>
      </c>
      <c r="W38">
        <f t="shared" si="4"/>
        <v>0.39231953001915049</v>
      </c>
      <c r="X38">
        <f t="shared" si="5"/>
        <v>0.31411631439192939</v>
      </c>
      <c r="Y38" s="67">
        <f>(1-L38*X38/Data!G45)*100</f>
        <v>95.520939905378526</v>
      </c>
      <c r="Z38" s="45">
        <f t="shared" si="6"/>
        <v>19.104187981075707</v>
      </c>
      <c r="AA38" s="71">
        <f>IF(Data!C$6=1,M38,IF(Data!C$6=2,N38,O38))*Data!B45/Data!G$9</f>
        <v>0.54374999999999996</v>
      </c>
      <c r="AB38" s="72">
        <f>Data!C45*AA38</f>
        <v>53.287499999999994</v>
      </c>
      <c r="AC38" s="35">
        <f>(100-T38)/100*Data!B45</f>
        <v>4.3934144338289034</v>
      </c>
      <c r="AD38" s="75">
        <f>AC38/Data!B45*Data!D45</f>
        <v>1.0099803296158398</v>
      </c>
      <c r="AE38" s="15">
        <f>Data!N$6/100*Data!C45*AC38</f>
        <v>86.110922903046514</v>
      </c>
      <c r="AF38" s="15">
        <f>Data!N$7*AD38</f>
        <v>302.99409888475196</v>
      </c>
      <c r="AG38" s="77">
        <f t="shared" si="7"/>
        <v>0.53706228129590516</v>
      </c>
      <c r="AH38" s="8">
        <f>Data!N$5/100*Data!C45*Data!G45/Data!B45/(1-AG38)*AC38</f>
        <v>112.24725456417066</v>
      </c>
      <c r="AI38" s="71">
        <f>Data!J$5*Data!B45/Data!G$9</f>
        <v>1.0693750000000002</v>
      </c>
      <c r="AJ38" s="72">
        <f>Data!C45*AI38</f>
        <v>104.79875000000001</v>
      </c>
      <c r="AK38" s="72">
        <f>(100-Y38)/100*Data!B45</f>
        <v>3.8967822823206824</v>
      </c>
      <c r="AL38" s="76">
        <f>AK38*Data!D45/Data!B45</f>
        <v>0.89581201892429474</v>
      </c>
      <c r="AM38" s="15">
        <f>Data!N$6/100*Data!C45*AK38</f>
        <v>76.376932733485376</v>
      </c>
      <c r="AN38" s="15">
        <f>Data!N$7*AL38</f>
        <v>268.74360567728843</v>
      </c>
      <c r="AO38" s="77">
        <f t="shared" si="8"/>
        <v>0.5725890726555638</v>
      </c>
      <c r="AP38" s="8">
        <f>Data!N$5/100*Data!C45*Data!G45/Data!B45/(1-AO38)*AK38</f>
        <v>107.83423030388026</v>
      </c>
    </row>
    <row r="39" spans="1:42">
      <c r="A39" s="11">
        <v>34</v>
      </c>
      <c r="B39" s="22">
        <f>AI39</f>
        <v>8.7024999999999988</v>
      </c>
      <c r="C39" s="16">
        <f t="shared" si="0"/>
        <v>4.4249999999999998</v>
      </c>
      <c r="D39" s="9"/>
      <c r="J39" s="23">
        <f>Data!B46*Data!C46</f>
        <v>21240</v>
      </c>
      <c r="K39" s="23">
        <f>IF(Data!C$7=1,Data!D46,IF(Data!C$7=2,J39,Data!B46))</f>
        <v>15</v>
      </c>
      <c r="L39" s="33">
        <f>Data!E46*SQRT(Data!F46/20)</f>
        <v>72.973117369638985</v>
      </c>
      <c r="M39" s="33">
        <f>IF(Data!H46="A",Data!G$5,IF(Data!H46="B",Data!G$6,Data!G$7))</f>
        <v>1.5</v>
      </c>
      <c r="N39" s="33">
        <f>IF(Data!I46="A",Data!G$5,IF(Data!I46="B",Data!G$6,Data!G$7))</f>
        <v>1.5</v>
      </c>
      <c r="O39" s="33">
        <f>IF(Data!J46="A",Data!G$5,IF(Data!J46="B",Data!G$6,Data!G$7))</f>
        <v>1.5</v>
      </c>
      <c r="P39" s="45">
        <f>IF(Data!C$6=1,M39,IF(Data!C$6=2,N39,O39))</f>
        <v>1.5</v>
      </c>
      <c r="Q39" s="47">
        <f>Data!B46*P39/Data!G$9/Data!E46/SQRT(Data!F46/21)</f>
        <v>6.2136247941404807E-2</v>
      </c>
      <c r="R39">
        <f t="shared" si="1"/>
        <v>0.39817241695532241</v>
      </c>
      <c r="S39">
        <f t="shared" si="2"/>
        <v>0.36864358396905844</v>
      </c>
      <c r="T39" s="67">
        <f>(1-L39*S39/Data!G46)*100</f>
        <v>87.60319284767813</v>
      </c>
      <c r="U39" s="45">
        <f t="shared" si="3"/>
        <v>13.140478927151719</v>
      </c>
      <c r="V39" s="47">
        <f>Data!B46*Data!J$5/Data!G$9/Data!E46/SQRT(Data!F46/21)</f>
        <v>0.12220128761809608</v>
      </c>
      <c r="W39">
        <f t="shared" si="4"/>
        <v>0.39597417687379904</v>
      </c>
      <c r="X39">
        <f t="shared" si="5"/>
        <v>0.34081620571083282</v>
      </c>
      <c r="Y39" s="67">
        <f>(1-L39*X39/Data!G46)*100</f>
        <v>88.538976506538418</v>
      </c>
      <c r="Z39" s="45">
        <f t="shared" si="6"/>
        <v>13.280846475980763</v>
      </c>
      <c r="AA39" s="71">
        <f>IF(Data!C$6=1,M39,IF(Data!C$6=2,N39,O39))*Data!B46/Data!G$9</f>
        <v>4.4249999999999998</v>
      </c>
      <c r="AB39" s="72">
        <f>Data!C46*AA39</f>
        <v>132.75</v>
      </c>
      <c r="AC39" s="35">
        <f>(100-T39)/100*Data!B46</f>
        <v>87.76939463843884</v>
      </c>
      <c r="AD39" s="75">
        <f>AC39/Data!B46*Data!D46</f>
        <v>1.8595210728482805</v>
      </c>
      <c r="AE39" s="15">
        <f>Data!N$6/100*Data!C46*AC39</f>
        <v>526.61636783063307</v>
      </c>
      <c r="AF39" s="15">
        <f>Data!N$7*AD39</f>
        <v>557.85632185448412</v>
      </c>
      <c r="AG39" s="77">
        <f t="shared" si="7"/>
        <v>0.52477283446354839</v>
      </c>
      <c r="AH39" s="8">
        <f>Data!N$5/100*Data!C46*Data!G46/Data!B46/(1-AG39)*AC39</f>
        <v>424.55072233988881</v>
      </c>
      <c r="AI39" s="71">
        <f>Data!J$5*Data!B46/Data!G$9</f>
        <v>8.7024999999999988</v>
      </c>
      <c r="AJ39" s="72">
        <f>Data!C46*AI39</f>
        <v>261.07499999999999</v>
      </c>
      <c r="AK39" s="72">
        <f>(100-Y39)/100*Data!B46</f>
        <v>81.144046333708005</v>
      </c>
      <c r="AL39" s="76">
        <f>AK39*Data!D46/Data!B46</f>
        <v>1.7191535240192373</v>
      </c>
      <c r="AM39" s="15">
        <f>Data!N$6/100*Data!C46*AK39</f>
        <v>486.86427800224806</v>
      </c>
      <c r="AN39" s="15">
        <f>Data!N$7*AL39</f>
        <v>515.74605720577119</v>
      </c>
      <c r="AO39" s="77">
        <f t="shared" si="8"/>
        <v>0.54863019663633894</v>
      </c>
      <c r="AP39" s="8">
        <f>Data!N$5/100*Data!C46*Data!G46/Data!B46/(1-AO39)*AK39</f>
        <v>413.24908304910394</v>
      </c>
    </row>
    <row r="40" spans="1:42">
      <c r="A40" s="11">
        <v>35</v>
      </c>
      <c r="B40" s="22">
        <f>AI40</f>
        <v>2.5566666666666666</v>
      </c>
      <c r="C40" s="16">
        <f t="shared" si="0"/>
        <v>1.3</v>
      </c>
      <c r="D40" s="9"/>
      <c r="J40" s="23">
        <f>Data!B47*Data!C47</f>
        <v>17888</v>
      </c>
      <c r="K40" s="23">
        <f>IF(Data!C$7=1,Data!D47,IF(Data!C$7=2,J40,Data!B47))</f>
        <v>23</v>
      </c>
      <c r="L40" s="33">
        <f>Data!E47*SQRT(Data!F47/20)</f>
        <v>19.94442820083507</v>
      </c>
      <c r="M40" s="33">
        <f>IF(Data!H47="A",Data!G$5,IF(Data!H47="B",Data!G$6,Data!G$7))</f>
        <v>1.5</v>
      </c>
      <c r="N40" s="33">
        <f>IF(Data!I47="A",Data!G$5,IF(Data!I47="B",Data!G$6,Data!G$7))</f>
        <v>2.5</v>
      </c>
      <c r="O40" s="33">
        <f>IF(Data!J47="A",Data!G$5,IF(Data!J47="B",Data!G$6,Data!G$7))</f>
        <v>1.5</v>
      </c>
      <c r="P40" s="45">
        <f>IF(Data!C$6=1,M40,IF(Data!C$6=2,N40,O40))</f>
        <v>1.5</v>
      </c>
      <c r="Q40" s="47">
        <f>Data!B47*P40/Data!G$9/Data!E47/SQRT(Data!F47/21)</f>
        <v>6.6790764125239405E-2</v>
      </c>
      <c r="R40">
        <f t="shared" si="1"/>
        <v>0.39805296466376794</v>
      </c>
      <c r="S40">
        <f t="shared" si="2"/>
        <v>0.36643594426454557</v>
      </c>
      <c r="T40" s="67">
        <f>(1-L40*S40/Data!G47)*100</f>
        <v>89.55949231344367</v>
      </c>
      <c r="U40" s="45">
        <f t="shared" si="3"/>
        <v>20.598683232092043</v>
      </c>
      <c r="V40" s="47">
        <f>Data!B47*Data!J$5/Data!G$9/Data!E47/SQRT(Data!F47/21)</f>
        <v>0.13135516944630415</v>
      </c>
      <c r="W40">
        <f t="shared" si="4"/>
        <v>0.39551491026857055</v>
      </c>
      <c r="X40">
        <f t="shared" si="5"/>
        <v>0.33670100416788729</v>
      </c>
      <c r="Y40" s="67">
        <f>(1-L40*X40/Data!G47)*100</f>
        <v>90.406701424606425</v>
      </c>
      <c r="Z40" s="45">
        <f t="shared" si="6"/>
        <v>20.793541327659476</v>
      </c>
      <c r="AA40" s="71">
        <f>IF(Data!C$6=1,M40,IF(Data!C$6=2,N40,O40))*Data!B47/Data!G$9</f>
        <v>1.3</v>
      </c>
      <c r="AB40" s="72">
        <f>Data!C47*AA40</f>
        <v>111.8</v>
      </c>
      <c r="AC40" s="35">
        <f>(100-T40)/100*Data!B47</f>
        <v>21.716255988037165</v>
      </c>
      <c r="AD40" s="75">
        <f>AC40/Data!B47*Data!D47</f>
        <v>2.4013167679079559</v>
      </c>
      <c r="AE40" s="15">
        <f>Data!N$6/100*Data!C47*AC40</f>
        <v>373.51960299423922</v>
      </c>
      <c r="AF40" s="15">
        <f>Data!N$7*AD40</f>
        <v>720.39503037238671</v>
      </c>
      <c r="AG40" s="77">
        <f t="shared" si="7"/>
        <v>0.52662586192400407</v>
      </c>
      <c r="AH40" s="8">
        <f>Data!N$5/100*Data!C47*Data!G47/Data!B47/(1-AG40)*AC40</f>
        <v>331.93541438769313</v>
      </c>
      <c r="AI40" s="71">
        <f>Data!J$5*Data!B47/Data!G$9</f>
        <v>2.5566666666666666</v>
      </c>
      <c r="AJ40" s="72">
        <f>Data!C47*AI40</f>
        <v>219.87333333333333</v>
      </c>
      <c r="AK40" s="72">
        <f>(100-Y40)/100*Data!B47</f>
        <v>19.954061036818636</v>
      </c>
      <c r="AL40" s="76">
        <f>AK40*Data!D47/Data!B47</f>
        <v>2.2064586723405224</v>
      </c>
      <c r="AM40" s="15">
        <f>Data!N$6/100*Data!C47*AK40</f>
        <v>343.20984983328054</v>
      </c>
      <c r="AN40" s="15">
        <f>Data!N$7*AL40</f>
        <v>661.93760170215671</v>
      </c>
      <c r="AO40" s="77">
        <f t="shared" si="8"/>
        <v>0.5522528245473779</v>
      </c>
      <c r="AP40" s="8">
        <f>Data!N$5/100*Data!C47*Data!G47/Data!B47/(1-AO40)*AK40</f>
        <v>322.4568494792228</v>
      </c>
    </row>
    <row r="41" spans="1:42">
      <c r="A41" s="11">
        <v>36</v>
      </c>
      <c r="B41" s="22">
        <f>AI41</f>
        <v>2.2616666666666672</v>
      </c>
      <c r="C41" s="16">
        <f t="shared" si="0"/>
        <v>1.1499999999999999</v>
      </c>
      <c r="D41" s="9"/>
      <c r="J41" s="23">
        <f>Data!B48*Data!C48</f>
        <v>6624</v>
      </c>
      <c r="K41" s="23">
        <f>IF(Data!C$7=1,Data!D48,IF(Data!C$7=2,J41,Data!B48))</f>
        <v>15</v>
      </c>
      <c r="L41" s="33">
        <f>Data!E48*SQRT(Data!F48/20)</f>
        <v>12.341757340253762</v>
      </c>
      <c r="M41" s="33">
        <f>IF(Data!H48="A",Data!G$5,IF(Data!H48="B",Data!G$6,Data!G$7))</f>
        <v>1.5</v>
      </c>
      <c r="N41" s="33">
        <f>IF(Data!I48="A",Data!G$5,IF(Data!I48="B",Data!G$6,Data!G$7))</f>
        <v>1.5</v>
      </c>
      <c r="O41" s="33">
        <f>IF(Data!J48="A",Data!G$5,IF(Data!J48="B",Data!G$6,Data!G$7))</f>
        <v>1.5</v>
      </c>
      <c r="P41" s="45">
        <f>IF(Data!C$6=1,M41,IF(Data!C$6=2,N41,O41))</f>
        <v>1.5</v>
      </c>
      <c r="Q41" s="47">
        <f>Data!B48*P41/Data!G$9/Data!E48/SQRT(Data!F48/21)</f>
        <v>9.5480676341115317E-2</v>
      </c>
      <c r="R41">
        <f t="shared" si="1"/>
        <v>0.39712746384833403</v>
      </c>
      <c r="S41">
        <f t="shared" si="2"/>
        <v>0.35301858815884479</v>
      </c>
      <c r="T41" s="67">
        <f>(1-L41*S41/Data!G48)*100</f>
        <v>95.686267572618377</v>
      </c>
      <c r="U41" s="45">
        <f t="shared" si="3"/>
        <v>14.352940135892757</v>
      </c>
      <c r="V41" s="47">
        <f>Data!B48*Data!J$5/Data!G$9/Data!E48/SQRT(Data!F48/21)</f>
        <v>0.1877786634708602</v>
      </c>
      <c r="W41">
        <f t="shared" si="4"/>
        <v>0.39196994398132956</v>
      </c>
      <c r="X41">
        <f t="shared" si="5"/>
        <v>0.31206541296873169</v>
      </c>
      <c r="Y41" s="67">
        <f>(1-L41*X41/Data!G48)*100</f>
        <v>96.186697424607758</v>
      </c>
      <c r="Z41" s="45">
        <f t="shared" si="6"/>
        <v>14.428004613691165</v>
      </c>
      <c r="AA41" s="71">
        <f>IF(Data!C$6=1,M41,IF(Data!C$6=2,N41,O41))*Data!B48/Data!G$9</f>
        <v>1.1499999999999999</v>
      </c>
      <c r="AB41" s="72">
        <f>Data!C48*AA41</f>
        <v>41.4</v>
      </c>
      <c r="AC41" s="35">
        <f>(100-T41)/100*Data!B48</f>
        <v>7.9372676663821862</v>
      </c>
      <c r="AD41" s="75">
        <f>AC41/Data!B48*Data!D48</f>
        <v>0.64705986410724348</v>
      </c>
      <c r="AE41" s="15">
        <f>Data!N$6/100*Data!C48*AC41</f>
        <v>57.148327197951744</v>
      </c>
      <c r="AF41" s="15">
        <f>Data!N$7*AD41</f>
        <v>194.11795923217304</v>
      </c>
      <c r="AG41" s="77">
        <f t="shared" si="7"/>
        <v>0.5380334809118299</v>
      </c>
      <c r="AH41" s="8">
        <f>Data!N$5/100*Data!C48*Data!G48/Data!B48/(1-AG41)*AC41</f>
        <v>84.88023730008679</v>
      </c>
      <c r="AI41" s="71">
        <f>Data!J$5*Data!B48/Data!G$9</f>
        <v>2.2616666666666672</v>
      </c>
      <c r="AJ41" s="72">
        <f>Data!C48*AI41</f>
        <v>81.420000000000016</v>
      </c>
      <c r="AK41" s="72">
        <f>(100-Y41)/100*Data!B48</f>
        <v>7.0164767387217264</v>
      </c>
      <c r="AL41" s="76">
        <f>AK41*Data!D48/Data!B48</f>
        <v>0.5719953863088364</v>
      </c>
      <c r="AM41" s="15">
        <f>Data!N$6/100*Data!C48*AK41</f>
        <v>50.51863251879643</v>
      </c>
      <c r="AN41" s="15">
        <f>Data!N$7*AL41</f>
        <v>171.59861589265091</v>
      </c>
      <c r="AO41" s="77">
        <f t="shared" si="8"/>
        <v>0.57447491884509227</v>
      </c>
      <c r="AP41" s="8">
        <f>Data!N$5/100*Data!C48*Data!G48/Data!B48/(1-AO41)*AK41</f>
        <v>81.459171140365342</v>
      </c>
    </row>
    <row r="42" spans="1:42">
      <c r="A42" s="11">
        <v>37</v>
      </c>
      <c r="B42" s="22">
        <f>AI42</f>
        <v>0.87270833333333342</v>
      </c>
      <c r="C42" s="16">
        <f t="shared" si="0"/>
        <v>0.44374999999999998</v>
      </c>
      <c r="D42" s="9"/>
      <c r="J42" s="23">
        <f>Data!B49*Data!C49</f>
        <v>5467</v>
      </c>
      <c r="K42" s="23">
        <f>IF(Data!C$7=1,Data!D49,IF(Data!C$7=2,J42,Data!B49))</f>
        <v>21</v>
      </c>
      <c r="L42" s="33">
        <f>Data!E49*SQRT(Data!F49/20)</f>
        <v>3.788871908856728</v>
      </c>
      <c r="M42" s="33">
        <f>IF(Data!H49="A",Data!G$5,IF(Data!H49="B",Data!G$6,Data!G$7))</f>
        <v>1.5</v>
      </c>
      <c r="N42" s="33">
        <f>IF(Data!I49="A",Data!G$5,IF(Data!I49="B",Data!G$6,Data!G$7))</f>
        <v>2.5</v>
      </c>
      <c r="O42" s="33">
        <f>IF(Data!J49="A",Data!G$5,IF(Data!J49="B",Data!G$6,Data!G$7))</f>
        <v>1.5</v>
      </c>
      <c r="P42" s="45">
        <f>IF(Data!C$6=1,M42,IF(Data!C$6=2,N42,O42))</f>
        <v>1.5</v>
      </c>
      <c r="Q42" s="47">
        <f>Data!B49*P42/Data!G$9/Data!E49/SQRT(Data!F49/21)</f>
        <v>0.1200115631189715</v>
      </c>
      <c r="R42">
        <f t="shared" si="1"/>
        <v>0.39607919907438538</v>
      </c>
      <c r="S42">
        <f t="shared" si="2"/>
        <v>0.34180553051702184</v>
      </c>
      <c r="T42" s="67">
        <f>(1-L42*S42/Data!G49)*100</f>
        <v>96.988238667749272</v>
      </c>
      <c r="U42" s="45">
        <f t="shared" si="3"/>
        <v>20.367530120227347</v>
      </c>
      <c r="V42" s="47">
        <f>Data!B49*Data!J$5/Data!G$9/Data!E49/SQRT(Data!F49/21)</f>
        <v>0.23602274080064398</v>
      </c>
      <c r="W42">
        <f t="shared" si="4"/>
        <v>0.38798326586288329</v>
      </c>
      <c r="X42">
        <f t="shared" si="5"/>
        <v>0.29199104417568356</v>
      </c>
      <c r="Y42" s="67">
        <f>(1-L42*X42/Data!G49)*100</f>
        <v>97.42717054670932</v>
      </c>
      <c r="Z42" s="45">
        <f t="shared" si="6"/>
        <v>20.459705814808959</v>
      </c>
      <c r="AA42" s="71">
        <f>IF(Data!C$6=1,M42,IF(Data!C$6=2,N42,O42))*Data!B49/Data!G$9</f>
        <v>0.44374999999999998</v>
      </c>
      <c r="AB42" s="72">
        <f>Data!C49*AA42</f>
        <v>34.168749999999996</v>
      </c>
      <c r="AC42" s="35">
        <f>(100-T42)/100*Data!B49</f>
        <v>2.138350545898017</v>
      </c>
      <c r="AD42" s="75">
        <f>AC42/Data!B49*Data!D49</f>
        <v>0.6324698797726529</v>
      </c>
      <c r="AE42" s="15">
        <f>Data!N$6/100*Data!C49*AC42</f>
        <v>32.930598406829461</v>
      </c>
      <c r="AF42" s="15">
        <f>Data!N$7*AD42</f>
        <v>189.74096393179587</v>
      </c>
      <c r="AG42" s="77">
        <f t="shared" si="7"/>
        <v>0.54776300594001748</v>
      </c>
      <c r="AH42" s="8">
        <f>Data!N$5/100*Data!C49*Data!G49/Data!B49/(1-AG42)*AC42</f>
        <v>55.125641544483699</v>
      </c>
      <c r="AI42" s="71">
        <f>Data!J$5*Data!B49/Data!G$9</f>
        <v>0.87270833333333342</v>
      </c>
      <c r="AJ42" s="72">
        <f>Data!C49*AI42</f>
        <v>67.198541666666671</v>
      </c>
      <c r="AK42" s="72">
        <f>(100-Y42)/100*Data!B49</f>
        <v>1.8267089118363828</v>
      </c>
      <c r="AL42" s="76">
        <f>AK42*Data!D49/Data!B49</f>
        <v>0.54029418519104278</v>
      </c>
      <c r="AM42" s="15">
        <f>Data!N$6/100*Data!C49*AK42</f>
        <v>28.131317242280296</v>
      </c>
      <c r="AN42" s="15">
        <f>Data!N$7*AL42</f>
        <v>162.08825555731283</v>
      </c>
      <c r="AO42" s="77">
        <f t="shared" si="8"/>
        <v>0.59329248799682699</v>
      </c>
      <c r="AP42" s="8">
        <f>Data!N$5/100*Data!C49*Data!G49/Data!B49/(1-AO42)*AK42</f>
        <v>52.363418847910175</v>
      </c>
    </row>
    <row r="43" spans="1:42">
      <c r="A43" s="11">
        <v>38</v>
      </c>
      <c r="B43" s="22">
        <f>AI43</f>
        <v>3.4539583333333335</v>
      </c>
      <c r="C43" s="16">
        <f t="shared" si="0"/>
        <v>1.7562500000000001</v>
      </c>
      <c r="D43" s="9"/>
      <c r="J43" s="23">
        <f>Data!B50*Data!C50</f>
        <v>7868</v>
      </c>
      <c r="K43" s="23">
        <f>IF(Data!C$7=1,Data!D50,IF(Data!C$7=2,J43,Data!B50))</f>
        <v>27</v>
      </c>
      <c r="L43" s="33">
        <f>Data!E50*SQRT(Data!F50/20)</f>
        <v>15.887802859844578</v>
      </c>
      <c r="M43" s="33">
        <f>IF(Data!H50="A",Data!G$5,IF(Data!H50="B",Data!G$6,Data!G$7))</f>
        <v>1.5</v>
      </c>
      <c r="N43" s="33">
        <f>IF(Data!I50="A",Data!G$5,IF(Data!I50="B",Data!G$6,Data!G$7))</f>
        <v>1.5</v>
      </c>
      <c r="O43" s="33">
        <f>IF(Data!J50="A",Data!G$5,IF(Data!J50="B",Data!G$6,Data!G$7))</f>
        <v>1.5</v>
      </c>
      <c r="P43" s="45">
        <f>IF(Data!C$6=1,M43,IF(Data!C$6=2,N43,O43))</f>
        <v>1.5</v>
      </c>
      <c r="Q43" s="47">
        <f>Data!B50*P43/Data!G$9/Data!E50/SQRT(Data!F50/21)</f>
        <v>0.11327058525002741</v>
      </c>
      <c r="R43">
        <f t="shared" si="1"/>
        <v>0.39639074867266977</v>
      </c>
      <c r="S43">
        <f t="shared" si="2"/>
        <v>0.34486305119928196</v>
      </c>
      <c r="T43" s="67">
        <f>(1-L43*S43/Data!G50)*100</f>
        <v>96.141467485141774</v>
      </c>
      <c r="U43" s="45">
        <f t="shared" si="3"/>
        <v>25.958196220988281</v>
      </c>
      <c r="V43" s="47">
        <f>Data!B50*Data!J$5/Data!G$9/Data!E50/SQRT(Data!F50/21)</f>
        <v>0.22276548432505391</v>
      </c>
      <c r="W43">
        <f t="shared" si="4"/>
        <v>0.38916497192078081</v>
      </c>
      <c r="X43">
        <f t="shared" si="5"/>
        <v>0.29741699869005284</v>
      </c>
      <c r="Y43" s="67">
        <f>(1-L43*X43/Data!G50)*100</f>
        <v>96.672322082849149</v>
      </c>
      <c r="Z43" s="45">
        <f t="shared" si="6"/>
        <v>26.10152696236927</v>
      </c>
      <c r="AA43" s="71">
        <f>IF(Data!C$6=1,M43,IF(Data!C$6=2,N43,O43))*Data!B50/Data!G$9</f>
        <v>1.7562500000000001</v>
      </c>
      <c r="AB43" s="72">
        <f>Data!C50*AA43</f>
        <v>49.175000000000004</v>
      </c>
      <c r="AC43" s="35">
        <f>(100-T43)/100*Data!B50</f>
        <v>10.842476366751614</v>
      </c>
      <c r="AD43" s="75">
        <f>AC43/Data!B50*Data!D50</f>
        <v>1.0418037790117209</v>
      </c>
      <c r="AE43" s="15">
        <f>Data!N$6/100*Data!C50*AC43</f>
        <v>60.717867653809044</v>
      </c>
      <c r="AF43" s="15">
        <f>Data!N$7*AD43</f>
        <v>312.54113370351627</v>
      </c>
      <c r="AG43" s="77">
        <f t="shared" si="7"/>
        <v>0.54509198165041384</v>
      </c>
      <c r="AH43" s="8">
        <f>Data!N$5/100*Data!C50*Data!G50/Data!B50/(1-AG43)*AC43</f>
        <v>84.311139066836049</v>
      </c>
      <c r="AI43" s="71">
        <f>Data!J$5*Data!B50/Data!G$9</f>
        <v>3.4539583333333335</v>
      </c>
      <c r="AJ43" s="72">
        <f>Data!C50*AI43</f>
        <v>96.710833333333341</v>
      </c>
      <c r="AK43" s="72">
        <f>(100-Y43)/100*Data!B50</f>
        <v>9.3507749471938908</v>
      </c>
      <c r="AL43" s="76">
        <f>AK43*Data!D50/Data!B50</f>
        <v>0.89847303763072972</v>
      </c>
      <c r="AM43" s="15">
        <f>Data!N$6/100*Data!C50*AK43</f>
        <v>52.364339704285797</v>
      </c>
      <c r="AN43" s="15">
        <f>Data!N$7*AL43</f>
        <v>269.54191128921889</v>
      </c>
      <c r="AO43" s="77">
        <f t="shared" si="8"/>
        <v>0.58814098374031953</v>
      </c>
      <c r="AP43" s="8">
        <f>Data!N$5/100*Data!C50*Data!G50/Data!B50/(1-AO43)*AK43</f>
        <v>80.311750357855615</v>
      </c>
    </row>
    <row r="44" spans="1:42">
      <c r="A44" s="11">
        <v>39</v>
      </c>
      <c r="B44" s="22">
        <f>AI44</f>
        <v>3.921041666666667</v>
      </c>
      <c r="C44" s="16">
        <f t="shared" si="0"/>
        <v>1.9937499999999999</v>
      </c>
      <c r="D44" s="9"/>
      <c r="J44" s="23">
        <f>Data!B51*Data!C51</f>
        <v>4785</v>
      </c>
      <c r="K44" s="23">
        <f>IF(Data!C$7=1,Data!D51,IF(Data!C$7=2,J44,Data!B51))</f>
        <v>17</v>
      </c>
      <c r="L44" s="33">
        <f>Data!E51*SQRT(Data!F51/20)</f>
        <v>18.850010792393938</v>
      </c>
      <c r="M44" s="33">
        <f>IF(Data!H51="A",Data!G$5,IF(Data!H51="B",Data!G$6,Data!G$7))</f>
        <v>1.5</v>
      </c>
      <c r="N44" s="33">
        <f>IF(Data!I51="A",Data!G$5,IF(Data!I51="B",Data!G$6,Data!G$7))</f>
        <v>1.5</v>
      </c>
      <c r="O44" s="33">
        <f>IF(Data!J51="A",Data!G$5,IF(Data!J51="B",Data!G$6,Data!G$7))</f>
        <v>1.5</v>
      </c>
      <c r="P44" s="45">
        <f>IF(Data!C$6=1,M44,IF(Data!C$6=2,N44,O44))</f>
        <v>1.5</v>
      </c>
      <c r="Q44" s="47">
        <f>Data!B51*P44/Data!G$9/Data!E51/SQRT(Data!F51/21)</f>
        <v>0.10838114797194433</v>
      </c>
      <c r="R44">
        <f t="shared" si="1"/>
        <v>0.39660560156155295</v>
      </c>
      <c r="S44">
        <f t="shared" si="2"/>
        <v>0.34709203421894408</v>
      </c>
      <c r="T44" s="67">
        <f>(1-L44*S44/Data!G51)*100</f>
        <v>96.823937577193661</v>
      </c>
      <c r="U44" s="45">
        <f t="shared" si="3"/>
        <v>16.460069388122921</v>
      </c>
      <c r="V44" s="47">
        <f>Data!B51*Data!J$5/Data!G$9/Data!E51/SQRT(Data!F51/21)</f>
        <v>0.21314959101149053</v>
      </c>
      <c r="W44">
        <f t="shared" si="4"/>
        <v>0.38998146115238935</v>
      </c>
      <c r="X44">
        <f t="shared" si="5"/>
        <v>0.30139539498024831</v>
      </c>
      <c r="Y44" s="67">
        <f>(1-L44*X44/Data!G51)*100</f>
        <v>97.242084248468203</v>
      </c>
      <c r="Z44" s="45">
        <f t="shared" si="6"/>
        <v>16.531154322239594</v>
      </c>
      <c r="AA44" s="71">
        <f>IF(Data!C$6=1,M44,IF(Data!C$6=2,N44,O44))*Data!B51/Data!G$9</f>
        <v>1.9937499999999999</v>
      </c>
      <c r="AB44" s="72">
        <f>Data!C51*AA44</f>
        <v>29.90625</v>
      </c>
      <c r="AC44" s="35">
        <f>(100-T44)/100*Data!B51</f>
        <v>10.131639128752221</v>
      </c>
      <c r="AD44" s="75">
        <f>AC44/Data!B51*Data!D51</f>
        <v>0.53993061187707758</v>
      </c>
      <c r="AE44" s="15">
        <f>Data!N$6/100*Data!C51*AC44</f>
        <v>30.394917386256665</v>
      </c>
      <c r="AF44" s="15">
        <f>Data!N$7*AD44</f>
        <v>161.97918356312329</v>
      </c>
      <c r="AG44" s="77">
        <f t="shared" si="7"/>
        <v>0.54315332261081062</v>
      </c>
      <c r="AH44" s="8">
        <f>Data!N$5/100*Data!C51*Data!G51/Data!B51/(1-AG44)*AC44</f>
        <v>53.705287639155664</v>
      </c>
      <c r="AI44" s="71">
        <f>Data!J$5*Data!B51/Data!G$9</f>
        <v>3.921041666666667</v>
      </c>
      <c r="AJ44" s="72">
        <f>Data!C51*AI44</f>
        <v>58.815625000000004</v>
      </c>
      <c r="AK44" s="72">
        <f>(100-Y44)/100*Data!B51</f>
        <v>8.797751247386433</v>
      </c>
      <c r="AL44" s="76">
        <f>AK44*Data!D51/Data!B51</f>
        <v>0.46884567776040553</v>
      </c>
      <c r="AM44" s="15">
        <f>Data!N$6/100*Data!C51*AK44</f>
        <v>26.393253742159299</v>
      </c>
      <c r="AN44" s="15">
        <f>Data!N$7*AL44</f>
        <v>140.65370332812165</v>
      </c>
      <c r="AO44" s="77">
        <f t="shared" si="8"/>
        <v>0.58439485737804897</v>
      </c>
      <c r="AP44" s="8">
        <f>Data!N$5/100*Data!C51*Data!G51/Data!B51/(1-AO44)*AK44</f>
        <v>51.262356972235104</v>
      </c>
    </row>
    <row r="45" spans="1:42">
      <c r="A45" s="11">
        <v>40</v>
      </c>
      <c r="B45" s="22">
        <f>AI45</f>
        <v>0.52854166666666669</v>
      </c>
      <c r="C45" s="16">
        <f t="shared" si="0"/>
        <v>0.26874999999999999</v>
      </c>
      <c r="D45" s="9"/>
      <c r="J45" s="23">
        <f>Data!B52*Data!C52</f>
        <v>1032</v>
      </c>
      <c r="K45" s="23">
        <f>IF(Data!C$7=1,Data!D52,IF(Data!C$7=2,J45,Data!B52))</f>
        <v>18</v>
      </c>
      <c r="L45" s="33">
        <f>Data!E52*SQRT(Data!F52/20)</f>
        <v>5.4440636527177455</v>
      </c>
      <c r="M45" s="33">
        <f>IF(Data!H52="A",Data!G$5,IF(Data!H52="B",Data!G$6,Data!G$7))</f>
        <v>1.5</v>
      </c>
      <c r="N45" s="33">
        <f>IF(Data!I52="A",Data!G$5,IF(Data!I52="B",Data!G$6,Data!G$7))</f>
        <v>1.5</v>
      </c>
      <c r="O45" s="33">
        <f>IF(Data!J52="A",Data!G$5,IF(Data!J52="B",Data!G$6,Data!G$7))</f>
        <v>1.5</v>
      </c>
      <c r="P45" s="45">
        <f>IF(Data!C$6=1,M45,IF(Data!C$6=2,N45,O45))</f>
        <v>1.5</v>
      </c>
      <c r="Q45" s="47">
        <f>Data!B52*P45/Data!G$9/Data!E52/SQRT(Data!F52/21)</f>
        <v>5.0584787284345518E-2</v>
      </c>
      <c r="R45">
        <f t="shared" si="1"/>
        <v>0.39843173003811894</v>
      </c>
      <c r="S45">
        <f t="shared" si="2"/>
        <v>0.37415972298004629</v>
      </c>
      <c r="T45" s="67">
        <f>(1-L45*S45/Data!G52)*100</f>
        <v>95.262908492589276</v>
      </c>
      <c r="U45" s="45">
        <f t="shared" si="3"/>
        <v>17.147323528666071</v>
      </c>
      <c r="V45" s="47">
        <f>Data!B52*Data!J$5/Data!G$9/Data!E52/SQRT(Data!F52/21)</f>
        <v>9.948341499254619E-2</v>
      </c>
      <c r="W45">
        <f t="shared" si="4"/>
        <v>0.39697253686505446</v>
      </c>
      <c r="X45">
        <f t="shared" si="5"/>
        <v>0.35117263806416299</v>
      </c>
      <c r="Y45" s="67">
        <f>(1-L45*X45/Data!G52)*100</f>
        <v>95.553939082060197</v>
      </c>
      <c r="Z45" s="45">
        <f t="shared" si="6"/>
        <v>17.199709034770834</v>
      </c>
      <c r="AA45" s="71">
        <f>IF(Data!C$6=1,M45,IF(Data!C$6=2,N45,O45))*Data!B52/Data!G$9</f>
        <v>0.26874999999999999</v>
      </c>
      <c r="AB45" s="72">
        <f>Data!C52*AA45</f>
        <v>6.4499999999999993</v>
      </c>
      <c r="AC45" s="35">
        <f>(100-T45)/100*Data!B52</f>
        <v>2.0369493481866114</v>
      </c>
      <c r="AD45" s="75">
        <f>AC45/Data!B52*Data!D52</f>
        <v>0.85267647133393032</v>
      </c>
      <c r="AE45" s="15">
        <f>Data!N$6/100*Data!C52*AC45</f>
        <v>9.7773568712957371</v>
      </c>
      <c r="AF45" s="15">
        <f>Data!N$7*AD45</f>
        <v>255.80294140017909</v>
      </c>
      <c r="AG45" s="77">
        <f t="shared" si="7"/>
        <v>0.52017180735315505</v>
      </c>
      <c r="AH45" s="8">
        <f>Data!N$5/100*Data!C52*Data!G52/Data!B52/(1-AG45)*AC45</f>
        <v>25.470983732118626</v>
      </c>
      <c r="AI45" s="71">
        <f>Data!J$5*Data!B52/Data!G$9</f>
        <v>0.52854166666666669</v>
      </c>
      <c r="AJ45" s="72">
        <f>Data!C52*AI45</f>
        <v>12.685</v>
      </c>
      <c r="AK45" s="72">
        <f>(100-Y45)/100*Data!B52</f>
        <v>1.9118061947141156</v>
      </c>
      <c r="AL45" s="76">
        <f>AK45*Data!D52/Data!B52</f>
        <v>0.80029096522916465</v>
      </c>
      <c r="AM45" s="15">
        <f>Data!N$6/100*Data!C52*AK45</f>
        <v>9.1766697346277564</v>
      </c>
      <c r="AN45" s="15">
        <f>Data!N$7*AL45</f>
        <v>240.08728956874938</v>
      </c>
      <c r="AO45" s="77">
        <f t="shared" si="8"/>
        <v>0.53962277225482203</v>
      </c>
      <c r="AP45" s="8">
        <f>Data!N$5/100*Data!C52*Data!G52/Data!B52/(1-AO45)*AK45</f>
        <v>24.916169777697785</v>
      </c>
    </row>
    <row r="46" spans="1:42">
      <c r="A46" s="11">
        <v>41</v>
      </c>
      <c r="B46" s="22">
        <f>AI46</f>
        <v>0.25812499999999999</v>
      </c>
      <c r="C46" s="16">
        <f t="shared" si="0"/>
        <v>0.13125000000000001</v>
      </c>
      <c r="D46" s="9"/>
      <c r="J46" s="23">
        <f>Data!B53*Data!C53</f>
        <v>441</v>
      </c>
      <c r="K46" s="23">
        <f>IF(Data!C$7=1,Data!D53,IF(Data!C$7=2,J46,Data!B53))</f>
        <v>16</v>
      </c>
      <c r="L46" s="33">
        <f>Data!E53*SQRT(Data!F53/20)</f>
        <v>2.374467505074652</v>
      </c>
      <c r="M46" s="33">
        <f>IF(Data!H53="A",Data!G$5,IF(Data!H53="B",Data!G$6,Data!G$7))</f>
        <v>1.5</v>
      </c>
      <c r="N46" s="33">
        <f>IF(Data!I53="A",Data!G$5,IF(Data!I53="B",Data!G$6,Data!G$7))</f>
        <v>1.5</v>
      </c>
      <c r="O46" s="33">
        <f>IF(Data!J53="A",Data!G$5,IF(Data!J53="B",Data!G$6,Data!G$7))</f>
        <v>1.5</v>
      </c>
      <c r="P46" s="45">
        <f>IF(Data!C$6=1,M46,IF(Data!C$6=2,N46,O46))</f>
        <v>1.5</v>
      </c>
      <c r="Q46" s="47">
        <f>Data!B53*P46/Data!G$9/Data!E53/SQRT(Data!F53/21)</f>
        <v>5.664058510625581E-2</v>
      </c>
      <c r="R46">
        <f t="shared" si="1"/>
        <v>0.39830239316611121</v>
      </c>
      <c r="S46">
        <f t="shared" si="2"/>
        <v>0.37126128562874156</v>
      </c>
      <c r="T46" s="67">
        <f>(1-L46*S46/Data!G53)*100</f>
        <v>95.802153054201497</v>
      </c>
      <c r="U46" s="45">
        <f t="shared" si="3"/>
        <v>15.32834448867224</v>
      </c>
      <c r="V46" s="47">
        <f>Data!B53*Data!J$5/Data!G$9/Data!E53/SQRT(Data!F53/21)</f>
        <v>0.11139315070896974</v>
      </c>
      <c r="W46">
        <f t="shared" si="4"/>
        <v>0.3964743546043395</v>
      </c>
      <c r="X46">
        <f t="shared" si="5"/>
        <v>0.3457178097695347</v>
      </c>
      <c r="Y46" s="67">
        <f>(1-L46*X46/Data!G53)*100</f>
        <v>96.090972832269799</v>
      </c>
      <c r="Z46" s="45">
        <f t="shared" si="6"/>
        <v>15.374555653163167</v>
      </c>
      <c r="AA46" s="71">
        <f>IF(Data!C$6=1,M46,IF(Data!C$6=2,N46,O46))*Data!B53/Data!G$9</f>
        <v>0.13125000000000001</v>
      </c>
      <c r="AB46" s="72">
        <f>Data!C53*AA46</f>
        <v>2.7562500000000001</v>
      </c>
      <c r="AC46" s="35">
        <f>(100-T46)/100*Data!B53</f>
        <v>0.88154785861768559</v>
      </c>
      <c r="AD46" s="75">
        <f>AC46/Data!B53*Data!D53</f>
        <v>0.67165551132776047</v>
      </c>
      <c r="AE46" s="15">
        <f>Data!N$6/100*Data!C53*AC46</f>
        <v>3.7025010061942796</v>
      </c>
      <c r="AF46" s="15">
        <f>Data!N$7*AD46</f>
        <v>201.49665339832814</v>
      </c>
      <c r="AG46" s="77">
        <f t="shared" si="7"/>
        <v>0.52258424790913649</v>
      </c>
      <c r="AH46" s="8">
        <f>Data!N$5/100*Data!C53*Data!G53/Data!B53/(1-AG46)*AC46</f>
        <v>9.6941213972805969</v>
      </c>
      <c r="AI46" s="71">
        <f>Data!J$5*Data!B53/Data!G$9</f>
        <v>0.25812499999999999</v>
      </c>
      <c r="AJ46" s="72">
        <f>Data!C53*AI46</f>
        <v>5.4206250000000002</v>
      </c>
      <c r="AK46" s="72">
        <f>(100-Y46)/100*Data!B53</f>
        <v>0.82089570522334232</v>
      </c>
      <c r="AL46" s="76">
        <f>AK46*Data!D53/Data!B53</f>
        <v>0.62544434683683225</v>
      </c>
      <c r="AM46" s="15">
        <f>Data!N$6/100*Data!C53*AK46</f>
        <v>3.447761961938038</v>
      </c>
      <c r="AN46" s="15">
        <f>Data!N$7*AL46</f>
        <v>187.63330405104966</v>
      </c>
      <c r="AO46" s="77">
        <f t="shared" si="8"/>
        <v>0.54434770439868985</v>
      </c>
      <c r="AP46" s="8">
        <f>Data!N$5/100*Data!C53*Data!G53/Data!B53/(1-AO46)*AK46</f>
        <v>9.4583139249527246</v>
      </c>
    </row>
    <row r="47" spans="1:42">
      <c r="A47" s="11">
        <v>42</v>
      </c>
      <c r="B47" s="22">
        <f>AI47</f>
        <v>0.29500000000000004</v>
      </c>
      <c r="C47" s="16">
        <f t="shared" si="0"/>
        <v>0.15</v>
      </c>
      <c r="D47" s="9"/>
      <c r="J47" s="23">
        <f>Data!B54*Data!C54</f>
        <v>720</v>
      </c>
      <c r="K47" s="23">
        <f>IF(Data!C$7=1,Data!D54,IF(Data!C$7=2,J47,Data!B54))</f>
        <v>17</v>
      </c>
      <c r="L47" s="33">
        <f>Data!E54*SQRT(Data!F54/20)</f>
        <v>1.8363596862435898</v>
      </c>
      <c r="M47" s="33">
        <f>IF(Data!H54="A",Data!G$5,IF(Data!H54="B",Data!G$6,Data!G$7))</f>
        <v>1.5</v>
      </c>
      <c r="N47" s="33">
        <f>IF(Data!I54="A",Data!G$5,IF(Data!I54="B",Data!G$6,Data!G$7))</f>
        <v>1.5</v>
      </c>
      <c r="O47" s="33">
        <f>IF(Data!J54="A",Data!G$5,IF(Data!J54="B",Data!G$6,Data!G$7))</f>
        <v>1.5</v>
      </c>
      <c r="P47" s="45">
        <f>IF(Data!C$6=1,M47,IF(Data!C$6=2,N47,O47))</f>
        <v>1.5</v>
      </c>
      <c r="Q47" s="47">
        <f>Data!B54*P47/Data!G$9/Data!E54/SQRT(Data!F54/21)</f>
        <v>8.3700520459478969E-2</v>
      </c>
      <c r="R47">
        <f t="shared" si="1"/>
        <v>0.39754680993295227</v>
      </c>
      <c r="S47">
        <f t="shared" si="2"/>
        <v>0.35848819042350016</v>
      </c>
      <c r="T47" s="67">
        <f>(1-L47*S47/Data!G54)*100</f>
        <v>97.257028079632789</v>
      </c>
      <c r="U47" s="45">
        <f t="shared" si="3"/>
        <v>16.533694773537576</v>
      </c>
      <c r="V47" s="47">
        <f>Data!B54*Data!J$5/Data!G$9/Data!E54/SQRT(Data!F54/21)</f>
        <v>0.16461102357030866</v>
      </c>
      <c r="W47">
        <f t="shared" si="4"/>
        <v>0.39357324273885885</v>
      </c>
      <c r="X47">
        <f t="shared" si="5"/>
        <v>0.3220291639417831</v>
      </c>
      <c r="Y47" s="67">
        <f>(1-L47*X47/Data!G54)*100</f>
        <v>97.53599427309409</v>
      </c>
      <c r="Z47" s="45">
        <f t="shared" si="6"/>
        <v>16.581119026425995</v>
      </c>
      <c r="AA47" s="71">
        <f>IF(Data!C$6=1,M47,IF(Data!C$6=2,N47,O47))*Data!B54/Data!G$9</f>
        <v>0.15</v>
      </c>
      <c r="AB47" s="72">
        <f>Data!C54*AA47</f>
        <v>4.5</v>
      </c>
      <c r="AC47" s="35">
        <f>(100-T47)/100*Data!B54</f>
        <v>0.65831326088813058</v>
      </c>
      <c r="AD47" s="75">
        <f>AC47/Data!B54*Data!D54</f>
        <v>0.46630522646242584</v>
      </c>
      <c r="AE47" s="15">
        <f>Data!N$6/100*Data!C54*AC47</f>
        <v>3.9498795653287835</v>
      </c>
      <c r="AF47" s="15">
        <f>Data!N$7*AD47</f>
        <v>139.89156793872775</v>
      </c>
      <c r="AG47" s="77">
        <f t="shared" si="7"/>
        <v>0.53335272833385616</v>
      </c>
      <c r="AH47" s="8">
        <f>Data!N$5/100*Data!C54*Data!G54/Data!B54/(1-AG47)*AC47</f>
        <v>10.580474282068312</v>
      </c>
      <c r="AI47" s="71">
        <f>Data!J$5*Data!B54/Data!G$9</f>
        <v>0.29500000000000004</v>
      </c>
      <c r="AJ47" s="72">
        <f>Data!C54*AI47</f>
        <v>8.8500000000000014</v>
      </c>
      <c r="AK47" s="72">
        <f>(100-Y47)/100*Data!B54</f>
        <v>0.59136137445741832</v>
      </c>
      <c r="AL47" s="76">
        <f>AK47*Data!D54/Data!B54</f>
        <v>0.41888097357400467</v>
      </c>
      <c r="AM47" s="15">
        <f>Data!N$6/100*Data!C54*AK47</f>
        <v>3.5481682467445097</v>
      </c>
      <c r="AN47" s="15">
        <f>Data!N$7*AL47</f>
        <v>125.66429207220141</v>
      </c>
      <c r="AO47" s="77">
        <f t="shared" si="8"/>
        <v>0.56537492298310232</v>
      </c>
      <c r="AP47" s="8">
        <f>Data!N$5/100*Data!C54*Data!G54/Data!B54/(1-AO47)*AK47</f>
        <v>10.204681098643102</v>
      </c>
    </row>
    <row r="48" spans="1:42">
      <c r="A48" s="11">
        <v>43</v>
      </c>
      <c r="B48" s="22">
        <f>AI48</f>
        <v>6.7112500000000006</v>
      </c>
      <c r="C48" s="16">
        <f t="shared" si="0"/>
        <v>3.4125000000000001</v>
      </c>
      <c r="D48" s="9"/>
      <c r="J48" s="23">
        <f>Data!B55*Data!C55</f>
        <v>7644</v>
      </c>
      <c r="K48" s="23">
        <f>IF(Data!C$7=1,Data!D55,IF(Data!C$7=2,J48,Data!B55))</f>
        <v>20</v>
      </c>
      <c r="L48" s="33">
        <f>Data!E55*SQRT(Data!F55/20)</f>
        <v>25.621827531681518</v>
      </c>
      <c r="M48" s="33">
        <f>IF(Data!H55="A",Data!G$5,IF(Data!H55="B",Data!G$6,Data!G$7))</f>
        <v>1.5</v>
      </c>
      <c r="N48" s="33">
        <f>IF(Data!I55="A",Data!G$5,IF(Data!I55="B",Data!G$6,Data!G$7))</f>
        <v>1.5</v>
      </c>
      <c r="O48" s="33">
        <f>IF(Data!J55="A",Data!G$5,IF(Data!J55="B",Data!G$6,Data!G$7))</f>
        <v>1.5</v>
      </c>
      <c r="P48" s="45">
        <f>IF(Data!C$6=1,M48,IF(Data!C$6=2,N48,O48))</f>
        <v>1.5</v>
      </c>
      <c r="Q48" s="47">
        <f>Data!B55*P48/Data!G$9/Data!E55/SQRT(Data!F55/21)</f>
        <v>0.13647628938880091</v>
      </c>
      <c r="R48">
        <f t="shared" si="1"/>
        <v>0.3952437597193722</v>
      </c>
      <c r="S48">
        <f t="shared" si="2"/>
        <v>0.33441322268871609</v>
      </c>
      <c r="T48" s="67">
        <f>(1-L48*S48/Data!G55)*100</f>
        <v>96.928932646579185</v>
      </c>
      <c r="U48" s="45">
        <f t="shared" si="3"/>
        <v>19.385786529315837</v>
      </c>
      <c r="V48" s="47">
        <f>Data!B55*Data!J$5/Data!G$9/Data!E55/SQRT(Data!F55/21)</f>
        <v>0.26840336913130847</v>
      </c>
      <c r="W48">
        <f t="shared" si="4"/>
        <v>0.38482758094706793</v>
      </c>
      <c r="X48">
        <f t="shared" si="5"/>
        <v>0.27902446966227124</v>
      </c>
      <c r="Y48" s="67">
        <f>(1-L48*X48/Data!G55)*100</f>
        <v>97.437592530894051</v>
      </c>
      <c r="Z48" s="45">
        <f t="shared" si="6"/>
        <v>19.487518506178809</v>
      </c>
      <c r="AA48" s="71">
        <f>IF(Data!C$6=1,M48,IF(Data!C$6=2,N48,O48))*Data!B55/Data!G$9</f>
        <v>3.4125000000000001</v>
      </c>
      <c r="AB48" s="72">
        <f>Data!C55*AA48</f>
        <v>47.774999999999999</v>
      </c>
      <c r="AC48" s="35">
        <f>(100-T48)/100*Data!B55</f>
        <v>16.768027749677653</v>
      </c>
      <c r="AD48" s="75">
        <f>AC48/Data!B55*Data!D55</f>
        <v>0.6142134706841631</v>
      </c>
      <c r="AE48" s="15">
        <f>Data!N$6/100*Data!C55*AC48</f>
        <v>46.950477699097434</v>
      </c>
      <c r="AF48" s="15">
        <f>Data!N$7*AD48</f>
        <v>184.26404120524893</v>
      </c>
      <c r="AG48" s="77">
        <f t="shared" si="7"/>
        <v>0.55427761625787753</v>
      </c>
      <c r="AH48" s="8">
        <f>Data!N$5/100*Data!C55*Data!G55/Data!B55/(1-AG48)*AC48</f>
        <v>67.28172916598399</v>
      </c>
      <c r="AI48" s="71">
        <f>Data!J$5*Data!B55/Data!G$9</f>
        <v>6.7112500000000006</v>
      </c>
      <c r="AJ48" s="72">
        <f>Data!C55*AI48</f>
        <v>93.95750000000001</v>
      </c>
      <c r="AK48" s="72">
        <f>(100-Y48)/100*Data!B55</f>
        <v>13.990744781318481</v>
      </c>
      <c r="AL48" s="76">
        <f>AK48*Data!D55/Data!B55</f>
        <v>0.51248149382118979</v>
      </c>
      <c r="AM48" s="15">
        <f>Data!N$6/100*Data!C55*AK48</f>
        <v>39.174085387691754</v>
      </c>
      <c r="AN48" s="15">
        <f>Data!N$7*AL48</f>
        <v>153.74444814635694</v>
      </c>
      <c r="AO48" s="77">
        <f t="shared" si="8"/>
        <v>0.60580557678083524</v>
      </c>
      <c r="AP48" s="8">
        <f>Data!N$5/100*Data!C55*Data!G55/Data!B55/(1-AO48)*AK48</f>
        <v>63.476060192530625</v>
      </c>
    </row>
    <row r="49" spans="1:42">
      <c r="A49" s="11">
        <v>44</v>
      </c>
      <c r="B49" s="22">
        <f>AI49</f>
        <v>0.55312499999999998</v>
      </c>
      <c r="C49" s="16">
        <f t="shared" si="0"/>
        <v>0.28125</v>
      </c>
      <c r="D49" s="9"/>
      <c r="J49" s="23">
        <f>Data!B56*Data!C56</f>
        <v>10530</v>
      </c>
      <c r="K49" s="23">
        <f>IF(Data!C$7=1,Data!D56,IF(Data!C$7=2,J49,Data!B56))</f>
        <v>27</v>
      </c>
      <c r="L49" s="33">
        <f>Data!E56*SQRT(Data!F56/20)</f>
        <v>1.5830956852502978</v>
      </c>
      <c r="M49" s="33">
        <f>IF(Data!H56="A",Data!G$5,IF(Data!H56="B",Data!G$6,Data!G$7))</f>
        <v>1.5</v>
      </c>
      <c r="N49" s="33">
        <f>IF(Data!I56="A",Data!G$5,IF(Data!I56="B",Data!G$6,Data!G$7))</f>
        <v>2.5</v>
      </c>
      <c r="O49" s="33">
        <f>IF(Data!J56="A",Data!G$5,IF(Data!J56="B",Data!G$6,Data!G$7))</f>
        <v>1.5</v>
      </c>
      <c r="P49" s="45">
        <f>IF(Data!C$6=1,M49,IF(Data!C$6=2,N49,O49))</f>
        <v>1.5</v>
      </c>
      <c r="Q49" s="47">
        <f>Data!B56*P49/Data!G$9/Data!E56/SQRT(Data!F56/21)</f>
        <v>0.1820455282505859</v>
      </c>
      <c r="R49">
        <f t="shared" si="1"/>
        <v>0.39238570186848443</v>
      </c>
      <c r="S49">
        <f t="shared" si="2"/>
        <v>0.31451144941324238</v>
      </c>
      <c r="T49" s="67">
        <f>(1-L49*S49/Data!G56)*100</f>
        <v>97.510491407360391</v>
      </c>
      <c r="U49" s="45">
        <f t="shared" si="3"/>
        <v>26.327832679987306</v>
      </c>
      <c r="V49" s="47">
        <f>Data!B56*Data!J$5/Data!G$9/Data!E56/SQRT(Data!F56/21)</f>
        <v>0.35802287222615226</v>
      </c>
      <c r="W49">
        <f t="shared" si="4"/>
        <v>0.37417566813780012</v>
      </c>
      <c r="X49">
        <f t="shared" si="5"/>
        <v>0.24522904114344324</v>
      </c>
      <c r="Y49" s="67">
        <f>(1-L49*X49/Data!G56)*100</f>
        <v>98.058894815338732</v>
      </c>
      <c r="Z49" s="45">
        <f t="shared" si="6"/>
        <v>26.475901600141455</v>
      </c>
      <c r="AA49" s="71">
        <f>IF(Data!C$6=1,M49,IF(Data!C$6=2,N49,O49))*Data!B56/Data!G$9</f>
        <v>0.28125</v>
      </c>
      <c r="AB49" s="72">
        <f>Data!C56*AA49</f>
        <v>65.8125</v>
      </c>
      <c r="AC49" s="35">
        <f>(100-T49)/100*Data!B56</f>
        <v>1.1202788666878241</v>
      </c>
      <c r="AD49" s="75">
        <f>AC49/Data!B56*Data!D56</f>
        <v>0.67216732001269441</v>
      </c>
      <c r="AE49" s="15">
        <f>Data!N$6/100*Data!C56*AC49</f>
        <v>52.429050960990168</v>
      </c>
      <c r="AF49" s="15">
        <f>Data!N$7*AD49</f>
        <v>201.65019600380833</v>
      </c>
      <c r="AG49" s="77">
        <f t="shared" si="7"/>
        <v>0.57222650177900547</v>
      </c>
      <c r="AH49" s="8">
        <f>Data!N$5/100*Data!C56*Data!G56/Data!B56/(1-AG49)*AC49</f>
        <v>68.090357759460431</v>
      </c>
      <c r="AI49" s="71">
        <f>Data!J$5*Data!B56/Data!G$9</f>
        <v>0.55312499999999998</v>
      </c>
      <c r="AJ49" s="72">
        <f>Data!C56*AI49</f>
        <v>129.43125000000001</v>
      </c>
      <c r="AK49" s="72">
        <f>(100-Y49)/100*Data!B56</f>
        <v>0.87349733309757049</v>
      </c>
      <c r="AL49" s="76">
        <f>AK49*Data!D56/Data!B56</f>
        <v>0.52409839985854234</v>
      </c>
      <c r="AM49" s="15">
        <f>Data!N$6/100*Data!C56*AK49</f>
        <v>40.879675188966303</v>
      </c>
      <c r="AN49" s="15">
        <f>Data!N$7*AL49</f>
        <v>157.2295199575627</v>
      </c>
      <c r="AO49" s="77">
        <f t="shared" si="8"/>
        <v>0.63983690150135109</v>
      </c>
      <c r="AP49" s="8">
        <f>Data!N$5/100*Data!C56*Data!G56/Data!B56/(1-AO49)*AK49</f>
        <v>63.057350281603128</v>
      </c>
    </row>
    <row r="50" spans="1:42">
      <c r="A50" s="11">
        <v>45</v>
      </c>
      <c r="B50" s="22">
        <f>AI50</f>
        <v>0.24583333333333332</v>
      </c>
      <c r="C50" s="16">
        <f t="shared" si="0"/>
        <v>0.125</v>
      </c>
      <c r="D50" s="9"/>
      <c r="J50" s="23">
        <f>Data!B57*Data!C57</f>
        <v>2400</v>
      </c>
      <c r="K50" s="23">
        <f>IF(Data!C$7=1,Data!D57,IF(Data!C$7=2,J50,Data!B57))</f>
        <v>17</v>
      </c>
      <c r="L50" s="33">
        <f>Data!E57*SQRT(Data!F57/20)</f>
        <v>1.347331022236399</v>
      </c>
      <c r="M50" s="33">
        <f>IF(Data!H57="A",Data!G$5,IF(Data!H57="B",Data!G$6,Data!G$7))</f>
        <v>1.5</v>
      </c>
      <c r="N50" s="33">
        <f>IF(Data!I57="A",Data!G$5,IF(Data!I57="B",Data!G$6,Data!G$7))</f>
        <v>2.5</v>
      </c>
      <c r="O50" s="33">
        <f>IF(Data!J57="A",Data!G$5,IF(Data!J57="B",Data!G$6,Data!G$7))</f>
        <v>1.5</v>
      </c>
      <c r="P50" s="45">
        <f>IF(Data!C$6=1,M50,IF(Data!C$6=2,N50,O50))</f>
        <v>1.5</v>
      </c>
      <c r="Q50" s="47">
        <f>Data!B57*P50/Data!G$9/Data!E57/SQRT(Data!F57/21)</f>
        <v>9.5067123416995886E-2</v>
      </c>
      <c r="R50">
        <f t="shared" si="1"/>
        <v>0.39714311129632579</v>
      </c>
      <c r="S50">
        <f t="shared" si="2"/>
        <v>0.3532096697054149</v>
      </c>
      <c r="T50" s="67">
        <f>(1-L50*S50/Data!G57)*100</f>
        <v>97.356164748066789</v>
      </c>
      <c r="U50" s="45">
        <f t="shared" si="3"/>
        <v>16.550548007171354</v>
      </c>
      <c r="V50" s="47">
        <f>Data!B57*Data!J$5/Data!G$9/Data!E57/SQRT(Data!F57/21)</f>
        <v>0.18696534272009188</v>
      </c>
      <c r="W50">
        <f t="shared" si="4"/>
        <v>0.39202968221971807</v>
      </c>
      <c r="X50">
        <f t="shared" si="5"/>
        <v>0.31241163092633017</v>
      </c>
      <c r="Y50" s="67">
        <f>(1-L50*X50/Data!G57)*100</f>
        <v>97.66154509969715</v>
      </c>
      <c r="Z50" s="45">
        <f t="shared" si="6"/>
        <v>16.602462666948515</v>
      </c>
      <c r="AA50" s="71">
        <f>IF(Data!C$6=1,M50,IF(Data!C$6=2,N50,O50))*Data!B57/Data!G$9</f>
        <v>0.125</v>
      </c>
      <c r="AB50" s="72">
        <f>Data!C57*AA50</f>
        <v>15</v>
      </c>
      <c r="AC50" s="35">
        <f>(100-T50)/100*Data!B57</f>
        <v>0.52876705038664229</v>
      </c>
      <c r="AD50" s="75">
        <f>AC50/Data!B57*Data!D57</f>
        <v>0.44945199282864595</v>
      </c>
      <c r="AE50" s="15">
        <f>Data!N$6/100*Data!C57*AC50</f>
        <v>12.690409209279416</v>
      </c>
      <c r="AF50" s="15">
        <f>Data!N$7*AD50</f>
        <v>134.83559784859378</v>
      </c>
      <c r="AG50" s="77">
        <f t="shared" si="7"/>
        <v>0.53786924425803584</v>
      </c>
      <c r="AH50" s="8">
        <f>Data!N$5/100*Data!C57*Data!G57/Data!B57/(1-AG50)*AC50</f>
        <v>30.893227042458307</v>
      </c>
      <c r="AI50" s="71">
        <f>Data!J$5*Data!B57/Data!G$9</f>
        <v>0.24583333333333332</v>
      </c>
      <c r="AJ50" s="72">
        <f>Data!C57*AI50</f>
        <v>29.5</v>
      </c>
      <c r="AK50" s="72">
        <f>(100-Y50)/100*Data!B57</f>
        <v>0.46769098006056992</v>
      </c>
      <c r="AL50" s="76">
        <f>AK50*Data!D57/Data!B57</f>
        <v>0.39753733305148442</v>
      </c>
      <c r="AM50" s="15">
        <f>Data!N$6/100*Data!C57*AK50</f>
        <v>11.224583521453678</v>
      </c>
      <c r="AN50" s="15">
        <f>Data!N$7*AL50</f>
        <v>119.26119991544533</v>
      </c>
      <c r="AO50" s="77">
        <f t="shared" si="8"/>
        <v>0.57415609687307101</v>
      </c>
      <c r="AP50" s="8">
        <f>Data!N$5/100*Data!C57*Data!G57/Data!B57/(1-AO50)*AK50</f>
        <v>29.653251740630253</v>
      </c>
    </row>
    <row r="51" spans="1:42">
      <c r="A51" s="11">
        <v>46</v>
      </c>
      <c r="B51" s="22">
        <f>AI51</f>
        <v>1.2537500000000001</v>
      </c>
      <c r="C51" s="16">
        <f t="shared" si="0"/>
        <v>1.0625</v>
      </c>
      <c r="D51" s="9"/>
      <c r="J51" s="23">
        <f>Data!B58*Data!C58</f>
        <v>23868</v>
      </c>
      <c r="K51" s="23">
        <f>IF(Data!C$7=1,Data!D58,IF(Data!C$7=2,J51,Data!B58))</f>
        <v>22</v>
      </c>
      <c r="L51" s="33">
        <f>Data!E58*SQRT(Data!F58/20)</f>
        <v>5.3232235697696551</v>
      </c>
      <c r="M51" s="33">
        <f>IF(Data!H58="A",Data!G$5,IF(Data!H58="B",Data!G$6,Data!G$7))</f>
        <v>2.5</v>
      </c>
      <c r="N51" s="33">
        <f>IF(Data!I58="A",Data!G$5,IF(Data!I58="B",Data!G$6,Data!G$7))</f>
        <v>2.5</v>
      </c>
      <c r="O51" s="33">
        <f>IF(Data!J58="A",Data!G$5,IF(Data!J58="B",Data!G$6,Data!G$7))</f>
        <v>1.5</v>
      </c>
      <c r="P51" s="45">
        <f>IF(Data!C$6=1,M51,IF(Data!C$6=2,N51,O51))</f>
        <v>2.5</v>
      </c>
      <c r="Q51" s="47">
        <f>Data!B58*P51/Data!G$9/Data!E58/SQRT(Data!F58/21)</f>
        <v>0.2045261681410685</v>
      </c>
      <c r="R51">
        <f t="shared" si="1"/>
        <v>0.39068441051096964</v>
      </c>
      <c r="S51">
        <f t="shared" si="2"/>
        <v>0.30499384204353408</v>
      </c>
      <c r="T51" s="67">
        <f>(1-L51*S51/Data!G58)*100</f>
        <v>94.401550315169843</v>
      </c>
      <c r="U51" s="45">
        <f t="shared" si="3"/>
        <v>20.768341069337367</v>
      </c>
      <c r="V51" s="47">
        <f>Data!B58*Data!J$5/Data!G$9/Data!E58/SQRT(Data!F58/21)</f>
        <v>0.24134087840646087</v>
      </c>
      <c r="W51">
        <f t="shared" si="4"/>
        <v>0.38749109456684333</v>
      </c>
      <c r="X51">
        <f t="shared" si="5"/>
        <v>0.28983360252095836</v>
      </c>
      <c r="Y51" s="67">
        <f>(1-L51*X51/Data!G58)*100</f>
        <v>94.679830812928216</v>
      </c>
      <c r="Z51" s="45">
        <f t="shared" si="6"/>
        <v>20.829562778844206</v>
      </c>
      <c r="AA51" s="71">
        <f>IF(Data!C$6=1,M51,IF(Data!C$6=2,N51,O51))*Data!B58/Data!G$9</f>
        <v>1.0625</v>
      </c>
      <c r="AB51" s="72">
        <f>Data!C58*AA51</f>
        <v>248.625</v>
      </c>
      <c r="AC51" s="35">
        <f>(100-T51)/100*Data!B58</f>
        <v>5.7104186785267608</v>
      </c>
      <c r="AD51" s="75">
        <f>AC51/Data!B58*Data!D58</f>
        <v>1.2316589306626347</v>
      </c>
      <c r="AE51" s="15">
        <f>Data!N$6/100*Data!C58*AC51</f>
        <v>267.24759415505241</v>
      </c>
      <c r="AF51" s="15">
        <f>Data!N$7*AD51</f>
        <v>369.49767919879042</v>
      </c>
      <c r="AG51" s="77">
        <f t="shared" si="7"/>
        <v>0.5810288275271851</v>
      </c>
      <c r="AH51" s="8">
        <f>Data!N$5/100*Data!C58*Data!G58/Data!B58/(1-AG51)*AC51</f>
        <v>226.69268232125512</v>
      </c>
      <c r="AI51" s="71">
        <f>Data!J$5*Data!B58/Data!G$9</f>
        <v>1.2537500000000001</v>
      </c>
      <c r="AJ51" s="72">
        <f>Data!C58*AI51</f>
        <v>293.37750000000005</v>
      </c>
      <c r="AK51" s="72">
        <f>(100-Y51)/100*Data!B58</f>
        <v>5.42657257081322</v>
      </c>
      <c r="AL51" s="76">
        <f>AK51*Data!D58/Data!B58</f>
        <v>1.1704372211557925</v>
      </c>
      <c r="AM51" s="15">
        <f>Data!N$6/100*Data!C58*AK51</f>
        <v>253.96359631405872</v>
      </c>
      <c r="AN51" s="15">
        <f>Data!N$7*AL51</f>
        <v>351.13116634673776</v>
      </c>
      <c r="AO51" s="77">
        <f t="shared" si="8"/>
        <v>0.59535453467020027</v>
      </c>
      <c r="AP51" s="8">
        <f>Data!N$5/100*Data!C58*Data!G58/Data!B58/(1-AO51)*AK51</f>
        <v>223.05123371421098</v>
      </c>
    </row>
    <row r="52" spans="1:42">
      <c r="A52" s="11">
        <v>47</v>
      </c>
      <c r="B52" s="22">
        <f>AI52</f>
        <v>2.8885416666666668</v>
      </c>
      <c r="C52" s="16">
        <f t="shared" si="0"/>
        <v>2.4479166666666665</v>
      </c>
      <c r="J52" s="23">
        <f>Data!B59*Data!C59</f>
        <v>34780</v>
      </c>
      <c r="K52" s="23">
        <f>IF(Data!C$7=1,Data!D59,IF(Data!C$7=2,J52,Data!B59))</f>
        <v>29</v>
      </c>
      <c r="L52" s="33">
        <f>Data!E59*SQRT(Data!F59/20)</f>
        <v>13.399238775640494</v>
      </c>
      <c r="M52" s="33">
        <f>IF(Data!H59="A",Data!G$5,IF(Data!H59="B",Data!G$6,Data!G$7))</f>
        <v>2.5</v>
      </c>
      <c r="N52" s="33">
        <f>IF(Data!I59="A",Data!G$5,IF(Data!I59="B",Data!G$6,Data!G$7))</f>
        <v>2.5</v>
      </c>
      <c r="O52" s="33">
        <f>IF(Data!J59="A",Data!G$5,IF(Data!J59="B",Data!G$6,Data!G$7))</f>
        <v>1.5</v>
      </c>
      <c r="P52" s="45">
        <f>IF(Data!C$6=1,M52,IF(Data!C$6=2,N52,O52))</f>
        <v>2.5</v>
      </c>
      <c r="Q52" s="47">
        <f>Data!B59*P52/Data!G$9/Data!E59/SQRT(Data!F59/21)</f>
        <v>0.1872022879994259</v>
      </c>
      <c r="R52">
        <f t="shared" si="1"/>
        <v>0.39201230446737423</v>
      </c>
      <c r="S52">
        <f t="shared" si="2"/>
        <v>0.31231074024879379</v>
      </c>
      <c r="T52" s="67">
        <f>(1-L52*S52/Data!G59)*100</f>
        <v>92.527274677159596</v>
      </c>
      <c r="U52" s="45">
        <f t="shared" si="3"/>
        <v>26.832909656376284</v>
      </c>
      <c r="V52" s="47">
        <f>Data!B59*Data!J$5/Data!G$9/Data!E59/SQRT(Data!F59/21)</f>
        <v>0.22089869983932256</v>
      </c>
      <c r="W52">
        <f t="shared" si="4"/>
        <v>0.38932616345456467</v>
      </c>
      <c r="X52">
        <f t="shared" si="5"/>
        <v>0.29818652871550322</v>
      </c>
      <c r="Y52" s="67">
        <f>(1-L52*X52/Data!G59)*100</f>
        <v>92.865227682252836</v>
      </c>
      <c r="Z52" s="45">
        <f t="shared" si="6"/>
        <v>26.930916027853321</v>
      </c>
      <c r="AA52" s="71">
        <f>IF(Data!C$6=1,M52,IF(Data!C$6=2,N52,O52))*Data!B59/Data!G$9</f>
        <v>2.4479166666666665</v>
      </c>
      <c r="AB52" s="72">
        <f>Data!C59*AA52</f>
        <v>362.29166666666663</v>
      </c>
      <c r="AC52" s="35">
        <f>(100-T52)/100*Data!B59</f>
        <v>17.560904508674948</v>
      </c>
      <c r="AD52" s="75">
        <f>AC52/Data!B59*Data!D59</f>
        <v>2.167090343623717</v>
      </c>
      <c r="AE52" s="15">
        <f>Data!N$6/100*Data!C59*AC52</f>
        <v>519.80277345677848</v>
      </c>
      <c r="AF52" s="15">
        <f>Data!N$7*AD52</f>
        <v>650.12710308711507</v>
      </c>
      <c r="AG52" s="77">
        <f t="shared" si="7"/>
        <v>0.57424898450586859</v>
      </c>
      <c r="AH52" s="8">
        <f>Data!N$5/100*Data!C59*Data!G59/Data!B59/(1-AG52)*AC52</f>
        <v>363.67469026362761</v>
      </c>
      <c r="AI52" s="71">
        <f>Data!J$5*Data!B59/Data!G$9</f>
        <v>2.8885416666666668</v>
      </c>
      <c r="AJ52" s="72">
        <f>Data!C59*AI52</f>
        <v>427.50416666666666</v>
      </c>
      <c r="AK52" s="72">
        <f>(100-Y52)/100*Data!B59</f>
        <v>16.766714946705836</v>
      </c>
      <c r="AL52" s="76">
        <f>AK52*Data!D59/Data!B59</f>
        <v>2.0690839721466774</v>
      </c>
      <c r="AM52" s="15">
        <f>Data!N$6/100*Data!C59*AK52</f>
        <v>496.29476242249274</v>
      </c>
      <c r="AN52" s="15">
        <f>Data!N$7*AL52</f>
        <v>620.72519164400319</v>
      </c>
      <c r="AO52" s="77">
        <f t="shared" si="8"/>
        <v>0.5874143451031868</v>
      </c>
      <c r="AP52" s="8">
        <f>Data!N$5/100*Data!C59*Data!G59/Data!B59/(1-AO52)*AK52</f>
        <v>358.30737367903356</v>
      </c>
    </row>
    <row r="53" spans="1:42">
      <c r="A53" s="11">
        <v>48</v>
      </c>
      <c r="B53" s="22">
        <f>AI53</f>
        <v>1.9297916666666668</v>
      </c>
      <c r="C53" s="16">
        <f t="shared" si="0"/>
        <v>1.6354166666666667</v>
      </c>
      <c r="J53" s="23">
        <f>Data!B60*Data!C60</f>
        <v>36738</v>
      </c>
      <c r="K53" s="23">
        <f>IF(Data!C$7=1,Data!D60,IF(Data!C$7=2,J53,Data!B60))</f>
        <v>16</v>
      </c>
      <c r="L53" s="33">
        <f>Data!E60*SQRT(Data!F60/20)</f>
        <v>6.7307448109284707</v>
      </c>
      <c r="M53" s="33">
        <f>IF(Data!H60="A",Data!G$5,IF(Data!H60="B",Data!G$6,Data!G$7))</f>
        <v>2.5</v>
      </c>
      <c r="N53" s="33">
        <f>IF(Data!I60="A",Data!G$5,IF(Data!I60="B",Data!G$6,Data!G$7))</f>
        <v>2.5</v>
      </c>
      <c r="O53" s="33">
        <f>IF(Data!J60="A",Data!G$5,IF(Data!J60="B",Data!G$6,Data!G$7))</f>
        <v>1.5</v>
      </c>
      <c r="P53" s="45">
        <f>IF(Data!C$6=1,M53,IF(Data!C$6=2,N53,O53))</f>
        <v>2.5</v>
      </c>
      <c r="Q53" s="47">
        <f>Data!B60*P53/Data!G$9/Data!E60/SQRT(Data!F60/21)</f>
        <v>0.24897740942360008</v>
      </c>
      <c r="R53">
        <f t="shared" si="1"/>
        <v>0.38676632579941345</v>
      </c>
      <c r="S53">
        <f t="shared" si="2"/>
        <v>0.28675480732460457</v>
      </c>
      <c r="T53" s="67">
        <f>(1-L53*S53/Data!G60)*100</f>
        <v>94.783585320516551</v>
      </c>
      <c r="U53" s="45">
        <f t="shared" si="3"/>
        <v>15.165373651282648</v>
      </c>
      <c r="V53" s="47">
        <f>Data!B60*Data!J$5/Data!G$9/Data!E60/SQRT(Data!F60/21)</f>
        <v>0.29379334311984806</v>
      </c>
      <c r="W53">
        <f t="shared" si="4"/>
        <v>0.38209081361550368</v>
      </c>
      <c r="X53">
        <f t="shared" si="5"/>
        <v>0.2691396386315954</v>
      </c>
      <c r="Y53" s="67">
        <f>(1-L53*X53/Data!G60)*100</f>
        <v>95.104026415851962</v>
      </c>
      <c r="Z53" s="45">
        <f t="shared" si="6"/>
        <v>15.216644226536314</v>
      </c>
      <c r="AA53" s="71">
        <f>IF(Data!C$6=1,M53,IF(Data!C$6=2,N53,O53))*Data!B60/Data!G$9</f>
        <v>1.6354166666666667</v>
      </c>
      <c r="AB53" s="72">
        <f>Data!C60*AA53</f>
        <v>382.6875</v>
      </c>
      <c r="AC53" s="35">
        <f>(100-T53)/100*Data!B60</f>
        <v>8.1897710467890157</v>
      </c>
      <c r="AD53" s="75">
        <f>AC53/Data!B60*Data!D60</f>
        <v>0.83462634871735186</v>
      </c>
      <c r="AE53" s="15">
        <f>Data!N$6/100*Data!C60*AC53</f>
        <v>383.28128498972598</v>
      </c>
      <c r="AF53" s="15">
        <f>Data!N$7*AD53</f>
        <v>250.38790461520557</v>
      </c>
      <c r="AG53" s="77">
        <f t="shared" si="7"/>
        <v>0.59831087203315969</v>
      </c>
      <c r="AH53" s="8">
        <f>Data!N$5/100*Data!C60*Data!G60/Data!B60/(1-AG53)*AC53</f>
        <v>281.08626267510033</v>
      </c>
      <c r="AI53" s="71">
        <f>Data!J$5*Data!B60/Data!G$9</f>
        <v>1.9297916666666668</v>
      </c>
      <c r="AJ53" s="72">
        <f>Data!C60*AI53</f>
        <v>451.57125000000002</v>
      </c>
      <c r="AK53" s="72">
        <f>(100-Y53)/100*Data!B60</f>
        <v>7.6866785271124201</v>
      </c>
      <c r="AL53" s="76">
        <f>AK53*Data!D60/Data!B60</f>
        <v>0.78335577346368612</v>
      </c>
      <c r="AM53" s="15">
        <f>Data!N$6/100*Data!C60*AK53</f>
        <v>359.73655506886126</v>
      </c>
      <c r="AN53" s="15">
        <f>Data!N$7*AL53</f>
        <v>235.00673203910583</v>
      </c>
      <c r="AO53" s="77">
        <f t="shared" si="8"/>
        <v>0.61554208892394224</v>
      </c>
      <c r="AP53" s="8">
        <f>Data!N$5/100*Data!C60*Data!G60/Data!B60/(1-AO53)*AK53</f>
        <v>275.64356247027382</v>
      </c>
    </row>
    <row r="54" spans="1:42">
      <c r="A54" s="11">
        <v>49</v>
      </c>
      <c r="B54" s="22">
        <f>AI54</f>
        <v>1.7945833333333334</v>
      </c>
      <c r="C54" s="16">
        <f t="shared" si="0"/>
        <v>1.5208333333333333</v>
      </c>
      <c r="J54" s="23">
        <f>Data!B61*Data!C61</f>
        <v>47888</v>
      </c>
      <c r="K54" s="23">
        <f>IF(Data!C$7=1,Data!D61,IF(Data!C$7=2,J54,Data!B61))</f>
        <v>27</v>
      </c>
      <c r="L54" s="33">
        <f>Data!E61*SQRT(Data!F61/20)</f>
        <v>7.528975466728288</v>
      </c>
      <c r="M54" s="33">
        <f>IF(Data!H61="A",Data!G$5,IF(Data!H61="B",Data!G$6,Data!G$7))</f>
        <v>2.5</v>
      </c>
      <c r="N54" s="33">
        <f>IF(Data!I61="A",Data!G$5,IF(Data!I61="B",Data!G$6,Data!G$7))</f>
        <v>3.5</v>
      </c>
      <c r="O54" s="33">
        <f>IF(Data!J61="A",Data!G$5,IF(Data!J61="B",Data!G$6,Data!G$7))</f>
        <v>1.5</v>
      </c>
      <c r="P54" s="45">
        <f>IF(Data!C$6=1,M54,IF(Data!C$6=2,N54,O54))</f>
        <v>2.5</v>
      </c>
      <c r="Q54" s="47">
        <f>Data!B61*P54/Data!G$9/Data!E61/SQRT(Data!F61/21)</f>
        <v>0.20698572280869534</v>
      </c>
      <c r="R54">
        <f t="shared" si="1"/>
        <v>0.39048674765388236</v>
      </c>
      <c r="S54">
        <f t="shared" si="2"/>
        <v>0.30396454127937589</v>
      </c>
      <c r="T54" s="67">
        <f>(1-L54*S54/Data!G61)*100</f>
        <v>92.371528086507539</v>
      </c>
      <c r="U54" s="45">
        <f t="shared" si="3"/>
        <v>24.940312583357034</v>
      </c>
      <c r="V54" s="47">
        <f>Data!B61*Data!J$5/Data!G$9/Data!E61/SQRT(Data!F61/21)</f>
        <v>0.24424315291426049</v>
      </c>
      <c r="W54">
        <f t="shared" si="4"/>
        <v>0.38721814550236833</v>
      </c>
      <c r="X54">
        <f t="shared" si="5"/>
        <v>0.28866084219814736</v>
      </c>
      <c r="Y54" s="67">
        <f>(1-L54*X54/Data!G61)*100</f>
        <v>92.755598669616745</v>
      </c>
      <c r="Z54" s="45">
        <f t="shared" si="6"/>
        <v>25.044011640796519</v>
      </c>
      <c r="AA54" s="71">
        <f>IF(Data!C$6=1,M54,IF(Data!C$6=2,N54,O54))*Data!B61/Data!G$9</f>
        <v>1.5208333333333333</v>
      </c>
      <c r="AB54" s="72">
        <f>Data!C61*AA54</f>
        <v>498.83333333333331</v>
      </c>
      <c r="AC54" s="35">
        <f>(100-T54)/100*Data!B61</f>
        <v>11.137568993698993</v>
      </c>
      <c r="AD54" s="75">
        <f>AC54/Data!B61*Data!D61</f>
        <v>2.0596874166429644</v>
      </c>
      <c r="AE54" s="15">
        <f>Data!N$6/100*Data!C61*AC54</f>
        <v>730.62452598665402</v>
      </c>
      <c r="AF54" s="15">
        <f>Data!N$7*AD54</f>
        <v>617.90622499288929</v>
      </c>
      <c r="AG54" s="77">
        <f t="shared" si="7"/>
        <v>0.58198949569833935</v>
      </c>
      <c r="AH54" s="8">
        <f>Data!N$5/100*Data!C61*Data!G61/Data!B61/(1-AG54)*AC54</f>
        <v>448.93706531472213</v>
      </c>
      <c r="AI54" s="71">
        <f>Data!J$5*Data!B61/Data!G$9</f>
        <v>1.7945833333333334</v>
      </c>
      <c r="AJ54" s="72">
        <f>Data!C61*AI54</f>
        <v>588.62333333333333</v>
      </c>
      <c r="AK54" s="72">
        <f>(100-Y54)/100*Data!B61</f>
        <v>10.576825942359552</v>
      </c>
      <c r="AL54" s="76">
        <f>AK54*Data!D61/Data!B61</f>
        <v>1.9559883592034788</v>
      </c>
      <c r="AM54" s="15">
        <f>Data!N$6/100*Data!C61*AK54</f>
        <v>693.83978181878672</v>
      </c>
      <c r="AN54" s="15">
        <f>Data!N$7*AL54</f>
        <v>586.79650776104359</v>
      </c>
      <c r="AO54" s="77">
        <f t="shared" si="8"/>
        <v>0.5964787461664538</v>
      </c>
      <c r="AP54" s="8">
        <f>Data!N$5/100*Data!C61*Data!G61/Data!B61/(1-AO54)*AK54</f>
        <v>441.64284045603506</v>
      </c>
    </row>
    <row r="55" spans="1:42">
      <c r="A55" s="11">
        <v>50</v>
      </c>
      <c r="B55" s="22">
        <f>AI55</f>
        <v>0.84812500000000002</v>
      </c>
      <c r="C55" s="16">
        <f t="shared" si="0"/>
        <v>0.43125000000000002</v>
      </c>
      <c r="J55" s="23">
        <f>Data!B62*Data!C62</f>
        <v>14214</v>
      </c>
      <c r="K55" s="23">
        <f>IF(Data!C$7=1,Data!D62,IF(Data!C$7=2,J55,Data!B62))</f>
        <v>15</v>
      </c>
      <c r="L55" s="33">
        <f>Data!E62*SQRT(Data!F62/20)</f>
        <v>3.0798518088582485</v>
      </c>
      <c r="M55" s="33">
        <f>IF(Data!H62="A",Data!G$5,IF(Data!H62="B",Data!G$6,Data!G$7))</f>
        <v>1.5</v>
      </c>
      <c r="N55" s="33">
        <f>IF(Data!I62="A",Data!G$5,IF(Data!I62="B",Data!G$6,Data!G$7))</f>
        <v>2.5</v>
      </c>
      <c r="O55" s="33">
        <f>IF(Data!J62="A",Data!G$5,IF(Data!J62="B",Data!G$6,Data!G$7))</f>
        <v>1.5</v>
      </c>
      <c r="P55" s="45">
        <f>IF(Data!C$6=1,M55,IF(Data!C$6=2,N55,O55))</f>
        <v>1.5</v>
      </c>
      <c r="Q55" s="47">
        <f>Data!B62*P55/Data!G$9/Data!E62/SQRT(Data!F62/21)</f>
        <v>0.14348084882234227</v>
      </c>
      <c r="R55">
        <f t="shared" si="1"/>
        <v>0.39485641779731134</v>
      </c>
      <c r="S55">
        <f t="shared" si="2"/>
        <v>0.33130082718742715</v>
      </c>
      <c r="T55" s="67">
        <f>(1-L55*S55/Data!G62)*100</f>
        <v>96.075548261963732</v>
      </c>
      <c r="U55" s="45">
        <f t="shared" si="3"/>
        <v>14.411332239294559</v>
      </c>
      <c r="V55" s="47">
        <f>Data!B62*Data!J$5/Data!G$9/Data!E62/SQRT(Data!F62/21)</f>
        <v>0.28217900268393981</v>
      </c>
      <c r="W55">
        <f t="shared" si="4"/>
        <v>0.38337095899924556</v>
      </c>
      <c r="X55">
        <f t="shared" si="5"/>
        <v>0.27363066194362129</v>
      </c>
      <c r="Y55" s="67">
        <f>(1-L55*X55/Data!G62)*100</f>
        <v>96.758685041745608</v>
      </c>
      <c r="Z55" s="45">
        <f t="shared" si="6"/>
        <v>14.513802756261841</v>
      </c>
      <c r="AA55" s="71">
        <f>IF(Data!C$6=1,M55,IF(Data!C$6=2,N55,O55))*Data!B62/Data!G$9</f>
        <v>0.43125000000000002</v>
      </c>
      <c r="AB55" s="72">
        <f>Data!C62*AA55</f>
        <v>88.837500000000006</v>
      </c>
      <c r="AC55" s="35">
        <f>(100-T55)/100*Data!B62</f>
        <v>2.7078716992450249</v>
      </c>
      <c r="AD55" s="75">
        <f>AC55/Data!B62*Data!D62</f>
        <v>0.58866776070544014</v>
      </c>
      <c r="AE55" s="15">
        <f>Data!N$6/100*Data!C62*AC55</f>
        <v>111.56431400889504</v>
      </c>
      <c r="AF55" s="15">
        <f>Data!N$7*AD55</f>
        <v>176.60032821163205</v>
      </c>
      <c r="AG55" s="77">
        <f t="shared" si="7"/>
        <v>0.55704478241149369</v>
      </c>
      <c r="AH55" s="8">
        <f>Data!N$5/100*Data!C62*Data!G62/Data!B62/(1-AG55)*AC55</f>
        <v>118.63142522258697</v>
      </c>
      <c r="AI55" s="71">
        <f>Data!J$5*Data!B62/Data!G$9</f>
        <v>0.84812500000000002</v>
      </c>
      <c r="AJ55" s="72">
        <f>Data!C62*AI55</f>
        <v>174.71375</v>
      </c>
      <c r="AK55" s="72">
        <f>(100-Y55)/100*Data!B62</f>
        <v>2.2365073211955306</v>
      </c>
      <c r="AL55" s="76">
        <f>AK55*Data!D62/Data!B62</f>
        <v>0.48619724373815881</v>
      </c>
      <c r="AM55" s="15">
        <f>Data!N$6/100*Data!C62*AK55</f>
        <v>92.144101633255872</v>
      </c>
      <c r="AN55" s="15">
        <f>Data!N$7*AL55</f>
        <v>145.85917312144764</v>
      </c>
      <c r="AO55" s="77">
        <f t="shared" si="8"/>
        <v>0.61109687109305899</v>
      </c>
      <c r="AP55" s="8">
        <f>Data!N$5/100*Data!C62*Data!G62/Data!B62/(1-AO55)*AK55</f>
        <v>111.59901802027311</v>
      </c>
    </row>
    <row r="56" spans="1:42">
      <c r="A56" s="11">
        <v>51</v>
      </c>
      <c r="B56" s="22">
        <f>AI56</f>
        <v>0.60229166666666667</v>
      </c>
      <c r="C56" s="16">
        <f t="shared" si="0"/>
        <v>0.30625000000000002</v>
      </c>
      <c r="J56" s="23">
        <f>Data!B63*Data!C63</f>
        <v>7644</v>
      </c>
      <c r="K56" s="23">
        <f>IF(Data!C$7=1,Data!D63,IF(Data!C$7=2,J56,Data!B63))</f>
        <v>16</v>
      </c>
      <c r="L56" s="33">
        <f>Data!E63*SQRT(Data!F63/20)</f>
        <v>4.495439979343411</v>
      </c>
      <c r="M56" s="33">
        <f>IF(Data!H63="A",Data!G$5,IF(Data!H63="B",Data!G$6,Data!G$7))</f>
        <v>1.5</v>
      </c>
      <c r="N56" s="33">
        <f>IF(Data!I63="A",Data!G$5,IF(Data!I63="B",Data!G$6,Data!G$7))</f>
        <v>2.5</v>
      </c>
      <c r="O56" s="33">
        <f>IF(Data!J63="A",Data!G$5,IF(Data!J63="B",Data!G$6,Data!G$7))</f>
        <v>1.5</v>
      </c>
      <c r="P56" s="45">
        <f>IF(Data!C$6=1,M56,IF(Data!C$6=2,N56,O56))</f>
        <v>1.5</v>
      </c>
      <c r="Q56" s="47">
        <f>Data!B63*P56/Data!G$9/Data!E63/SQRT(Data!F63/21)</f>
        <v>6.9806930723018384E-2</v>
      </c>
      <c r="R56">
        <f t="shared" si="1"/>
        <v>0.39797097391887298</v>
      </c>
      <c r="S56">
        <f t="shared" si="2"/>
        <v>0.36500997957190584</v>
      </c>
      <c r="T56" s="67">
        <f>(1-L56*S56/Data!G63)*100</f>
        <v>93.436478179892532</v>
      </c>
      <c r="U56" s="45">
        <f t="shared" si="3"/>
        <v>14.949836508782806</v>
      </c>
      <c r="V56" s="47">
        <f>Data!B63*Data!J$5/Data!G$9/Data!E63/SQRT(Data!F63/21)</f>
        <v>0.13728696375526947</v>
      </c>
      <c r="W56">
        <f t="shared" si="4"/>
        <v>0.39519990336533234</v>
      </c>
      <c r="X56">
        <f t="shared" si="5"/>
        <v>0.33405201689998981</v>
      </c>
      <c r="Y56" s="67">
        <f>(1-L56*X56/Data!G63)*100</f>
        <v>93.993156832189939</v>
      </c>
      <c r="Z56" s="45">
        <f t="shared" si="6"/>
        <v>15.03890509315039</v>
      </c>
      <c r="AA56" s="71">
        <f>IF(Data!C$6=1,M56,IF(Data!C$6=2,N56,O56))*Data!B63/Data!G$9</f>
        <v>0.30625000000000002</v>
      </c>
      <c r="AB56" s="72">
        <f>Data!C63*AA56</f>
        <v>47.775000000000006</v>
      </c>
      <c r="AC56" s="35">
        <f>(100-T56)/100*Data!B63</f>
        <v>3.2161256918526595</v>
      </c>
      <c r="AD56" s="75">
        <f>AC56/Data!B63*Data!D63</f>
        <v>1.0501634912171949</v>
      </c>
      <c r="AE56" s="15">
        <f>Data!N$6/100*Data!C63*AC56</f>
        <v>100.34312158580299</v>
      </c>
      <c r="AF56" s="15">
        <f>Data!N$7*AD56</f>
        <v>315.04904736515846</v>
      </c>
      <c r="AG56" s="77">
        <f t="shared" si="7"/>
        <v>0.5278263346407458</v>
      </c>
      <c r="AH56" s="8">
        <f>Data!N$5/100*Data!C63*Data!G63/Data!B63/(1-AG56)*AC56</f>
        <v>135.53135729701827</v>
      </c>
      <c r="AI56" s="71">
        <f>Data!J$5*Data!B63/Data!G$9</f>
        <v>0.60229166666666667</v>
      </c>
      <c r="AJ56" s="72">
        <f>Data!C63*AI56</f>
        <v>93.957499999999996</v>
      </c>
      <c r="AK56" s="72">
        <f>(100-Y56)/100*Data!B63</f>
        <v>2.9433531522269298</v>
      </c>
      <c r="AL56" s="76">
        <f>AK56*Data!D63/Data!B63</f>
        <v>0.96109490684960974</v>
      </c>
      <c r="AM56" s="15">
        <f>Data!N$6/100*Data!C63*AK56</f>
        <v>91.832618349480214</v>
      </c>
      <c r="AN56" s="15">
        <f>Data!N$7*AL56</f>
        <v>288.32847205488292</v>
      </c>
      <c r="AO56" s="77">
        <f t="shared" si="8"/>
        <v>0.55459801285760846</v>
      </c>
      <c r="AP56" s="8">
        <f>Data!N$5/100*Data!C63*Data!G63/Data!B63/(1-AO56)*AK56</f>
        <v>131.49182665730848</v>
      </c>
    </row>
    <row r="57" spans="1:42">
      <c r="A57" s="11">
        <v>52</v>
      </c>
      <c r="B57" s="22">
        <f>AI57</f>
        <v>1.0202083333333334</v>
      </c>
      <c r="C57" s="16">
        <f t="shared" si="0"/>
        <v>0.86458333333333337</v>
      </c>
      <c r="J57" s="23">
        <f>Data!B64*Data!C64</f>
        <v>42164</v>
      </c>
      <c r="K57" s="23">
        <f>IF(Data!C$7=1,Data!D64,IF(Data!C$7=2,J57,Data!B64))</f>
        <v>20</v>
      </c>
      <c r="L57" s="33">
        <f>Data!E64*SQRT(Data!F64/20)</f>
        <v>6.2764877957215557</v>
      </c>
      <c r="M57" s="33">
        <f>IF(Data!H64="A",Data!G$5,IF(Data!H64="B",Data!G$6,Data!G$7))</f>
        <v>2.5</v>
      </c>
      <c r="N57" s="33">
        <f>IF(Data!I64="A",Data!G$5,IF(Data!I64="B",Data!G$6,Data!G$7))</f>
        <v>3.5</v>
      </c>
      <c r="O57" s="33">
        <f>IF(Data!J64="A",Data!G$5,IF(Data!J64="B",Data!G$6,Data!G$7))</f>
        <v>1.5</v>
      </c>
      <c r="P57" s="45">
        <f>IF(Data!C$6=1,M57,IF(Data!C$6=2,N57,O57))</f>
        <v>2.5</v>
      </c>
      <c r="Q57" s="47">
        <f>Data!B64*P57/Data!G$9/Data!E64/SQRT(Data!F64/21)</f>
        <v>0.14115127979337394</v>
      </c>
      <c r="R57">
        <f t="shared" si="1"/>
        <v>0.39498734826041038</v>
      </c>
      <c r="S57">
        <f t="shared" si="2"/>
        <v>0.33233379333214697</v>
      </c>
      <c r="T57" s="67">
        <f>(1-L57*S57/Data!G64)*100</f>
        <v>88.411727789138496</v>
      </c>
      <c r="U57" s="45">
        <f t="shared" si="3"/>
        <v>17.682345557827698</v>
      </c>
      <c r="V57" s="47">
        <f>Data!B64*Data!J$5/Data!G$9/Data!E64/SQRT(Data!F64/21)</f>
        <v>0.16655851015618126</v>
      </c>
      <c r="W57">
        <f t="shared" si="4"/>
        <v>0.39344634601833844</v>
      </c>
      <c r="X57">
        <f t="shared" si="5"/>
        <v>0.3211834838570734</v>
      </c>
      <c r="Y57" s="67">
        <f>(1-L57*X57/Data!G64)*100</f>
        <v>88.800532129909698</v>
      </c>
      <c r="Z57" s="45">
        <f t="shared" si="6"/>
        <v>17.760106425981938</v>
      </c>
      <c r="AA57" s="71">
        <f>IF(Data!C$6=1,M57,IF(Data!C$6=2,N57,O57))*Data!B64/Data!G$9</f>
        <v>0.86458333333333337</v>
      </c>
      <c r="AB57" s="72">
        <f>Data!C64*AA57</f>
        <v>439.20833333333337</v>
      </c>
      <c r="AC57" s="35">
        <f>(100-T57)/100*Data!B64</f>
        <v>9.6182659350150477</v>
      </c>
      <c r="AD57" s="75">
        <f>AC57/Data!B64*Data!D64</f>
        <v>2.3176544421723007</v>
      </c>
      <c r="AE57" s="15">
        <f>Data!N$6/100*Data!C64*AC57</f>
        <v>977.21581899752891</v>
      </c>
      <c r="AF57" s="15">
        <f>Data!N$7*AD57</f>
        <v>695.29633265169025</v>
      </c>
      <c r="AG57" s="77">
        <f t="shared" si="7"/>
        <v>0.55612478314061642</v>
      </c>
      <c r="AH57" s="8">
        <f>Data!N$5/100*Data!C64*Data!G64/Data!B64/(1-AG57)*AC57</f>
        <v>596.80714912320695</v>
      </c>
      <c r="AI57" s="71">
        <f>Data!J$5*Data!B64/Data!G$9</f>
        <v>1.0202083333333334</v>
      </c>
      <c r="AJ57" s="72">
        <f>Data!C64*AI57</f>
        <v>518.26583333333338</v>
      </c>
      <c r="AK57" s="72">
        <f>(100-Y57)/100*Data!B64</f>
        <v>9.2955583321749504</v>
      </c>
      <c r="AL57" s="76">
        <f>AK57*Data!D64/Data!B64</f>
        <v>2.2398935740180601</v>
      </c>
      <c r="AM57" s="15">
        <f>Data!N$6/100*Data!C64*AK57</f>
        <v>944.42872654897508</v>
      </c>
      <c r="AN57" s="15">
        <f>Data!N$7*AL57</f>
        <v>671.96807220541803</v>
      </c>
      <c r="AO57" s="77">
        <f t="shared" si="8"/>
        <v>0.5661412791606717</v>
      </c>
      <c r="AP57" s="8">
        <f>Data!N$5/100*Data!C64*Data!G64/Data!B64/(1-AO57)*AK57</f>
        <v>590.09954903056234</v>
      </c>
    </row>
    <row r="58" spans="1:42">
      <c r="A58" s="11">
        <v>53</v>
      </c>
      <c r="B58" s="22">
        <f>AI58</f>
        <v>0.29500000000000004</v>
      </c>
      <c r="C58" s="16">
        <f t="shared" si="0"/>
        <v>0.25</v>
      </c>
      <c r="J58" s="23">
        <f>Data!B65*Data!C65</f>
        <v>40080</v>
      </c>
      <c r="K58" s="23">
        <f>IF(Data!C$7=1,Data!D65,IF(Data!C$7=2,J58,Data!B65))</f>
        <v>20</v>
      </c>
      <c r="L58" s="33">
        <f>Data!E65*SQRT(Data!F65/20)</f>
        <v>3.0122252572088124</v>
      </c>
      <c r="M58" s="33">
        <f>IF(Data!H65="A",Data!G$5,IF(Data!H65="B",Data!G$6,Data!G$7))</f>
        <v>2.5</v>
      </c>
      <c r="N58" s="33">
        <f>IF(Data!I65="A",Data!G$5,IF(Data!I65="B",Data!G$6,Data!G$7))</f>
        <v>3.5</v>
      </c>
      <c r="O58" s="33">
        <f>IF(Data!J65="A",Data!G$5,IF(Data!J65="B",Data!G$6,Data!G$7))</f>
        <v>1.5</v>
      </c>
      <c r="P58" s="45">
        <f>IF(Data!C$6=1,M58,IF(Data!C$6=2,N58,O58))</f>
        <v>2.5</v>
      </c>
      <c r="Q58" s="47">
        <f>Data!B65*P58/Data!G$9/Data!E65/SQRT(Data!F65/21)</f>
        <v>8.5044691971796843E-2</v>
      </c>
      <c r="R58">
        <f t="shared" si="1"/>
        <v>0.3975017262073845</v>
      </c>
      <c r="S58">
        <f t="shared" si="2"/>
        <v>0.35786129563743829</v>
      </c>
      <c r="T58" s="67">
        <f>(1-L58*S58/Data!G65)*100</f>
        <v>78.440823334068767</v>
      </c>
      <c r="U58" s="45">
        <f t="shared" si="3"/>
        <v>15.688164666813755</v>
      </c>
      <c r="V58" s="47">
        <f>Data!B65*Data!J$5/Data!G$9/Data!E65/SQRT(Data!F65/21)</f>
        <v>0.10035273652672028</v>
      </c>
      <c r="W58">
        <f t="shared" si="4"/>
        <v>0.39693805695686857</v>
      </c>
      <c r="X58">
        <f t="shared" si="5"/>
        <v>0.35077257226242597</v>
      </c>
      <c r="Y58" s="67">
        <f>(1-L58*X58/Data!G65)*100</f>
        <v>78.867879965900343</v>
      </c>
      <c r="Z58" s="45">
        <f t="shared" si="6"/>
        <v>15.773575993180067</v>
      </c>
      <c r="AA58" s="71">
        <f>IF(Data!C$6=1,M58,IF(Data!C$6=2,N58,O58))*Data!B65/Data!G$9</f>
        <v>0.25</v>
      </c>
      <c r="AB58" s="72">
        <f>Data!C65*AA58</f>
        <v>417.5</v>
      </c>
      <c r="AC58" s="35">
        <f>(100-T58)/100*Data!B65</f>
        <v>5.1742023998234954</v>
      </c>
      <c r="AD58" s="75">
        <f>AC58/Data!B65*Data!D65</f>
        <v>4.311835333186246</v>
      </c>
      <c r="AE58" s="15">
        <f>Data!N$6/100*Data!C65*AC58</f>
        <v>1728.1836015410474</v>
      </c>
      <c r="AF58" s="15">
        <f>Data!N$7*AD58</f>
        <v>1293.5505999558738</v>
      </c>
      <c r="AG58" s="77">
        <f t="shared" si="7"/>
        <v>0.53388706983509249</v>
      </c>
      <c r="AH58" s="8">
        <f>Data!N$5/100*Data!C65*Data!G65/Data!B65/(1-AG58)*AC58</f>
        <v>965.5338519403241</v>
      </c>
      <c r="AI58" s="71">
        <f>Data!J$5*Data!B65/Data!G$9</f>
        <v>0.29500000000000004</v>
      </c>
      <c r="AJ58" s="72">
        <f>Data!C65*AI58</f>
        <v>492.65000000000009</v>
      </c>
      <c r="AK58" s="72">
        <f>(100-Y58)/100*Data!B65</f>
        <v>5.0717088081839181</v>
      </c>
      <c r="AL58" s="76">
        <f>AK58*Data!D65/Data!B65</f>
        <v>4.2264240068199319</v>
      </c>
      <c r="AM58" s="15">
        <f>Data!N$6/100*Data!C65*AK58</f>
        <v>1693.9507419334286</v>
      </c>
      <c r="AN58" s="15">
        <f>Data!N$7*AL58</f>
        <v>1267.9272020459796</v>
      </c>
      <c r="AO58" s="77">
        <f t="shared" si="8"/>
        <v>0.53996785446752182</v>
      </c>
      <c r="AP58" s="8">
        <f>Data!N$5/100*Data!C65*Data!G65/Data!B65/(1-AO58)*AK58</f>
        <v>958.91778432402293</v>
      </c>
    </row>
    <row r="59" spans="1:42">
      <c r="A59" s="11">
        <v>54</v>
      </c>
      <c r="B59" s="22">
        <f>AI59</f>
        <v>0.51624999999999999</v>
      </c>
      <c r="C59" s="16">
        <f t="shared" si="0"/>
        <v>0.26250000000000001</v>
      </c>
      <c r="J59" s="23">
        <f>Data!B66*Data!C66</f>
        <v>10080</v>
      </c>
      <c r="K59" s="23">
        <f>IF(Data!C$7=1,Data!D66,IF(Data!C$7=2,J59,Data!B66))</f>
        <v>24</v>
      </c>
      <c r="L59" s="33">
        <f>Data!E66*SQRT(Data!F66/20)</f>
        <v>2.9480204325521764</v>
      </c>
      <c r="M59" s="33">
        <f>IF(Data!H66="A",Data!G$5,IF(Data!H66="B",Data!G$6,Data!G$7))</f>
        <v>1.5</v>
      </c>
      <c r="N59" s="33">
        <f>IF(Data!I66="A",Data!G$5,IF(Data!I66="B",Data!G$6,Data!G$7))</f>
        <v>3.5</v>
      </c>
      <c r="O59" s="33">
        <f>IF(Data!J66="A",Data!G$5,IF(Data!J66="B",Data!G$6,Data!G$7))</f>
        <v>1.5</v>
      </c>
      <c r="P59" s="45">
        <f>IF(Data!C$6=1,M59,IF(Data!C$6=2,N59,O59))</f>
        <v>1.5</v>
      </c>
      <c r="Q59" s="47">
        <f>Data!B66*P59/Data!G$9/Data!E66/SQRT(Data!F66/21)</f>
        <v>9.1241720931212966E-2</v>
      </c>
      <c r="R59">
        <f t="shared" si="1"/>
        <v>0.39728465971738786</v>
      </c>
      <c r="S59">
        <f t="shared" si="2"/>
        <v>0.35498041187123064</v>
      </c>
      <c r="T59" s="67">
        <f>(1-L59*S59/Data!G66)*100</f>
        <v>94.492160487620126</v>
      </c>
      <c r="U59" s="45">
        <f t="shared" si="3"/>
        <v>22.678118517028828</v>
      </c>
      <c r="V59" s="47">
        <f>Data!B66*Data!J$5/Data!G$9/Data!E66/SQRT(Data!F66/21)</f>
        <v>0.17944205116471884</v>
      </c>
      <c r="W59">
        <f t="shared" si="4"/>
        <v>0.3925703872422765</v>
      </c>
      <c r="X59">
        <f t="shared" si="5"/>
        <v>0.31562647772215946</v>
      </c>
      <c r="Y59" s="67">
        <f>(1-L59*X59/Data!G66)*100</f>
        <v>95.102772076950529</v>
      </c>
      <c r="Z59" s="45">
        <f t="shared" si="6"/>
        <v>22.824665298468126</v>
      </c>
      <c r="AA59" s="71">
        <f>IF(Data!C$6=1,M59,IF(Data!C$6=2,N59,O59))*Data!B66/Data!G$9</f>
        <v>0.26250000000000001</v>
      </c>
      <c r="AB59" s="72">
        <f>Data!C66*AA59</f>
        <v>63</v>
      </c>
      <c r="AC59" s="35">
        <f>(100-T59)/100*Data!B66</f>
        <v>2.3132925951995471</v>
      </c>
      <c r="AD59" s="75">
        <f>AC59/Data!B66*Data!D66</f>
        <v>1.3218814829711696</v>
      </c>
      <c r="AE59" s="15">
        <f>Data!N$6/100*Data!C66*AC59</f>
        <v>111.03804456957826</v>
      </c>
      <c r="AF59" s="15">
        <f>Data!N$7*AD59</f>
        <v>396.56444489135089</v>
      </c>
      <c r="AG59" s="77">
        <f t="shared" si="7"/>
        <v>0.53634973765948191</v>
      </c>
      <c r="AH59" s="8">
        <f>Data!N$5/100*Data!C66*Data!G66/Data!B66/(1-AG59)*AC59</f>
        <v>135.42399420668556</v>
      </c>
      <c r="AI59" s="71">
        <f>Data!J$5*Data!B66/Data!G$9</f>
        <v>0.51624999999999999</v>
      </c>
      <c r="AJ59" s="72">
        <f>Data!C66*AI59</f>
        <v>123.89999999999999</v>
      </c>
      <c r="AK59" s="72">
        <f>(100-Y59)/100*Data!B66</f>
        <v>2.0568357276807778</v>
      </c>
      <c r="AL59" s="76">
        <f>AK59*Data!D66/Data!B66</f>
        <v>1.1753347015318731</v>
      </c>
      <c r="AM59" s="15">
        <f>Data!N$6/100*Data!C66*AK59</f>
        <v>98.728114928677343</v>
      </c>
      <c r="AN59" s="15">
        <f>Data!N$7*AL59</f>
        <v>352.60041045956194</v>
      </c>
      <c r="AO59" s="77">
        <f t="shared" si="8"/>
        <v>0.57120469243028005</v>
      </c>
      <c r="AP59" s="8">
        <f>Data!N$5/100*Data!C66*Data!G66/Data!B66/(1-AO59)*AK59</f>
        <v>130.19824922801087</v>
      </c>
    </row>
    <row r="60" spans="1:42">
      <c r="A60" s="11">
        <v>55</v>
      </c>
      <c r="B60" s="22">
        <f>AI60</f>
        <v>1.2168750000000002</v>
      </c>
      <c r="C60" s="16">
        <f t="shared" si="0"/>
        <v>0.61875000000000002</v>
      </c>
      <c r="J60" s="23">
        <f>Data!B67*Data!C67</f>
        <v>1980</v>
      </c>
      <c r="K60" s="23">
        <f>IF(Data!C$7=1,Data!D67,IF(Data!C$7=2,J60,Data!B67))</f>
        <v>39</v>
      </c>
      <c r="L60" s="33">
        <f>Data!E67*SQRT(Data!F67/20)</f>
        <v>3.75772929061824</v>
      </c>
      <c r="M60" s="33">
        <f>IF(Data!H67="A",Data!G$5,IF(Data!H67="B",Data!G$6,Data!G$7))</f>
        <v>1.5</v>
      </c>
      <c r="N60" s="33">
        <f>IF(Data!I67="A",Data!G$5,IF(Data!I67="B",Data!G$6,Data!G$7))</f>
        <v>1.5</v>
      </c>
      <c r="O60" s="33">
        <f>IF(Data!J67="A",Data!G$5,IF(Data!J67="B",Data!G$6,Data!G$7))</f>
        <v>1.5</v>
      </c>
      <c r="P60" s="45">
        <f>IF(Data!C$6=1,M60,IF(Data!C$6=2,N60,O60))</f>
        <v>1.5</v>
      </c>
      <c r="Q60" s="47">
        <f>Data!B67*P60/Data!G$9/Data!E67/SQRT(Data!F67/21)</f>
        <v>0.1687269171376197</v>
      </c>
      <c r="R60">
        <f t="shared" si="1"/>
        <v>0.39330334732768962</v>
      </c>
      <c r="S60">
        <f t="shared" si="2"/>
        <v>0.32024362662457795</v>
      </c>
      <c r="T60" s="67">
        <f>(1-L60*S60/Data!G67)*100</f>
        <v>98.784455701110119</v>
      </c>
      <c r="U60" s="45">
        <f t="shared" si="3"/>
        <v>38.525937723432946</v>
      </c>
      <c r="V60" s="47">
        <f>Data!B67*Data!J$5/Data!G$9/Data!E67/SQRT(Data!F67/21)</f>
        <v>0.3318296037039854</v>
      </c>
      <c r="W60">
        <f t="shared" si="4"/>
        <v>0.37757156754235188</v>
      </c>
      <c r="X60">
        <f t="shared" si="5"/>
        <v>0.25479163946680594</v>
      </c>
      <c r="Y60" s="67">
        <f>(1-L60*X60/Data!G67)*100</f>
        <v>99.032890902394882</v>
      </c>
      <c r="Z60" s="45">
        <f t="shared" si="6"/>
        <v>38.622827451934</v>
      </c>
      <c r="AA60" s="71">
        <f>IF(Data!C$6=1,M60,IF(Data!C$6=2,N60,O60))*Data!B67/Data!G$9</f>
        <v>0.61875000000000002</v>
      </c>
      <c r="AB60" s="72">
        <f>Data!C67*AA60</f>
        <v>12.375</v>
      </c>
      <c r="AC60" s="35">
        <f>(100-T60)/100*Data!B67</f>
        <v>1.2033888559009824</v>
      </c>
      <c r="AD60" s="75">
        <f>AC60/Data!B67*Data!D67</f>
        <v>0.47406227656705369</v>
      </c>
      <c r="AE60" s="15">
        <f>Data!N$6/100*Data!C67*AC60</f>
        <v>4.8135554236039297</v>
      </c>
      <c r="AF60" s="15">
        <f>Data!N$7*AD60</f>
        <v>142.21868297011611</v>
      </c>
      <c r="AG60" s="77">
        <f t="shared" si="7"/>
        <v>0.56699427724669693</v>
      </c>
      <c r="AH60" s="8">
        <f>Data!N$5/100*Data!C67*Data!G67/Data!B67/(1-AG60)*AC60</f>
        <v>13.895761564640923</v>
      </c>
      <c r="AI60" s="71">
        <f>Data!J$5*Data!B67/Data!G$9</f>
        <v>1.2168750000000002</v>
      </c>
      <c r="AJ60" s="72">
        <f>Data!C67*AI60</f>
        <v>24.337500000000002</v>
      </c>
      <c r="AK60" s="72">
        <f>(100-Y60)/100*Data!B67</f>
        <v>0.95743800662906642</v>
      </c>
      <c r="AL60" s="76">
        <f>AK60*Data!D67/Data!B67</f>
        <v>0.37717254806599587</v>
      </c>
      <c r="AM60" s="15">
        <f>Data!N$6/100*Data!C67*AK60</f>
        <v>3.8297520265162657</v>
      </c>
      <c r="AN60" s="15">
        <f>Data!N$7*AL60</f>
        <v>113.15176441979877</v>
      </c>
      <c r="AO60" s="77">
        <f t="shared" si="8"/>
        <v>0.62999103544398039</v>
      </c>
      <c r="AP60" s="8">
        <f>Data!N$5/100*Data!C67*Data!G67/Data!B67/(1-AO60)*AK60</f>
        <v>12.938037971295012</v>
      </c>
    </row>
    <row r="61" spans="1:42">
      <c r="A61" s="11">
        <v>56</v>
      </c>
      <c r="B61" s="22">
        <f>AI61</f>
        <v>1.0816666666666668</v>
      </c>
      <c r="C61" s="16">
        <f t="shared" si="0"/>
        <v>0.55000000000000004</v>
      </c>
      <c r="J61" s="23">
        <f>Data!B68*Data!C68</f>
        <v>704</v>
      </c>
      <c r="K61" s="23">
        <f>IF(Data!C$7=1,Data!D68,IF(Data!C$7=2,J61,Data!B68))</f>
        <v>65</v>
      </c>
      <c r="L61" s="33">
        <f>Data!E68*SQRT(Data!F68/20)</f>
        <v>3.8045540941494345</v>
      </c>
      <c r="M61" s="33">
        <f>IF(Data!H68="A",Data!G$5,IF(Data!H68="B",Data!G$6,Data!G$7))</f>
        <v>1.5</v>
      </c>
      <c r="N61" s="33">
        <f>IF(Data!I68="A",Data!G$5,IF(Data!I68="B",Data!G$6,Data!G$7))</f>
        <v>1.5</v>
      </c>
      <c r="O61" s="33">
        <f>IF(Data!J68="A",Data!G$5,IF(Data!J68="B",Data!G$6,Data!G$7))</f>
        <v>2.5</v>
      </c>
      <c r="P61" s="45">
        <f>IF(Data!C$6=1,M61,IF(Data!C$6=2,N61,O61))</f>
        <v>1.5</v>
      </c>
      <c r="Q61" s="47">
        <f>Data!B68*P61/Data!G$9/Data!E68/SQRT(Data!F68/21)</f>
        <v>0.14813359941298859</v>
      </c>
      <c r="R61">
        <f t="shared" si="1"/>
        <v>0.39458863621053886</v>
      </c>
      <c r="S61">
        <f t="shared" si="2"/>
        <v>0.32924414033988902</v>
      </c>
      <c r="T61" s="67">
        <f>(1-L61*S61/Data!G68)*100</f>
        <v>98.576560065789963</v>
      </c>
      <c r="U61" s="45">
        <f t="shared" si="3"/>
        <v>64.074764042763476</v>
      </c>
      <c r="V61" s="47">
        <f>Data!B68*Data!J$5/Data!G$9/Data!E68/SQRT(Data!F68/21)</f>
        <v>0.29132941217887759</v>
      </c>
      <c r="W61">
        <f t="shared" si="4"/>
        <v>0.38236634346831</v>
      </c>
      <c r="X61">
        <f t="shared" si="5"/>
        <v>0.27008807616092179</v>
      </c>
      <c r="Y61" s="67">
        <f>(1-L61*X61/Data!G68)*100</f>
        <v>98.832312845523887</v>
      </c>
      <c r="Z61" s="45">
        <f t="shared" si="6"/>
        <v>64.241003349590528</v>
      </c>
      <c r="AA61" s="71">
        <f>IF(Data!C$6=1,M61,IF(Data!C$6=2,N61,O61))*Data!B68/Data!G$9</f>
        <v>0.55000000000000004</v>
      </c>
      <c r="AB61" s="72">
        <f>Data!C68*AA61</f>
        <v>4.4000000000000004</v>
      </c>
      <c r="AC61" s="35">
        <f>(100-T61)/100*Data!B68</f>
        <v>1.2526271421048329</v>
      </c>
      <c r="AD61" s="75">
        <f>AC61/Data!B68*Data!D68</f>
        <v>0.9252359572365243</v>
      </c>
      <c r="AE61" s="15">
        <f>Data!N$6/100*Data!C68*AC61</f>
        <v>2.0042034273677327</v>
      </c>
      <c r="AF61" s="15">
        <f>Data!N$7*AD61</f>
        <v>277.57078717095732</v>
      </c>
      <c r="AG61" s="77">
        <f t="shared" si="7"/>
        <v>0.55888133327218459</v>
      </c>
      <c r="AH61" s="8">
        <f>Data!N$5/100*Data!C68*Data!G68/Data!B68/(1-AG61)*AC61</f>
        <v>5.6793204939465625</v>
      </c>
      <c r="AI61" s="71">
        <f>Data!J$5*Data!B68/Data!G$9</f>
        <v>1.0816666666666668</v>
      </c>
      <c r="AJ61" s="72">
        <f>Data!C68*AI61</f>
        <v>8.6533333333333342</v>
      </c>
      <c r="AK61" s="72">
        <f>(100-Y61)/100*Data!B68</f>
        <v>1.0275646959389793</v>
      </c>
      <c r="AL61" s="76">
        <f>AK61*Data!D68/Data!B68</f>
        <v>0.75899665040947328</v>
      </c>
      <c r="AM61" s="15">
        <f>Data!N$6/100*Data!C68*AK61</f>
        <v>1.6441035135023669</v>
      </c>
      <c r="AN61" s="15">
        <f>Data!N$7*AL61</f>
        <v>227.69899512284198</v>
      </c>
      <c r="AO61" s="77">
        <f t="shared" si="8"/>
        <v>0.61460030256591858</v>
      </c>
      <c r="AP61" s="8">
        <f>Data!N$5/100*Data!C68*Data!G68/Data!B68/(1-AO61)*AK61</f>
        <v>5.3324623905016608</v>
      </c>
    </row>
    <row r="62" spans="1:42">
      <c r="A62" s="11">
        <v>57</v>
      </c>
      <c r="B62" s="22">
        <f>AI62</f>
        <v>2.7164583333333336</v>
      </c>
      <c r="C62" s="16">
        <f t="shared" si="0"/>
        <v>1.3812500000000001</v>
      </c>
      <c r="J62" s="23">
        <f>Data!B69*Data!C69</f>
        <v>1547</v>
      </c>
      <c r="K62" s="23">
        <f>IF(Data!C$7=1,Data!D69,IF(Data!C$7=2,J62,Data!B69))</f>
        <v>30</v>
      </c>
      <c r="L62" s="33">
        <f>Data!E69*SQRT(Data!F69/20)</f>
        <v>15.355024516666493</v>
      </c>
      <c r="M62" s="33">
        <f>IF(Data!H69="A",Data!G$5,IF(Data!H69="B",Data!G$6,Data!G$7))</f>
        <v>1.5</v>
      </c>
      <c r="N62" s="33">
        <f>IF(Data!I69="A",Data!G$5,IF(Data!I69="B",Data!G$6,Data!G$7))</f>
        <v>1.5</v>
      </c>
      <c r="O62" s="33">
        <f>IF(Data!J69="A",Data!G$5,IF(Data!J69="B",Data!G$6,Data!G$7))</f>
        <v>1.5</v>
      </c>
      <c r="P62" s="45">
        <f>IF(Data!C$6=1,M62,IF(Data!C$6=2,N62,O62))</f>
        <v>1.5</v>
      </c>
      <c r="Q62" s="47">
        <f>Data!B69*P62/Data!G$9/Data!E69/SQRT(Data!F69/21)</f>
        <v>9.2175696171108296E-2</v>
      </c>
      <c r="R62">
        <f t="shared" si="1"/>
        <v>0.39725063228830954</v>
      </c>
      <c r="S62">
        <f t="shared" si="2"/>
        <v>0.35454754731892796</v>
      </c>
      <c r="T62" s="67">
        <f>(1-L62*S62/Data!G69)*100</f>
        <v>97.53661254235017</v>
      </c>
      <c r="U62" s="45">
        <f t="shared" si="3"/>
        <v>29.260983762705049</v>
      </c>
      <c r="V62" s="47">
        <f>Data!B69*Data!J$5/Data!G$9/Data!E69/SQRT(Data!F69/21)</f>
        <v>0.18127886913651298</v>
      </c>
      <c r="W62">
        <f t="shared" si="4"/>
        <v>0.3924403544003372</v>
      </c>
      <c r="X62">
        <f t="shared" si="5"/>
        <v>0.31483952112153174</v>
      </c>
      <c r="Y62" s="67">
        <f>(1-L62*X62/Data!G69)*100</f>
        <v>97.812502911476628</v>
      </c>
      <c r="Z62" s="45">
        <f t="shared" si="6"/>
        <v>29.343750873442985</v>
      </c>
      <c r="AA62" s="71">
        <f>IF(Data!C$6=1,M62,IF(Data!C$6=2,N62,O62))*Data!B69/Data!G$9</f>
        <v>1.3812500000000001</v>
      </c>
      <c r="AB62" s="72">
        <f>Data!C69*AA62</f>
        <v>9.6687500000000011</v>
      </c>
      <c r="AC62" s="35">
        <f>(100-T62)/100*Data!B69</f>
        <v>5.4440862814061246</v>
      </c>
      <c r="AD62" s="75">
        <f>AC62/Data!B69*Data!D69</f>
        <v>0.73901623729494903</v>
      </c>
      <c r="AE62" s="15">
        <f>Data!N$6/100*Data!C69*AC62</f>
        <v>7.6217207939685752</v>
      </c>
      <c r="AF62" s="15">
        <f>Data!N$7*AD62</f>
        <v>221.7048711884847</v>
      </c>
      <c r="AG62" s="77">
        <f t="shared" si="7"/>
        <v>0.53672077626502901</v>
      </c>
      <c r="AH62" s="8">
        <f>Data!N$5/100*Data!C69*Data!G69/Data!B69/(1-AG62)*AC62</f>
        <v>20.564597988341763</v>
      </c>
      <c r="AI62" s="71">
        <f>Data!J$5*Data!B69/Data!G$9</f>
        <v>2.7164583333333336</v>
      </c>
      <c r="AJ62" s="72">
        <f>Data!C69*AI62</f>
        <v>19.015208333333334</v>
      </c>
      <c r="AK62" s="72">
        <f>(100-Y62)/100*Data!B69</f>
        <v>4.8343685656366526</v>
      </c>
      <c r="AL62" s="76">
        <f>AK62*Data!D69/Data!B69</f>
        <v>0.65624912655701173</v>
      </c>
      <c r="AM62" s="15">
        <f>Data!N$6/100*Data!C69*AK62</f>
        <v>6.7681159918913147</v>
      </c>
      <c r="AN62" s="15">
        <f>Data!N$7*AL62</f>
        <v>196.87473796710353</v>
      </c>
      <c r="AO62" s="77">
        <f t="shared" si="8"/>
        <v>0.57192565438850052</v>
      </c>
      <c r="AP62" s="8">
        <f>Data!N$5/100*Data!C69*Data!G69/Data!B69/(1-AO62)*AK62</f>
        <v>19.763260930245465</v>
      </c>
    </row>
    <row r="63" spans="1:42">
      <c r="A63" s="11">
        <v>58</v>
      </c>
      <c r="B63" s="22">
        <f>AI63</f>
        <v>11.8</v>
      </c>
      <c r="C63" s="16">
        <f t="shared" si="0"/>
        <v>6</v>
      </c>
      <c r="J63" s="23">
        <f>Data!B70*Data!C70</f>
        <v>4800</v>
      </c>
      <c r="K63" s="23">
        <f>IF(Data!C$7=1,Data!D70,IF(Data!C$7=2,J63,Data!B70))</f>
        <v>71</v>
      </c>
      <c r="L63" s="33">
        <f>Data!E70*SQRT(Data!F70/20)</f>
        <v>72.125712629164525</v>
      </c>
      <c r="M63" s="33">
        <f>IF(Data!H70="A",Data!G$5,IF(Data!H70="B",Data!G$6,Data!G$7))</f>
        <v>1.5</v>
      </c>
      <c r="N63" s="33">
        <f>IF(Data!I70="A",Data!G$5,IF(Data!I70="B",Data!G$6,Data!G$7))</f>
        <v>1.5</v>
      </c>
      <c r="O63" s="33">
        <f>IF(Data!J70="A",Data!G$5,IF(Data!J70="B",Data!G$6,Data!G$7))</f>
        <v>2.5</v>
      </c>
      <c r="P63" s="45">
        <f>IF(Data!C$6=1,M63,IF(Data!C$6=2,N63,O63))</f>
        <v>1.5</v>
      </c>
      <c r="Q63" s="47">
        <f>Data!B70*P63/Data!G$9/Data!E70/SQRT(Data!F70/21)</f>
        <v>8.5242422368658935E-2</v>
      </c>
      <c r="R63">
        <f t="shared" si="1"/>
        <v>0.39749503413558884</v>
      </c>
      <c r="S63">
        <f t="shared" si="2"/>
        <v>0.35776913872118832</v>
      </c>
      <c r="T63" s="67">
        <f>(1-L63*S63/Data!G70)*100</f>
        <v>95.838007405324504</v>
      </c>
      <c r="U63" s="45">
        <f t="shared" si="3"/>
        <v>68.044985257780397</v>
      </c>
      <c r="V63" s="47">
        <f>Data!B70*Data!J$5/Data!G$9/Data!E70/SQRT(Data!F70/21)</f>
        <v>0.1676434306583626</v>
      </c>
      <c r="W63">
        <f t="shared" si="4"/>
        <v>0.39337502409630809</v>
      </c>
      <c r="X63">
        <f t="shared" si="5"/>
        <v>0.32071301325897839</v>
      </c>
      <c r="Y63" s="67">
        <f>(1-L63*X63/Data!G70)*100</f>
        <v>96.26908796278218</v>
      </c>
      <c r="Z63" s="45">
        <f t="shared" si="6"/>
        <v>68.351052453575349</v>
      </c>
      <c r="AA63" s="71">
        <f>IF(Data!C$6=1,M63,IF(Data!C$6=2,N63,O63))*Data!B70/Data!G$9</f>
        <v>6</v>
      </c>
      <c r="AB63" s="72">
        <f>Data!C70*AA63</f>
        <v>30</v>
      </c>
      <c r="AC63" s="35">
        <f>(100-T63)/100*Data!B70</f>
        <v>39.95512890888476</v>
      </c>
      <c r="AD63" s="75">
        <f>AC63/Data!B70*Data!D70</f>
        <v>2.955014742219602</v>
      </c>
      <c r="AE63" s="15">
        <f>Data!N$6/100*Data!C70*AC63</f>
        <v>39.95512890888476</v>
      </c>
      <c r="AF63" s="15">
        <f>Data!N$7*AD63</f>
        <v>886.50442266588061</v>
      </c>
      <c r="AG63" s="77">
        <f t="shared" si="7"/>
        <v>0.53396566743970764</v>
      </c>
      <c r="AH63" s="8">
        <f>Data!N$5/100*Data!C70*Data!G70/Data!B70/(1-AG63)*AC63</f>
        <v>69.212588762571698</v>
      </c>
      <c r="AI63" s="71">
        <f>Data!J$5*Data!B70/Data!G$9</f>
        <v>11.8</v>
      </c>
      <c r="AJ63" s="72">
        <f>Data!C70*AI63</f>
        <v>59</v>
      </c>
      <c r="AK63" s="72">
        <f>(100-Y63)/100*Data!B70</f>
        <v>35.816755557291074</v>
      </c>
      <c r="AL63" s="76">
        <f>AK63*Data!D70/Data!B70</f>
        <v>2.6489475464246524</v>
      </c>
      <c r="AM63" s="15">
        <f>Data!N$6/100*Data!C70*AK63</f>
        <v>35.816755557291074</v>
      </c>
      <c r="AN63" s="15">
        <f>Data!N$7*AL63</f>
        <v>794.6842639273957</v>
      </c>
      <c r="AO63" s="77">
        <f t="shared" si="8"/>
        <v>0.56656809901840877</v>
      </c>
      <c r="AP63" s="8">
        <f>Data!N$5/100*Data!C70*Data!G70/Data!B70/(1-AO63)*AK63</f>
        <v>66.710752537954448</v>
      </c>
    </row>
    <row r="64" spans="1:42">
      <c r="A64" s="11">
        <v>59</v>
      </c>
      <c r="B64" s="22">
        <f>AI64</f>
        <v>22.260208333333335</v>
      </c>
      <c r="C64" s="16">
        <f t="shared" si="0"/>
        <v>18.864583333333332</v>
      </c>
      <c r="J64" s="23">
        <f>Data!B71*Data!C71</f>
        <v>38031</v>
      </c>
      <c r="K64" s="23">
        <f>IF(Data!C$7=1,Data!D71,IF(Data!C$7=2,J64,Data!B71))</f>
        <v>56</v>
      </c>
      <c r="L64" s="33">
        <f>Data!E71*SQRT(Data!F71/20)</f>
        <v>63.834654516071431</v>
      </c>
      <c r="M64" s="33">
        <f>IF(Data!H71="A",Data!G$5,IF(Data!H71="B",Data!G$6,Data!G$7))</f>
        <v>2.5</v>
      </c>
      <c r="N64" s="33">
        <f>IF(Data!I71="A",Data!G$5,IF(Data!I71="B",Data!G$6,Data!G$7))</f>
        <v>1.5</v>
      </c>
      <c r="O64" s="33">
        <f>IF(Data!J71="A",Data!G$5,IF(Data!J71="B",Data!G$6,Data!G$7))</f>
        <v>1.5</v>
      </c>
      <c r="P64" s="45">
        <f>IF(Data!C$6=1,M64,IF(Data!C$6=2,N64,O64))</f>
        <v>2.5</v>
      </c>
      <c r="Q64" s="47">
        <f>Data!B71*P64/Data!G$9/Data!E71/SQRT(Data!F71/21)</f>
        <v>0.30282055742675174</v>
      </c>
      <c r="R64">
        <f t="shared" si="1"/>
        <v>0.3810632727548261</v>
      </c>
      <c r="S64">
        <f t="shared" si="2"/>
        <v>0.26568461044079894</v>
      </c>
      <c r="T64" s="67">
        <f>(1-L64*S64/Data!G71)*100</f>
        <v>95.913280646331216</v>
      </c>
      <c r="U64" s="45">
        <f t="shared" si="3"/>
        <v>53.711437161945476</v>
      </c>
      <c r="V64" s="47">
        <f>Data!B71*Data!J$5/Data!G$9/Data!E71/SQRT(Data!F71/21)</f>
        <v>0.35732825776356708</v>
      </c>
      <c r="W64">
        <f t="shared" si="4"/>
        <v>0.3742686423670577</v>
      </c>
      <c r="X64">
        <f t="shared" si="5"/>
        <v>0.24547930580729713</v>
      </c>
      <c r="Y64" s="67">
        <f>(1-L64*X64/Data!G71)*100</f>
        <v>96.224075499505091</v>
      </c>
      <c r="Z64" s="45">
        <f t="shared" si="6"/>
        <v>53.885482279722858</v>
      </c>
      <c r="AA64" s="71">
        <f>IF(Data!C$6=1,M64,IF(Data!C$6=2,N64,O64))*Data!B71/Data!G$9</f>
        <v>18.864583333333332</v>
      </c>
      <c r="AB64" s="72">
        <f>Data!C71*AA64</f>
        <v>396.15625</v>
      </c>
      <c r="AC64" s="35">
        <f>(100-T64)/100*Data!B71</f>
        <v>74.010487494941671</v>
      </c>
      <c r="AD64" s="75">
        <f>AC64/Data!B71*Data!D71</f>
        <v>2.2885628380545189</v>
      </c>
      <c r="AE64" s="15">
        <f>Data!N$6/100*Data!C71*AC64</f>
        <v>310.84404747875504</v>
      </c>
      <c r="AF64" s="15">
        <f>Data!N$7*AD64</f>
        <v>686.56885141635564</v>
      </c>
      <c r="AG64" s="77">
        <f t="shared" si="7"/>
        <v>0.61898669200509704</v>
      </c>
      <c r="AH64" s="8">
        <f>Data!N$5/100*Data!C71*Data!G71/Data!B71/(1-AG64)*AC64</f>
        <v>233.69104451136326</v>
      </c>
      <c r="AI64" s="71">
        <f>Data!J$5*Data!B71/Data!G$9</f>
        <v>22.260208333333335</v>
      </c>
      <c r="AJ64" s="72">
        <f>Data!C71*AI64</f>
        <v>467.46437500000002</v>
      </c>
      <c r="AK64" s="72">
        <f>(100-Y64)/100*Data!B71</f>
        <v>68.381992703962808</v>
      </c>
      <c r="AL64" s="76">
        <f>AK64*Data!D71/Data!B71</f>
        <v>2.1145177202771492</v>
      </c>
      <c r="AM64" s="15">
        <f>Data!N$6/100*Data!C71*AK64</f>
        <v>287.20436935664378</v>
      </c>
      <c r="AN64" s="15">
        <f>Data!N$7*AL64</f>
        <v>634.35531608314477</v>
      </c>
      <c r="AO64" s="77">
        <f t="shared" si="8"/>
        <v>0.63957696106705209</v>
      </c>
      <c r="AP64" s="8">
        <f>Data!N$5/100*Data!C71*Data!G71/Data!B71/(1-AO64)*AK64</f>
        <v>228.25387438630895</v>
      </c>
    </row>
    <row r="65" spans="1:42">
      <c r="A65" s="11">
        <v>60</v>
      </c>
      <c r="B65" s="22">
        <f>AI65</f>
        <v>12.230208333333334</v>
      </c>
      <c r="C65" s="16">
        <f t="shared" si="0"/>
        <v>6.21875</v>
      </c>
      <c r="J65" s="23">
        <f>Data!B72*Data!C72</f>
        <v>7960</v>
      </c>
      <c r="K65" s="23">
        <f>IF(Data!C$7=1,Data!D72,IF(Data!C$7=2,J65,Data!B72))</f>
        <v>75</v>
      </c>
      <c r="L65" s="33">
        <f>Data!E72*SQRT(Data!F72/20)</f>
        <v>26.33622060706044</v>
      </c>
      <c r="M65" s="33">
        <f>IF(Data!H72="A",Data!G$5,IF(Data!H72="B",Data!G$6,Data!G$7))</f>
        <v>1.5</v>
      </c>
      <c r="N65" s="33">
        <f>IF(Data!I72="A",Data!G$5,IF(Data!I72="B",Data!G$6,Data!G$7))</f>
        <v>1.5</v>
      </c>
      <c r="O65" s="33">
        <f>IF(Data!J72="A",Data!G$5,IF(Data!J72="B",Data!G$6,Data!G$7))</f>
        <v>2.5</v>
      </c>
      <c r="P65" s="45">
        <f>IF(Data!C$6=1,M65,IF(Data!C$6=2,N65,O65))</f>
        <v>1.5</v>
      </c>
      <c r="Q65" s="47">
        <f>Data!B72*P65/Data!G$9/Data!E72/SQRT(Data!F72/21)</f>
        <v>0.24196040132929239</v>
      </c>
      <c r="R65">
        <f t="shared" si="1"/>
        <v>0.38743308834926576</v>
      </c>
      <c r="S65">
        <f t="shared" si="2"/>
        <v>0.28958298980498454</v>
      </c>
      <c r="T65" s="67">
        <f>(1-L65*S65/Data!G72)*100</f>
        <v>98.471638977243245</v>
      </c>
      <c r="U65" s="45">
        <f t="shared" si="3"/>
        <v>73.853729232932437</v>
      </c>
      <c r="V65" s="47">
        <f>Data!B72*Data!J$5/Data!G$9/Data!E72/SQRT(Data!F72/21)</f>
        <v>0.47585545594760842</v>
      </c>
      <c r="W65">
        <f t="shared" si="4"/>
        <v>0.35623704609522222</v>
      </c>
      <c r="X65">
        <f t="shared" si="5"/>
        <v>0.20534866808487362</v>
      </c>
      <c r="Y65" s="67">
        <f>(1-L65*X65/Data!G72)*100</f>
        <v>98.916210856903959</v>
      </c>
      <c r="Z65" s="45">
        <f t="shared" si="6"/>
        <v>74.187158142677973</v>
      </c>
      <c r="AA65" s="71">
        <f>IF(Data!C$6=1,M65,IF(Data!C$6=2,N65,O65))*Data!B72/Data!G$9</f>
        <v>6.21875</v>
      </c>
      <c r="AB65" s="72">
        <f>Data!C72*AA65</f>
        <v>49.75</v>
      </c>
      <c r="AC65" s="35">
        <f>(100-T65)/100*Data!B72</f>
        <v>15.207192176429711</v>
      </c>
      <c r="AD65" s="75">
        <f>AC65/Data!B72*Data!D72</f>
        <v>1.1462707670675663</v>
      </c>
      <c r="AE65" s="15">
        <f>Data!N$6/100*Data!C72*AC65</f>
        <v>24.331507482287538</v>
      </c>
      <c r="AF65" s="15">
        <f>Data!N$7*AD65</f>
        <v>343.88123012026989</v>
      </c>
      <c r="AG65" s="77">
        <f t="shared" si="7"/>
        <v>0.59559457660547677</v>
      </c>
      <c r="AH65" s="8">
        <f>Data!N$5/100*Data!C72*Data!G72/Data!B72/(1-AG65)*AC65</f>
        <v>37.717206854152643</v>
      </c>
      <c r="AI65" s="71">
        <f>Data!J$5*Data!B72/Data!G$9</f>
        <v>12.230208333333334</v>
      </c>
      <c r="AJ65" s="72">
        <f>Data!C72*AI65</f>
        <v>97.841666666666669</v>
      </c>
      <c r="AK65" s="72">
        <f>(100-Y65)/100*Data!B72</f>
        <v>10.783701973805609</v>
      </c>
      <c r="AL65" s="76">
        <f>AK65*Data!D72/Data!B72</f>
        <v>0.81284185732203085</v>
      </c>
      <c r="AM65" s="15">
        <f>Data!N$6/100*Data!C72*AK65</f>
        <v>17.253923158088977</v>
      </c>
      <c r="AN65" s="15">
        <f>Data!N$7*AL65</f>
        <v>243.85255719660927</v>
      </c>
      <c r="AO65" s="77">
        <f t="shared" si="8"/>
        <v>0.68291132081301309</v>
      </c>
      <c r="AP65" s="8">
        <f>Data!N$5/100*Data!C72*Data!G72/Data!B72/(1-AO65)*AK65</f>
        <v>34.111011707611858</v>
      </c>
    </row>
    <row r="66" spans="1:42">
      <c r="A66" s="11">
        <v>61</v>
      </c>
      <c r="B66" s="22">
        <f>AI66</f>
        <v>3.0237500000000002</v>
      </c>
      <c r="C66" s="16">
        <f t="shared" si="0"/>
        <v>1.5375000000000001</v>
      </c>
      <c r="J66" s="23">
        <f>Data!B73*Data!C73</f>
        <v>1476</v>
      </c>
      <c r="K66" s="23">
        <f>IF(Data!C$7=1,Data!D73,IF(Data!C$7=2,J66,Data!B73))</f>
        <v>55</v>
      </c>
      <c r="L66" s="33">
        <f>Data!E73*SQRT(Data!F73/20)</f>
        <v>7.4265751417722425</v>
      </c>
      <c r="M66" s="33">
        <f>IF(Data!H73="A",Data!G$5,IF(Data!H73="B",Data!G$6,Data!G$7))</f>
        <v>1.5</v>
      </c>
      <c r="N66" s="33">
        <f>IF(Data!I73="A",Data!G$5,IF(Data!I73="B",Data!G$6,Data!G$7))</f>
        <v>1.5</v>
      </c>
      <c r="O66" s="33">
        <f>IF(Data!J73="A",Data!G$5,IF(Data!J73="B",Data!G$6,Data!G$7))</f>
        <v>1.5</v>
      </c>
      <c r="P66" s="45">
        <f>IF(Data!C$6=1,M66,IF(Data!C$6=2,N66,O66))</f>
        <v>1.5</v>
      </c>
      <c r="Q66" s="47">
        <f>Data!B73*P66/Data!G$9/Data!E73/SQRT(Data!F73/21)</f>
        <v>0.21213933074005439</v>
      </c>
      <c r="R66">
        <f t="shared" si="1"/>
        <v>0.39006524840708479</v>
      </c>
      <c r="S66">
        <f t="shared" si="2"/>
        <v>0.30181546327355335</v>
      </c>
      <c r="T66" s="67">
        <f>(1-L66*S66/Data!G73)*100</f>
        <v>99.088839342703324</v>
      </c>
      <c r="U66" s="45">
        <f t="shared" si="3"/>
        <v>54.498861638486822</v>
      </c>
      <c r="V66" s="47">
        <f>Data!B73*Data!J$5/Data!G$9/Data!E73/SQRT(Data!F73/21)</f>
        <v>0.41720735045544033</v>
      </c>
      <c r="W66">
        <f t="shared" si="4"/>
        <v>0.36568949167699377</v>
      </c>
      <c r="X66">
        <f t="shared" si="5"/>
        <v>0.22456352540120325</v>
      </c>
      <c r="Y66" s="67">
        <f>(1-L66*X66/Data!G73)*100</f>
        <v>99.322057766059629</v>
      </c>
      <c r="Z66" s="45">
        <f t="shared" si="6"/>
        <v>54.627131771332799</v>
      </c>
      <c r="AA66" s="71">
        <f>IF(Data!C$6=1,M66,IF(Data!C$6=2,N66,O66))*Data!B73/Data!G$9</f>
        <v>1.5375000000000001</v>
      </c>
      <c r="AB66" s="72">
        <f>Data!C73*AA66</f>
        <v>9.2250000000000014</v>
      </c>
      <c r="AC66" s="35">
        <f>(100-T66)/100*Data!B73</f>
        <v>2.2414552169498241</v>
      </c>
      <c r="AD66" s="75">
        <f>AC66/Data!B73*Data!D73</f>
        <v>0.50113836151317204</v>
      </c>
      <c r="AE66" s="15">
        <f>Data!N$6/100*Data!C73*AC66</f>
        <v>2.6897462603397893</v>
      </c>
      <c r="AF66" s="15">
        <f>Data!N$7*AD66</f>
        <v>150.3415084539516</v>
      </c>
      <c r="AG66" s="77">
        <f t="shared" si="7"/>
        <v>0.58400083178508466</v>
      </c>
      <c r="AH66" s="8">
        <f>Data!N$5/100*Data!C73*Data!G73/Data!B73/(1-AG66)*AC66</f>
        <v>8.0821864136222281</v>
      </c>
      <c r="AI66" s="71">
        <f>Data!J$5*Data!B73/Data!G$9</f>
        <v>3.0237500000000002</v>
      </c>
      <c r="AJ66" s="72">
        <f>Data!C73*AI66</f>
        <v>18.142500000000002</v>
      </c>
      <c r="AK66" s="72">
        <f>(100-Y66)/100*Data!B73</f>
        <v>1.6677378954933124</v>
      </c>
      <c r="AL66" s="76">
        <f>AK66*Data!D73/Data!B73</f>
        <v>0.37286822866720398</v>
      </c>
      <c r="AM66" s="15">
        <f>Data!N$6/100*Data!C73*AK66</f>
        <v>2.0012854745919753</v>
      </c>
      <c r="AN66" s="15">
        <f>Data!N$7*AL66</f>
        <v>111.8604686001612</v>
      </c>
      <c r="AO66" s="77">
        <f t="shared" si="8"/>
        <v>0.6617366253932685</v>
      </c>
      <c r="AP66" s="8">
        <f>Data!N$5/100*Data!C73*Data!G73/Data!B73/(1-AO66)*AK66</f>
        <v>7.395441041018298</v>
      </c>
    </row>
    <row r="67" spans="1:42">
      <c r="A67" s="11">
        <v>62</v>
      </c>
      <c r="B67" s="22">
        <f>AI67</f>
        <v>1.7331250000000002</v>
      </c>
      <c r="C67" s="16">
        <f t="shared" si="0"/>
        <v>0.88124999999999998</v>
      </c>
      <c r="J67" s="23">
        <f>Data!B74*Data!C74</f>
        <v>2820</v>
      </c>
      <c r="K67" s="23">
        <f>IF(Data!C$7=1,Data!D74,IF(Data!C$7=2,J67,Data!B74))</f>
        <v>30</v>
      </c>
      <c r="L67" s="33">
        <f>Data!E74*SQRT(Data!F74/20)</f>
        <v>9.987402188667021</v>
      </c>
      <c r="M67" s="33">
        <f>IF(Data!H74="A",Data!G$5,IF(Data!H74="B",Data!G$6,Data!G$7))</f>
        <v>1.5</v>
      </c>
      <c r="N67" s="33">
        <f>IF(Data!I74="A",Data!G$5,IF(Data!I74="B",Data!G$6,Data!G$7))</f>
        <v>1.5</v>
      </c>
      <c r="O67" s="33">
        <f>IF(Data!J74="A",Data!G$5,IF(Data!J74="B",Data!G$6,Data!G$7))</f>
        <v>1.5</v>
      </c>
      <c r="P67" s="45">
        <f>IF(Data!C$6=1,M67,IF(Data!C$6=2,N67,O67))</f>
        <v>1.5</v>
      </c>
      <c r="Q67" s="47">
        <f>Data!B74*P67/Data!G$9/Data!E74/SQRT(Data!F74/21)</f>
        <v>9.0415156933888449E-2</v>
      </c>
      <c r="R67">
        <f t="shared" si="1"/>
        <v>0.39731448718847517</v>
      </c>
      <c r="S67">
        <f t="shared" si="2"/>
        <v>0.35536378416815656</v>
      </c>
      <c r="T67" s="67">
        <f>(1-L67*S67/Data!G74)*100</f>
        <v>97.017511734643662</v>
      </c>
      <c r="U67" s="45">
        <f t="shared" si="3"/>
        <v>29.105253520393099</v>
      </c>
      <c r="V67" s="47">
        <f>Data!B74*Data!J$5/Data!G$9/Data!E74/SQRT(Data!F74/21)</f>
        <v>0.17781647530331396</v>
      </c>
      <c r="W67">
        <f t="shared" si="4"/>
        <v>0.39268439658469872</v>
      </c>
      <c r="X67">
        <f t="shared" si="5"/>
        <v>0.31632403562426747</v>
      </c>
      <c r="Y67" s="67">
        <f>(1-L67*X67/Data!G74)*100</f>
        <v>97.345163558216981</v>
      </c>
      <c r="Z67" s="45">
        <f t="shared" si="6"/>
        <v>29.203549067465097</v>
      </c>
      <c r="AA67" s="71">
        <f>IF(Data!C$6=1,M67,IF(Data!C$6=2,N67,O67))*Data!B74/Data!G$9</f>
        <v>0.88124999999999998</v>
      </c>
      <c r="AB67" s="72">
        <f>Data!C74*AA67</f>
        <v>17.625</v>
      </c>
      <c r="AC67" s="35">
        <f>(100-T67)/100*Data!B74</f>
        <v>4.2053084541524361</v>
      </c>
      <c r="AD67" s="75">
        <f>AC67/Data!B74*Data!D74</f>
        <v>0.89474647960690135</v>
      </c>
      <c r="AE67" s="15">
        <f>Data!N$6/100*Data!C74*AC67</f>
        <v>16.821233816609745</v>
      </c>
      <c r="AF67" s="15">
        <f>Data!N$7*AD67</f>
        <v>268.42394388207038</v>
      </c>
      <c r="AG67" s="77">
        <f t="shared" si="7"/>
        <v>0.5360213437334076</v>
      </c>
      <c r="AH67" s="8">
        <f>Data!N$5/100*Data!C74*Data!G74/Data!B74/(1-AG67)*AC67</f>
        <v>38.247029123412617</v>
      </c>
      <c r="AI67" s="71">
        <f>Data!J$5*Data!B74/Data!G$9</f>
        <v>1.7331250000000002</v>
      </c>
      <c r="AJ67" s="72">
        <f>Data!C74*AI67</f>
        <v>34.662500000000009</v>
      </c>
      <c r="AK67" s="72">
        <f>(100-Y67)/100*Data!B74</f>
        <v>3.7433193829140561</v>
      </c>
      <c r="AL67" s="76">
        <f>AK67*Data!D74/Data!B74</f>
        <v>0.79645093253490551</v>
      </c>
      <c r="AM67" s="15">
        <f>Data!N$6/100*Data!C74*AK67</f>
        <v>14.973277531656224</v>
      </c>
      <c r="AN67" s="15">
        <f>Data!N$7*AL67</f>
        <v>238.93527976047164</v>
      </c>
      <c r="AO67" s="77">
        <f t="shared" si="8"/>
        <v>0.57056644593714934</v>
      </c>
      <c r="AP67" s="8">
        <f>Data!N$5/100*Data!C74*Data!G74/Data!B74/(1-AO67)*AK67</f>
        <v>36.783983643479019</v>
      </c>
    </row>
    <row r="68" spans="1:42">
      <c r="A68" s="11">
        <v>63</v>
      </c>
      <c r="B68" s="22">
        <f>AI68</f>
        <v>19.875625000000003</v>
      </c>
      <c r="C68" s="16">
        <f t="shared" si="0"/>
        <v>10.106249999999999</v>
      </c>
      <c r="J68" s="23">
        <f>Data!B75*Data!C75</f>
        <v>22638</v>
      </c>
      <c r="K68" s="23">
        <f>IF(Data!C$7=1,Data!D75,IF(Data!C$7=2,J68,Data!B75))</f>
        <v>48</v>
      </c>
      <c r="L68" s="33">
        <f>Data!E75*SQRT(Data!F75/20)</f>
        <v>61.718338747721653</v>
      </c>
      <c r="M68" s="33">
        <f>IF(Data!H75="A",Data!G$5,IF(Data!H75="B",Data!G$6,Data!G$7))</f>
        <v>1.5</v>
      </c>
      <c r="N68" s="33">
        <f>IF(Data!I75="A",Data!G$5,IF(Data!I75="B",Data!G$6,Data!G$7))</f>
        <v>1.5</v>
      </c>
      <c r="O68" s="33">
        <f>IF(Data!J75="A",Data!G$5,IF(Data!J75="B",Data!G$6,Data!G$7))</f>
        <v>1.5</v>
      </c>
      <c r="P68" s="45">
        <f>IF(Data!C$6=1,M68,IF(Data!C$6=2,N68,O68))</f>
        <v>1.5</v>
      </c>
      <c r="Q68" s="47">
        <f>Data!B75*P68/Data!G$9/Data!E75/SQRT(Data!F75/21)</f>
        <v>0.16779169413775263</v>
      </c>
      <c r="R68">
        <f t="shared" si="1"/>
        <v>0.39336524240141424</v>
      </c>
      <c r="S68">
        <f t="shared" si="2"/>
        <v>0.32064875547226296</v>
      </c>
      <c r="T68" s="67">
        <f>(1-L68*S68/Data!G75)*100</f>
        <v>95.885673906596153</v>
      </c>
      <c r="U68" s="45">
        <f t="shared" si="3"/>
        <v>46.025123475166154</v>
      </c>
      <c r="V68" s="47">
        <f>Data!B75*Data!J$5/Data!G$9/Data!E75/SQRT(Data!F75/21)</f>
        <v>0.32999033180424692</v>
      </c>
      <c r="W68">
        <f t="shared" si="4"/>
        <v>0.37780144015812944</v>
      </c>
      <c r="X68">
        <f t="shared" si="5"/>
        <v>0.2554728250671236</v>
      </c>
      <c r="Y68" s="67">
        <f>(1-L68*X68/Data!G75)*100</f>
        <v>96.721962919266076</v>
      </c>
      <c r="Z68" s="45">
        <f t="shared" si="6"/>
        <v>46.42654220124772</v>
      </c>
      <c r="AA68" s="71">
        <f>IF(Data!C$6=1,M68,IF(Data!C$6=2,N68,O68))*Data!B75/Data!G$9</f>
        <v>10.106249999999999</v>
      </c>
      <c r="AB68" s="72">
        <f>Data!C75*AA68</f>
        <v>141.48749999999998</v>
      </c>
      <c r="AC68" s="35">
        <f>(100-T68)/100*Data!B75</f>
        <v>66.528652930340201</v>
      </c>
      <c r="AD68" s="75">
        <f>AC68/Data!B75*Data!D75</f>
        <v>1.9748765248338462</v>
      </c>
      <c r="AE68" s="15">
        <f>Data!N$6/100*Data!C75*AC68</f>
        <v>186.28022820495258</v>
      </c>
      <c r="AF68" s="15">
        <f>Data!N$7*AD68</f>
        <v>592.46295745015391</v>
      </c>
      <c r="AG68" s="77">
        <f t="shared" si="7"/>
        <v>0.56662642151134768</v>
      </c>
      <c r="AH68" s="8">
        <f>Data!N$5/100*Data!C75*Data!G75/Data!B75/(1-AG68)*AC68</f>
        <v>159.82672507172106</v>
      </c>
      <c r="AI68" s="71">
        <f>Data!J$5*Data!B75/Data!G$9</f>
        <v>19.875625000000003</v>
      </c>
      <c r="AJ68" s="72">
        <f>Data!C75*AI68</f>
        <v>278.25875000000002</v>
      </c>
      <c r="AK68" s="72">
        <f>(100-Y68)/100*Data!B75</f>
        <v>53.005859595467548</v>
      </c>
      <c r="AL68" s="76">
        <f>AK68*Data!D75/Data!B75</f>
        <v>1.5734577987522835</v>
      </c>
      <c r="AM68" s="15">
        <f>Data!N$6/100*Data!C75*AK68</f>
        <v>148.41640686730915</v>
      </c>
      <c r="AN68" s="15">
        <f>Data!N$7*AL68</f>
        <v>472.03733962568504</v>
      </c>
      <c r="AO68" s="77">
        <f t="shared" si="8"/>
        <v>0.62929636628393038</v>
      </c>
      <c r="AP68" s="8">
        <f>Data!N$5/100*Data!C75*Data!G75/Data!B75/(1-AO68)*AK68</f>
        <v>148.86758379181046</v>
      </c>
    </row>
    <row r="69" spans="1:42">
      <c r="A69" s="11">
        <v>64</v>
      </c>
      <c r="B69" s="22">
        <f>AI69</f>
        <v>0.9341666666666667</v>
      </c>
      <c r="C69" s="16">
        <f t="shared" si="0"/>
        <v>0.47499999999999998</v>
      </c>
      <c r="J69" s="23">
        <f>Data!B76*Data!C76</f>
        <v>2356</v>
      </c>
      <c r="K69" s="23">
        <f>IF(Data!C$7=1,Data!D76,IF(Data!C$7=2,J69,Data!B76))</f>
        <v>55</v>
      </c>
      <c r="L69" s="33">
        <f>Data!E76*SQRT(Data!F76/20)</f>
        <v>3.7539037116878582</v>
      </c>
      <c r="M69" s="33">
        <f>IF(Data!H76="A",Data!G$5,IF(Data!H76="B",Data!G$6,Data!G$7))</f>
        <v>1.5</v>
      </c>
      <c r="N69" s="33">
        <f>IF(Data!I76="A",Data!G$5,IF(Data!I76="B",Data!G$6,Data!G$7))</f>
        <v>1.5</v>
      </c>
      <c r="O69" s="33">
        <f>IF(Data!J76="A",Data!G$5,IF(Data!J76="B",Data!G$6,Data!G$7))</f>
        <v>1.5</v>
      </c>
      <c r="P69" s="45">
        <f>IF(Data!C$6=1,M69,IF(Data!C$6=2,N69,O69))</f>
        <v>1.5</v>
      </c>
      <c r="Q69" s="47">
        <f>Data!B76*P69/Data!G$9/Data!E76/SQRT(Data!F76/21)</f>
        <v>0.12965973524244542</v>
      </c>
      <c r="R69">
        <f t="shared" si="1"/>
        <v>0.39560243426927033</v>
      </c>
      <c r="S69">
        <f t="shared" si="2"/>
        <v>0.33746069843746523</v>
      </c>
      <c r="T69" s="67">
        <f>(1-L69*S69/Data!G76)*100</f>
        <v>98.19029290226689</v>
      </c>
      <c r="U69" s="45">
        <f t="shared" si="3"/>
        <v>54.004661096246792</v>
      </c>
      <c r="V69" s="47">
        <f>Data!B76*Data!J$5/Data!G$9/Data!E76/SQRT(Data!F76/21)</f>
        <v>0.25499747931014272</v>
      </c>
      <c r="W69">
        <f t="shared" si="4"/>
        <v>0.38618005303011649</v>
      </c>
      <c r="X69">
        <f t="shared" si="5"/>
        <v>0.28434361631974842</v>
      </c>
      <c r="Y69" s="67">
        <f>(1-L69*X69/Data!G76)*100</f>
        <v>98.47514491900364</v>
      </c>
      <c r="Z69" s="45">
        <f t="shared" si="6"/>
        <v>54.161329705451998</v>
      </c>
      <c r="AA69" s="71">
        <f>IF(Data!C$6=1,M69,IF(Data!C$6=2,N69,O69))*Data!B76/Data!G$9</f>
        <v>0.47499999999999998</v>
      </c>
      <c r="AB69" s="72">
        <f>Data!C76*AA69</f>
        <v>14.725</v>
      </c>
      <c r="AC69" s="35">
        <f>(100-T69)/100*Data!B76</f>
        <v>1.3753773942771637</v>
      </c>
      <c r="AD69" s="75">
        <f>AC69/Data!B76*Data!D76</f>
        <v>0.99533890375321055</v>
      </c>
      <c r="AE69" s="15">
        <f>Data!N$6/100*Data!C76*AC69</f>
        <v>8.5273398445184156</v>
      </c>
      <c r="AF69" s="15">
        <f>Data!N$7*AD69</f>
        <v>298.60167112596315</v>
      </c>
      <c r="AG69" s="77">
        <f t="shared" si="7"/>
        <v>0.55158217990274139</v>
      </c>
      <c r="AH69" s="8">
        <f>Data!N$5/100*Data!C76*Data!G76/Data!B76/(1-AG69)*AC69</f>
        <v>21.894002792022722</v>
      </c>
      <c r="AI69" s="71">
        <f>Data!J$5*Data!B76/Data!G$9</f>
        <v>0.9341666666666667</v>
      </c>
      <c r="AJ69" s="72">
        <f>Data!C76*AI69</f>
        <v>28.959166666666668</v>
      </c>
      <c r="AK69" s="72">
        <f>(100-Y69)/100*Data!B76</f>
        <v>1.1588898615572338</v>
      </c>
      <c r="AL69" s="76">
        <f>AK69*Data!D76/Data!B76</f>
        <v>0.83867029454799813</v>
      </c>
      <c r="AM69" s="15">
        <f>Data!N$6/100*Data!C76*AK69</f>
        <v>7.1851171416548496</v>
      </c>
      <c r="AN69" s="15">
        <f>Data!N$7*AL69</f>
        <v>251.60108836439943</v>
      </c>
      <c r="AO69" s="77">
        <f t="shared" si="8"/>
        <v>0.60063747694341441</v>
      </c>
      <c r="AP69" s="8">
        <f>Data!N$5/100*Data!C76*Data!G76/Data!B76/(1-AO69)*AK69</f>
        <v>20.713858554106611</v>
      </c>
    </row>
    <row r="70" spans="1:42">
      <c r="A70" s="11">
        <v>65</v>
      </c>
      <c r="B70" s="22">
        <f>AI70</f>
        <v>0.921875</v>
      </c>
      <c r="C70" s="16">
        <f t="shared" si="0"/>
        <v>0.46875</v>
      </c>
      <c r="J70" s="23">
        <f>Data!B77*Data!C77</f>
        <v>5175</v>
      </c>
      <c r="K70" s="23">
        <f>IF(Data!C$7=1,Data!D77,IF(Data!C$7=2,J70,Data!B77))</f>
        <v>34</v>
      </c>
      <c r="L70" s="33">
        <f>Data!E77*SQRT(Data!F77/20)</f>
        <v>3.8252700273048661</v>
      </c>
      <c r="M70" s="33">
        <f>IF(Data!H77="A",Data!G$5,IF(Data!H77="B",Data!G$6,Data!G$7))</f>
        <v>1.5</v>
      </c>
      <c r="N70" s="33">
        <f>IF(Data!I77="A",Data!G$5,IF(Data!I77="B",Data!G$6,Data!G$7))</f>
        <v>2.5</v>
      </c>
      <c r="O70" s="33">
        <f>IF(Data!J77="A",Data!G$5,IF(Data!J77="B",Data!G$6,Data!G$7))</f>
        <v>1.5</v>
      </c>
      <c r="P70" s="45">
        <f>IF(Data!C$6=1,M70,IF(Data!C$6=2,N70,O70))</f>
        <v>1.5</v>
      </c>
      <c r="Q70" s="47">
        <f>Data!B77*P70/Data!G$9/Data!E77/SQRT(Data!F77/21)</f>
        <v>0.12556651261892085</v>
      </c>
      <c r="R70">
        <f t="shared" si="1"/>
        <v>0.39580913075505075</v>
      </c>
      <c r="S70">
        <f t="shared" si="2"/>
        <v>0.33929948680226024</v>
      </c>
      <c r="T70" s="67">
        <f>(1-L70*S70/Data!G77)*100</f>
        <v>97.238484772032749</v>
      </c>
      <c r="U70" s="45">
        <f t="shared" si="3"/>
        <v>33.061084822491132</v>
      </c>
      <c r="V70" s="47">
        <f>Data!B77*Data!J$5/Data!G$9/Data!E77/SQRT(Data!F77/21)</f>
        <v>0.24694747481721099</v>
      </c>
      <c r="W70">
        <f t="shared" si="4"/>
        <v>0.38696105268250403</v>
      </c>
      <c r="X70">
        <f t="shared" si="5"/>
        <v>0.28757100675505243</v>
      </c>
      <c r="Y70" s="67">
        <f>(1-L70*X70/Data!G77)*100</f>
        <v>97.659496270506409</v>
      </c>
      <c r="Z70" s="45">
        <f t="shared" si="6"/>
        <v>33.204228731972179</v>
      </c>
      <c r="AA70" s="71">
        <f>IF(Data!C$6=1,M70,IF(Data!C$6=2,N70,O70))*Data!B77/Data!G$9</f>
        <v>0.46875</v>
      </c>
      <c r="AB70" s="72">
        <f>Data!C77*AA70</f>
        <v>32.34375</v>
      </c>
      <c r="AC70" s="35">
        <f>(100-T70)/100*Data!B77</f>
        <v>2.0711364209754386</v>
      </c>
      <c r="AD70" s="75">
        <f>AC70/Data!B77*Data!D77</f>
        <v>0.93891517750886555</v>
      </c>
      <c r="AE70" s="15">
        <f>Data!N$6/100*Data!C77*AC70</f>
        <v>28.581682609461055</v>
      </c>
      <c r="AF70" s="15">
        <f>Data!N$7*AD70</f>
        <v>281.67455325265968</v>
      </c>
      <c r="AG70" s="77">
        <f t="shared" si="7"/>
        <v>0.5499624639230809</v>
      </c>
      <c r="AH70" s="8">
        <f>Data!N$5/100*Data!C77*Data!G77/Data!B77/(1-AG70)*AC70</f>
        <v>49.749149606307128</v>
      </c>
      <c r="AI70" s="71">
        <f>Data!J$5*Data!B77/Data!G$9</f>
        <v>0.921875</v>
      </c>
      <c r="AJ70" s="72">
        <f>Data!C77*AI70</f>
        <v>63.609375</v>
      </c>
      <c r="AK70" s="72">
        <f>(100-Y70)/100*Data!B77</f>
        <v>1.7553777971201932</v>
      </c>
      <c r="AL70" s="76">
        <f>AK70*Data!D77/Data!B77</f>
        <v>0.79577126802782094</v>
      </c>
      <c r="AM70" s="15">
        <f>Data!N$6/100*Data!C77*AK70</f>
        <v>24.224213600258668</v>
      </c>
      <c r="AN70" s="15">
        <f>Data!N$7*AL70</f>
        <v>238.7313804083463</v>
      </c>
      <c r="AO70" s="77">
        <f t="shared" si="8"/>
        <v>0.5975255628711349</v>
      </c>
      <c r="AP70" s="8">
        <f>Data!N$5/100*Data!C77*Data!G77/Data!B77/(1-AO70)*AK70</f>
        <v>47.147426609838654</v>
      </c>
    </row>
    <row r="71" spans="1:42">
      <c r="A71" s="11">
        <v>66</v>
      </c>
      <c r="B71" s="22">
        <f>AI71</f>
        <v>2.3968750000000001</v>
      </c>
      <c r="C71" s="16">
        <f t="shared" ref="C71:C134" si="10">AA71</f>
        <v>1.21875</v>
      </c>
      <c r="J71" s="23">
        <f>Data!B78*Data!C78</f>
        <v>5265</v>
      </c>
      <c r="K71" s="23">
        <f>IF(Data!C$7=1,Data!D78,IF(Data!C$7=2,J71,Data!B78))</f>
        <v>43</v>
      </c>
      <c r="L71" s="33">
        <f>Data!E78*SQRT(Data!F78/20)</f>
        <v>12.046592383934863</v>
      </c>
      <c r="M71" s="33">
        <f>IF(Data!H78="A",Data!G$5,IF(Data!H78="B",Data!G$6,Data!G$7))</f>
        <v>1.5</v>
      </c>
      <c r="N71" s="33">
        <f>IF(Data!I78="A",Data!G$5,IF(Data!I78="B",Data!G$6,Data!G$7))</f>
        <v>1.5</v>
      </c>
      <c r="O71" s="33">
        <f>IF(Data!J78="A",Data!G$5,IF(Data!J78="B",Data!G$6,Data!G$7))</f>
        <v>1.5</v>
      </c>
      <c r="P71" s="45">
        <f>IF(Data!C$6=1,M71,IF(Data!C$6=2,N71,O71))</f>
        <v>1.5</v>
      </c>
      <c r="Q71" s="47">
        <f>Data!B78*P71/Data!G$9/Data!E78/SQRT(Data!F78/21)</f>
        <v>0.10366808179438096</v>
      </c>
      <c r="R71">
        <f t="shared" ref="R71:R134" si="11">1/SQRT(2*3.1416)*EXP(-Q71*Q71/2)</f>
        <v>0.39680383531240671</v>
      </c>
      <c r="S71">
        <f t="shared" ref="S71:S134" si="12">MIN(4,(R71-Q71*(1-NORMSDIST(Q71))))</f>
        <v>0.34924958825649494</v>
      </c>
      <c r="T71" s="67">
        <f>(1-L71*S71/Data!G78)*100</f>
        <v>96.493943808347439</v>
      </c>
      <c r="U71" s="45">
        <f t="shared" ref="U71:U134" si="13">K71*T71/100</f>
        <v>41.492395837589399</v>
      </c>
      <c r="V71" s="47">
        <f>Data!B78*Data!J$5/Data!G$9/Data!E78/SQRT(Data!F78/21)</f>
        <v>0.20388056086228254</v>
      </c>
      <c r="W71">
        <f t="shared" ref="W71:W134" si="14">1/SQRT(2*3.1416)*EXP(-V71*V71/2)</f>
        <v>0.39073591985525391</v>
      </c>
      <c r="X71">
        <f t="shared" ref="X71:X134" si="15">MIN(4,(W71-V71*(1-NORMSDIST(V71))))</f>
        <v>0.30526441424587664</v>
      </c>
      <c r="Y71" s="67">
        <f>(1-L71*X71/Data!G78)*100</f>
        <v>96.935503360216074</v>
      </c>
      <c r="Z71" s="45">
        <f t="shared" ref="Z71:Z134" si="16">K71*Y71/100</f>
        <v>41.68226644489291</v>
      </c>
      <c r="AA71" s="71">
        <f>IF(Data!C$6=1,M71,IF(Data!C$6=2,N71,O71))*Data!B78/Data!G$9</f>
        <v>1.21875</v>
      </c>
      <c r="AB71" s="72">
        <f>Data!C78*AA71</f>
        <v>32.90625</v>
      </c>
      <c r="AC71" s="35">
        <f>(100-T71)/100*Data!B78</f>
        <v>6.836809573722495</v>
      </c>
      <c r="AD71" s="75">
        <f>AC71/Data!B78*Data!D78</f>
        <v>1.5076041624106016</v>
      </c>
      <c r="AE71" s="15">
        <f>Data!N$6/100*Data!C78*AC71</f>
        <v>36.918771698101473</v>
      </c>
      <c r="AF71" s="15">
        <f>Data!N$7*AD71</f>
        <v>452.28124872318045</v>
      </c>
      <c r="AG71" s="77">
        <f t="shared" ref="AG71:AG134" si="17">NORMSDIST(Q71)</f>
        <v>0.54128362141172248</v>
      </c>
      <c r="AH71" s="8">
        <f>Data!N$5/100*Data!C78*Data!G78/Data!B78/(1-AG71)*AC71</f>
        <v>61.909834655970329</v>
      </c>
      <c r="AI71" s="71">
        <f>Data!J$5*Data!B78/Data!G$9</f>
        <v>2.3968750000000001</v>
      </c>
      <c r="AJ71" s="72">
        <f>Data!C78*AI71</f>
        <v>64.715625000000003</v>
      </c>
      <c r="AK71" s="72">
        <f>(100-Y71)/100*Data!B78</f>
        <v>5.9757684475786546</v>
      </c>
      <c r="AL71" s="76">
        <f>AK71*Data!D78/Data!B78</f>
        <v>1.3177335551070879</v>
      </c>
      <c r="AM71" s="15">
        <f>Data!N$6/100*Data!C78*AK71</f>
        <v>32.269149616924736</v>
      </c>
      <c r="AN71" s="15">
        <f>Data!N$7*AL71</f>
        <v>395.32006653212636</v>
      </c>
      <c r="AO71" s="77">
        <f t="shared" ref="AO71:AO134" si="18">NORMSDIST(V71)</f>
        <v>0.58077658189732151</v>
      </c>
      <c r="AP71" s="8">
        <f>Data!N$5/100*Data!C78*Data!G78/Data!B78/(1-AO71)*AK71</f>
        <v>59.210487082499178</v>
      </c>
    </row>
    <row r="72" spans="1:42">
      <c r="A72" s="11">
        <v>67</v>
      </c>
      <c r="B72" s="22">
        <f>AI72</f>
        <v>3.8964583333333338</v>
      </c>
      <c r="C72" s="16">
        <f t="shared" si="10"/>
        <v>1.98125</v>
      </c>
      <c r="J72" s="23">
        <f>Data!B79*Data!C79</f>
        <v>18386</v>
      </c>
      <c r="K72" s="23">
        <f>IF(Data!C$7=1,Data!D79,IF(Data!C$7=2,J72,Data!B79))</f>
        <v>42</v>
      </c>
      <c r="L72" s="33">
        <f>Data!E79*SQRT(Data!F79/20)</f>
        <v>25.462427729322634</v>
      </c>
      <c r="M72" s="33">
        <f>IF(Data!H79="A",Data!G$5,IF(Data!H79="B",Data!G$6,Data!G$7))</f>
        <v>1.5</v>
      </c>
      <c r="N72" s="33">
        <f>IF(Data!I79="A",Data!G$5,IF(Data!I79="B",Data!G$6,Data!G$7))</f>
        <v>1.5</v>
      </c>
      <c r="O72" s="33">
        <f>IF(Data!J79="A",Data!G$5,IF(Data!J79="B",Data!G$6,Data!G$7))</f>
        <v>1.5</v>
      </c>
      <c r="P72" s="45">
        <f>IF(Data!C$6=1,M72,IF(Data!C$6=2,N72,O72))</f>
        <v>1.5</v>
      </c>
      <c r="Q72" s="47">
        <f>Data!B79*P72/Data!G$9/Data!E79/SQRT(Data!F79/21)</f>
        <v>7.9732268347993587E-2</v>
      </c>
      <c r="R72">
        <f t="shared" si="11"/>
        <v>0.3976757438394356</v>
      </c>
      <c r="S72">
        <f t="shared" si="12"/>
        <v>0.36034309472972642</v>
      </c>
      <c r="T72" s="67">
        <f>(1-L72*S72/Data!G79)*100</f>
        <v>91.17768268527297</v>
      </c>
      <c r="U72" s="45">
        <f t="shared" si="13"/>
        <v>38.294626727814645</v>
      </c>
      <c r="V72" s="47">
        <f>Data!B79*Data!J$5/Data!G$9/Data!E79/SQRT(Data!F79/21)</f>
        <v>0.15680679441772075</v>
      </c>
      <c r="W72">
        <f t="shared" si="14"/>
        <v>0.39406717558494081</v>
      </c>
      <c r="X72">
        <f t="shared" si="15"/>
        <v>0.32543306763250968</v>
      </c>
      <c r="Y72" s="67">
        <f>(1-L72*X72/Data!G79)*100</f>
        <v>92.032388494880252</v>
      </c>
      <c r="Z72" s="45">
        <f t="shared" si="16"/>
        <v>38.653603167849703</v>
      </c>
      <c r="AA72" s="71">
        <f>IF(Data!C$6=1,M72,IF(Data!C$6=2,N72,O72))*Data!B79/Data!G$9</f>
        <v>1.98125</v>
      </c>
      <c r="AB72" s="72">
        <f>Data!C79*AA72</f>
        <v>114.91249999999999</v>
      </c>
      <c r="AC72" s="35">
        <f>(100-T72)/100*Data!B79</f>
        <v>27.966745887684684</v>
      </c>
      <c r="AD72" s="75">
        <f>AC72/Data!B79*Data!D79</f>
        <v>3.7053732721853523</v>
      </c>
      <c r="AE72" s="15">
        <f>Data!N$6/100*Data!C79*AC72</f>
        <v>324.41425229714235</v>
      </c>
      <c r="AF72" s="15">
        <f>Data!N$7*AD72</f>
        <v>1111.6119816556056</v>
      </c>
      <c r="AG72" s="77">
        <f t="shared" si="17"/>
        <v>0.5317749026433084</v>
      </c>
      <c r="AH72" s="8">
        <f>Data!N$5/100*Data!C79*Data!G79/Data!B79/(1-AG72)*AC72</f>
        <v>284.13800511153283</v>
      </c>
      <c r="AI72" s="71">
        <f>Data!J$5*Data!B79/Data!G$9</f>
        <v>3.8964583333333338</v>
      </c>
      <c r="AJ72" s="72">
        <f>Data!C79*AI72</f>
        <v>225.99458333333337</v>
      </c>
      <c r="AK72" s="72">
        <f>(100-Y72)/100*Data!B79</f>
        <v>25.257328471229602</v>
      </c>
      <c r="AL72" s="76">
        <f>AK72*Data!D79/Data!B79</f>
        <v>3.3463968321502939</v>
      </c>
      <c r="AM72" s="15">
        <f>Data!N$6/100*Data!C79*AK72</f>
        <v>292.98501026626343</v>
      </c>
      <c r="AN72" s="15">
        <f>Data!N$7*AL72</f>
        <v>1003.9190496450882</v>
      </c>
      <c r="AO72" s="77">
        <f t="shared" si="18"/>
        <v>0.56230144103580493</v>
      </c>
      <c r="AP72" s="8">
        <f>Data!N$5/100*Data!C79*Data!G79/Data!B79/(1-AO72)*AK72</f>
        <v>274.50760126225259</v>
      </c>
    </row>
    <row r="73" spans="1:42">
      <c r="A73" s="11">
        <v>68</v>
      </c>
      <c r="B73" s="22">
        <f>AI73</f>
        <v>11.21</v>
      </c>
      <c r="C73" s="16">
        <f t="shared" si="10"/>
        <v>9.5</v>
      </c>
      <c r="J73" s="23">
        <f>Data!B80*Data!C80</f>
        <v>28272</v>
      </c>
      <c r="K73" s="23">
        <f>IF(Data!C$7=1,Data!D80,IF(Data!C$7=2,J73,Data!B80))</f>
        <v>96</v>
      </c>
      <c r="L73" s="33">
        <f>Data!E80*SQRT(Data!F80/20)</f>
        <v>34.734306349624987</v>
      </c>
      <c r="M73" s="33">
        <f>IF(Data!H80="A",Data!G$5,IF(Data!H80="B",Data!G$6,Data!G$7))</f>
        <v>2.5</v>
      </c>
      <c r="N73" s="33">
        <f>IF(Data!I80="A",Data!G$5,IF(Data!I80="B",Data!G$6,Data!G$7))</f>
        <v>1.5</v>
      </c>
      <c r="O73" s="33">
        <f>IF(Data!J80="A",Data!G$5,IF(Data!J80="B",Data!G$6,Data!G$7))</f>
        <v>2.5</v>
      </c>
      <c r="P73" s="45">
        <f>IF(Data!C$6=1,M73,IF(Data!C$6=2,N73,O73))</f>
        <v>2.5</v>
      </c>
      <c r="Q73" s="47">
        <f>Data!B80*P73/Data!G$9/Data!E80/SQRT(Data!F80/21)</f>
        <v>0.28025903640268662</v>
      </c>
      <c r="R73">
        <f t="shared" si="11"/>
        <v>0.38357800876926057</v>
      </c>
      <c r="S73">
        <f t="shared" si="12"/>
        <v>0.27437804932847598</v>
      </c>
      <c r="T73" s="67">
        <f>(1-L73*S73/Data!G80)*100</f>
        <v>96.078052995478274</v>
      </c>
      <c r="U73" s="45">
        <f t="shared" si="13"/>
        <v>92.234930875659131</v>
      </c>
      <c r="V73" s="47">
        <f>Data!B80*Data!J$5/Data!G$9/Data!E80/SQRT(Data!F80/21)</f>
        <v>0.33070566295517029</v>
      </c>
      <c r="W73">
        <f t="shared" si="14"/>
        <v>0.37771217312255451</v>
      </c>
      <c r="X73">
        <f t="shared" si="15"/>
        <v>0.25520774596728668</v>
      </c>
      <c r="Y73" s="67">
        <f>(1-L73*X73/Data!G80)*100</f>
        <v>96.352072415133733</v>
      </c>
      <c r="Z73" s="45">
        <f t="shared" si="16"/>
        <v>92.497989518528371</v>
      </c>
      <c r="AA73" s="71">
        <f>IF(Data!C$6=1,M73,IF(Data!C$6=2,N73,O73))*Data!B80/Data!G$9</f>
        <v>9.5</v>
      </c>
      <c r="AB73" s="72">
        <f>Data!C80*AA73</f>
        <v>294.5</v>
      </c>
      <c r="AC73" s="35">
        <f>(100-T73)/100*Data!B80</f>
        <v>35.768156681238146</v>
      </c>
      <c r="AD73" s="75">
        <f>AC73/Data!B80*Data!D80</f>
        <v>3.7650691243408576</v>
      </c>
      <c r="AE73" s="15">
        <f>Data!N$6/100*Data!C80*AC73</f>
        <v>221.76257142367652</v>
      </c>
      <c r="AF73" s="15">
        <f>Data!N$7*AD73</f>
        <v>1129.5207373022572</v>
      </c>
      <c r="AG73" s="77">
        <f t="shared" si="17"/>
        <v>0.61036061194515068</v>
      </c>
      <c r="AH73" s="8">
        <f>Data!N$5/100*Data!C80*Data!G80/Data!B80/(1-AG73)*AC73</f>
        <v>189.56006304028529</v>
      </c>
      <c r="AI73" s="71">
        <f>Data!J$5*Data!B80/Data!G$9</f>
        <v>11.21</v>
      </c>
      <c r="AJ73" s="72">
        <f>Data!C80*AI73</f>
        <v>347.51000000000005</v>
      </c>
      <c r="AK73" s="72">
        <f>(100-Y73)/100*Data!B80</f>
        <v>33.269099573980348</v>
      </c>
      <c r="AL73" s="76">
        <f>AK73*Data!D80/Data!B80</f>
        <v>3.5020104814716153</v>
      </c>
      <c r="AM73" s="15">
        <f>Data!N$6/100*Data!C80*AK73</f>
        <v>206.26841735867816</v>
      </c>
      <c r="AN73" s="15">
        <f>Data!N$7*AL73</f>
        <v>1050.6031444414846</v>
      </c>
      <c r="AO73" s="77">
        <f t="shared" si="18"/>
        <v>0.62956658782140584</v>
      </c>
      <c r="AP73" s="8">
        <f>Data!N$5/100*Data!C80*Data!G80/Data!B80/(1-AO73)*AK73</f>
        <v>185.45734262456963</v>
      </c>
    </row>
    <row r="74" spans="1:42">
      <c r="A74" s="11">
        <v>69</v>
      </c>
      <c r="B74" s="22">
        <f>AI74</f>
        <v>0.49166666666666664</v>
      </c>
      <c r="C74" s="16">
        <f t="shared" si="10"/>
        <v>0.25</v>
      </c>
      <c r="J74" s="23">
        <f>Data!B81*Data!C81</f>
        <v>1360</v>
      </c>
      <c r="K74" s="23">
        <f>IF(Data!C$7=1,Data!D81,IF(Data!C$7=2,J74,Data!B81))</f>
        <v>33</v>
      </c>
      <c r="L74" s="33">
        <f>Data!E81*SQRT(Data!F81/20)</f>
        <v>1.8876600709407143</v>
      </c>
      <c r="M74" s="33">
        <f>IF(Data!H81="A",Data!G$5,IF(Data!H81="B",Data!G$6,Data!G$7))</f>
        <v>1.5</v>
      </c>
      <c r="N74" s="33">
        <f>IF(Data!I81="A",Data!G$5,IF(Data!I81="B",Data!G$6,Data!G$7))</f>
        <v>1.5</v>
      </c>
      <c r="O74" s="33">
        <f>IF(Data!J81="A",Data!G$5,IF(Data!J81="B",Data!G$6,Data!G$7))</f>
        <v>1.5</v>
      </c>
      <c r="P74" s="45">
        <f>IF(Data!C$6=1,M74,IF(Data!C$6=2,N74,O74))</f>
        <v>1.5</v>
      </c>
      <c r="Q74" s="47">
        <f>Data!B81*P74/Data!G$9/Data!E81/SQRT(Data!F81/21)</f>
        <v>0.1357096932295262</v>
      </c>
      <c r="R74">
        <f t="shared" si="11"/>
        <v>0.3952849970054515</v>
      </c>
      <c r="S74">
        <f t="shared" si="12"/>
        <v>0.33475502784854588</v>
      </c>
      <c r="T74" s="67">
        <f>(1-L74*S74/Data!G81)*100</f>
        <v>98.420240750959138</v>
      </c>
      <c r="U74" s="45">
        <f t="shared" si="13"/>
        <v>32.478679447816518</v>
      </c>
      <c r="V74" s="47">
        <f>Data!B81*Data!J$5/Data!G$9/Data!E81/SQRT(Data!F81/21)</f>
        <v>0.26689573001806816</v>
      </c>
      <c r="W74">
        <f t="shared" si="14"/>
        <v>0.38498289749508063</v>
      </c>
      <c r="X74">
        <f t="shared" si="15"/>
        <v>0.279619209822635</v>
      </c>
      <c r="Y74" s="67">
        <f>(1-L74*X74/Data!G81)*100</f>
        <v>98.68043495637454</v>
      </c>
      <c r="Z74" s="45">
        <f t="shared" si="16"/>
        <v>32.564543535603597</v>
      </c>
      <c r="AA74" s="71">
        <f>IF(Data!C$6=1,M74,IF(Data!C$6=2,N74,O74))*Data!B81/Data!G$9</f>
        <v>0.25</v>
      </c>
      <c r="AB74" s="72">
        <f>Data!C81*AA74</f>
        <v>8.5</v>
      </c>
      <c r="AC74" s="35">
        <f>(100-T74)/100*Data!B81</f>
        <v>0.63190369961634474</v>
      </c>
      <c r="AD74" s="75">
        <f>AC74/Data!B81*Data!D81</f>
        <v>0.52132055218348439</v>
      </c>
      <c r="AE74" s="15">
        <f>Data!N$6/100*Data!C81*AC74</f>
        <v>4.2969451573911446</v>
      </c>
      <c r="AF74" s="15">
        <f>Data!N$7*AD74</f>
        <v>156.39616565504531</v>
      </c>
      <c r="AG74" s="77">
        <f t="shared" si="17"/>
        <v>0.55397460773468044</v>
      </c>
      <c r="AH74" s="8">
        <f>Data!N$5/100*Data!C81*Data!G81/Data!B81/(1-AG74)*AC74</f>
        <v>12.042322118611279</v>
      </c>
      <c r="AI74" s="71">
        <f>Data!J$5*Data!B81/Data!G$9</f>
        <v>0.49166666666666664</v>
      </c>
      <c r="AJ74" s="72">
        <f>Data!C81*AI74</f>
        <v>16.716666666666665</v>
      </c>
      <c r="AK74" s="72">
        <f>(100-Y74)/100*Data!B81</f>
        <v>0.52782601745018387</v>
      </c>
      <c r="AL74" s="76">
        <f>AK74*Data!D81/Data!B81</f>
        <v>0.43545646439640173</v>
      </c>
      <c r="AM74" s="15">
        <f>Data!N$6/100*Data!C81*AK74</f>
        <v>3.5892169186612506</v>
      </c>
      <c r="AN74" s="15">
        <f>Data!N$7*AL74</f>
        <v>130.63693931892053</v>
      </c>
      <c r="AO74" s="77">
        <f t="shared" si="18"/>
        <v>0.60522527780675706</v>
      </c>
      <c r="AP74" s="8">
        <f>Data!N$5/100*Data!C81*Data!G81/Data!B81/(1-AO74)*AK74</f>
        <v>11.364762980266002</v>
      </c>
    </row>
    <row r="75" spans="1:42">
      <c r="A75" s="11">
        <v>70</v>
      </c>
      <c r="B75" s="22">
        <f>AI75</f>
        <v>6.3916666666666666</v>
      </c>
      <c r="C75" s="16">
        <f t="shared" si="10"/>
        <v>3.25</v>
      </c>
      <c r="J75" s="23">
        <f>Data!B82*Data!C82</f>
        <v>21840</v>
      </c>
      <c r="K75" s="23">
        <f>IF(Data!C$7=1,Data!D82,IF(Data!C$7=2,J75,Data!B82))</f>
        <v>75</v>
      </c>
      <c r="L75" s="33">
        <f>Data!E82*SQRT(Data!F82/20)</f>
        <v>11.04908778165877</v>
      </c>
      <c r="M75" s="33">
        <f>IF(Data!H82="A",Data!G$5,IF(Data!H82="B",Data!G$6,Data!G$7))</f>
        <v>1.5</v>
      </c>
      <c r="N75" s="33">
        <f>IF(Data!I82="A",Data!G$5,IF(Data!I82="B",Data!G$6,Data!G$7))</f>
        <v>1.5</v>
      </c>
      <c r="O75" s="33">
        <f>IF(Data!J82="A",Data!G$5,IF(Data!J82="B",Data!G$6,Data!G$7))</f>
        <v>2.5</v>
      </c>
      <c r="P75" s="45">
        <f>IF(Data!C$6=1,M75,IF(Data!C$6=2,N75,O75))</f>
        <v>1.5</v>
      </c>
      <c r="Q75" s="47">
        <f>Data!B82*P75/Data!G$9/Data!E82/SQRT(Data!F82/21)</f>
        <v>0.30140578704289261</v>
      </c>
      <c r="R75">
        <f t="shared" si="11"/>
        <v>0.38122618192467295</v>
      </c>
      <c r="S75">
        <f t="shared" si="12"/>
        <v>0.26622403801258537</v>
      </c>
      <c r="T75" s="67">
        <f>(1-L75*S75/Data!G82)*100</f>
        <v>98.126412251217374</v>
      </c>
      <c r="U75" s="45">
        <f t="shared" si="13"/>
        <v>73.594809188413024</v>
      </c>
      <c r="V75" s="47">
        <f>Data!B82*Data!J$5/Data!G$9/Data!E82/SQRT(Data!F82/21)</f>
        <v>0.59276471451768875</v>
      </c>
      <c r="W75">
        <f t="shared" si="14"/>
        <v>0.33466518128179845</v>
      </c>
      <c r="X75">
        <f t="shared" si="15"/>
        <v>0.17066537519047872</v>
      </c>
      <c r="Y75" s="67">
        <f>(1-L75*X75/Data!G82)*100</f>
        <v>98.798919291866667</v>
      </c>
      <c r="Z75" s="45">
        <f t="shared" si="16"/>
        <v>74.099189468900008</v>
      </c>
      <c r="AA75" s="71">
        <f>IF(Data!C$6=1,M75,IF(Data!C$6=2,N75,O75))*Data!B82/Data!G$9</f>
        <v>3.25</v>
      </c>
      <c r="AB75" s="72">
        <f>Data!C82*AA75</f>
        <v>136.5</v>
      </c>
      <c r="AC75" s="35">
        <f>(100-T75)/100*Data!B82</f>
        <v>9.7426562936696541</v>
      </c>
      <c r="AD75" s="75">
        <f>AC75/Data!B82*Data!D82</f>
        <v>1.4051908115869693</v>
      </c>
      <c r="AE75" s="15">
        <f>Data!N$6/100*Data!C82*AC75</f>
        <v>81.838312866825092</v>
      </c>
      <c r="AF75" s="15">
        <f>Data!N$7*AD75</f>
        <v>421.55724347609078</v>
      </c>
      <c r="AG75" s="77">
        <f t="shared" si="17"/>
        <v>0.61844745902067966</v>
      </c>
      <c r="AH75" s="8">
        <f>Data!N$5/100*Data!C82*Data!G82/Data!B82/(1-AG75)*AC75</f>
        <v>80.948469008769024</v>
      </c>
      <c r="AI75" s="71">
        <f>Data!J$5*Data!B82/Data!G$9</f>
        <v>6.3916666666666666</v>
      </c>
      <c r="AJ75" s="72">
        <f>Data!C82*AI75</f>
        <v>268.45</v>
      </c>
      <c r="AK75" s="72">
        <f>(100-Y75)/100*Data!B82</f>
        <v>6.245619682293329</v>
      </c>
      <c r="AL75" s="76">
        <f>AK75*Data!D82/Data!B82</f>
        <v>0.90081053109999942</v>
      </c>
      <c r="AM75" s="15">
        <f>Data!N$6/100*Data!C82*AK75</f>
        <v>52.463205331263964</v>
      </c>
      <c r="AN75" s="15">
        <f>Data!N$7*AL75</f>
        <v>270.2431593299998</v>
      </c>
      <c r="AO75" s="77">
        <f t="shared" si="18"/>
        <v>0.72333068741319995</v>
      </c>
      <c r="AP75" s="8">
        <f>Data!N$5/100*Data!C82*Data!G82/Data!B82/(1-AO75)*AK75</f>
        <v>71.564913681441084</v>
      </c>
    </row>
    <row r="76" spans="1:42">
      <c r="A76" s="11">
        <v>71</v>
      </c>
      <c r="B76" s="22">
        <f>AI76</f>
        <v>0.61458333333333337</v>
      </c>
      <c r="C76" s="16">
        <f t="shared" si="10"/>
        <v>0.3125</v>
      </c>
      <c r="J76" s="23">
        <f>Data!B83*Data!C83</f>
        <v>1300</v>
      </c>
      <c r="K76" s="23">
        <f>IF(Data!C$7=1,Data!D83,IF(Data!C$7=2,J76,Data!B83))</f>
        <v>30</v>
      </c>
      <c r="L76" s="33">
        <f>Data!E83*SQRT(Data!F83/20)</f>
        <v>2.6316162303795996</v>
      </c>
      <c r="M76" s="33">
        <f>IF(Data!H83="A",Data!G$5,IF(Data!H83="B",Data!G$6,Data!G$7))</f>
        <v>1.5</v>
      </c>
      <c r="N76" s="33">
        <f>IF(Data!I83="A",Data!G$5,IF(Data!I83="B",Data!G$6,Data!G$7))</f>
        <v>1.5</v>
      </c>
      <c r="O76" s="33">
        <f>IF(Data!J83="A",Data!G$5,IF(Data!J83="B",Data!G$6,Data!G$7))</f>
        <v>1.5</v>
      </c>
      <c r="P76" s="45">
        <f>IF(Data!C$6=1,M76,IF(Data!C$6=2,N76,O76))</f>
        <v>1.5</v>
      </c>
      <c r="Q76" s="47">
        <f>Data!B83*P76/Data!G$9/Data!E83/SQRT(Data!F83/21)</f>
        <v>0.1216808164274194</v>
      </c>
      <c r="R76">
        <f t="shared" si="11"/>
        <v>0.39599930888700086</v>
      </c>
      <c r="S76">
        <f t="shared" si="12"/>
        <v>0.34105118429441272</v>
      </c>
      <c r="T76" s="67">
        <f>(1-L76*S76/Data!G83)*100</f>
        <v>98.204968336041276</v>
      </c>
      <c r="U76" s="45">
        <f t="shared" si="13"/>
        <v>29.461490500812385</v>
      </c>
      <c r="V76" s="47">
        <f>Data!B83*Data!J$5/Data!G$9/Data!E83/SQRT(Data!F83/21)</f>
        <v>0.23930560564059147</v>
      </c>
      <c r="W76">
        <f t="shared" si="14"/>
        <v>0.38768067186848049</v>
      </c>
      <c r="X76">
        <f t="shared" si="15"/>
        <v>0.29065796888580786</v>
      </c>
      <c r="Y76" s="67">
        <f>(1-L76*X76/Data!G83)*100</f>
        <v>98.470199543181877</v>
      </c>
      <c r="Z76" s="45">
        <f t="shared" si="16"/>
        <v>29.541059862954562</v>
      </c>
      <c r="AA76" s="71">
        <f>IF(Data!C$6=1,M76,IF(Data!C$6=2,N76,O76))*Data!B83/Data!G$9</f>
        <v>0.3125</v>
      </c>
      <c r="AB76" s="72">
        <f>Data!C83*AA76</f>
        <v>8.125</v>
      </c>
      <c r="AC76" s="35">
        <f>(100-T76)/100*Data!B83</f>
        <v>0.89751583197936213</v>
      </c>
      <c r="AD76" s="75">
        <f>AC76/Data!B83*Data!D83</f>
        <v>0.53850949918761726</v>
      </c>
      <c r="AE76" s="15">
        <f>Data!N$6/100*Data!C83*AC76</f>
        <v>4.6670823262926833</v>
      </c>
      <c r="AF76" s="15">
        <f>Data!N$7*AD76</f>
        <v>161.55284975628518</v>
      </c>
      <c r="AG76" s="77">
        <f t="shared" si="17"/>
        <v>0.54842409669922121</v>
      </c>
      <c r="AH76" s="8">
        <f>Data!N$5/100*Data!C83*Data!G83/Data!B83/(1-AG76)*AC76</f>
        <v>12.918875576007274</v>
      </c>
      <c r="AI76" s="71">
        <f>Data!J$5*Data!B83/Data!G$9</f>
        <v>0.61458333333333337</v>
      </c>
      <c r="AJ76" s="72">
        <f>Data!C83*AI76</f>
        <v>15.979166666666668</v>
      </c>
      <c r="AK76" s="72">
        <f>(100-Y76)/100*Data!B83</f>
        <v>0.76490022840906136</v>
      </c>
      <c r="AL76" s="76">
        <f>AK76*Data!D83/Data!B83</f>
        <v>0.45894013704543679</v>
      </c>
      <c r="AM76" s="15">
        <f>Data!N$6/100*Data!C83*AK76</f>
        <v>3.9774811877271192</v>
      </c>
      <c r="AN76" s="15">
        <f>Data!N$7*AL76</f>
        <v>137.68204111363104</v>
      </c>
      <c r="AO76" s="77">
        <f t="shared" si="18"/>
        <v>0.59456569049874586</v>
      </c>
      <c r="AP76" s="8">
        <f>Data!N$5/100*Data!C83*Data!G83/Data!B83/(1-AO76)*AK76</f>
        <v>12.263026014682952</v>
      </c>
    </row>
    <row r="77" spans="1:42">
      <c r="A77" s="11">
        <v>72</v>
      </c>
      <c r="B77" s="22">
        <f>AI77</f>
        <v>4.1177083333333337</v>
      </c>
      <c r="C77" s="16">
        <f t="shared" si="10"/>
        <v>2.09375</v>
      </c>
      <c r="J77" s="23">
        <f>Data!B84*Data!C84</f>
        <v>10720</v>
      </c>
      <c r="K77" s="23">
        <f>IF(Data!C$7=1,Data!D84,IF(Data!C$7=2,J77,Data!B84))</f>
        <v>44</v>
      </c>
      <c r="L77" s="33">
        <f>Data!E84*SQRT(Data!F84/20)</f>
        <v>22.082441530636789</v>
      </c>
      <c r="M77" s="33">
        <f>IF(Data!H84="A",Data!G$5,IF(Data!H84="B",Data!G$6,Data!G$7))</f>
        <v>1.5</v>
      </c>
      <c r="N77" s="33">
        <f>IF(Data!I84="A",Data!G$5,IF(Data!I84="B",Data!G$6,Data!G$7))</f>
        <v>1.5</v>
      </c>
      <c r="O77" s="33">
        <f>IF(Data!J84="A",Data!G$5,IF(Data!J84="B",Data!G$6,Data!G$7))</f>
        <v>1.5</v>
      </c>
      <c r="P77" s="45">
        <f>IF(Data!C$6=1,M77,IF(Data!C$6=2,N77,O77))</f>
        <v>1.5</v>
      </c>
      <c r="Q77" s="47">
        <f>Data!B84*P77/Data!G$9/Data!E84/SQRT(Data!F84/21)</f>
        <v>9.7156617108947116E-2</v>
      </c>
      <c r="R77">
        <f t="shared" si="11"/>
        <v>0.39706336298076583</v>
      </c>
      <c r="S77">
        <f t="shared" si="12"/>
        <v>0.35224491740318736</v>
      </c>
      <c r="T77" s="67">
        <f>(1-L77*S77/Data!G84)*100</f>
        <v>94.635567039296646</v>
      </c>
      <c r="U77" s="45">
        <f t="shared" si="13"/>
        <v>41.63964949729052</v>
      </c>
      <c r="V77" s="47">
        <f>Data!B84*Data!J$5/Data!G$9/Data!E84/SQRT(Data!F84/21)</f>
        <v>0.1910746803142627</v>
      </c>
      <c r="W77">
        <f t="shared" si="14"/>
        <v>0.39172529255689437</v>
      </c>
      <c r="X77">
        <f t="shared" si="15"/>
        <v>0.3106650041086193</v>
      </c>
      <c r="Y77" s="67">
        <f>(1-L77*X77/Data!G84)*100</f>
        <v>95.268798766314745</v>
      </c>
      <c r="Z77" s="45">
        <f t="shared" si="16"/>
        <v>41.918271457178491</v>
      </c>
      <c r="AA77" s="71">
        <f>IF(Data!C$6=1,M77,IF(Data!C$6=2,N77,O77))*Data!B84/Data!G$9</f>
        <v>2.09375</v>
      </c>
      <c r="AB77" s="72">
        <f>Data!C84*AA77</f>
        <v>67</v>
      </c>
      <c r="AC77" s="35">
        <f>(100-T77)/100*Data!B84</f>
        <v>17.970850418356235</v>
      </c>
      <c r="AD77" s="75">
        <f>AC77/Data!B84*Data!D84</f>
        <v>2.3603505027094758</v>
      </c>
      <c r="AE77" s="15">
        <f>Data!N$6/100*Data!C84*AC77</f>
        <v>115.01344267747992</v>
      </c>
      <c r="AF77" s="15">
        <f>Data!N$7*AD77</f>
        <v>708.10515081284268</v>
      </c>
      <c r="AG77" s="77">
        <f t="shared" si="17"/>
        <v>0.53869899023634105</v>
      </c>
      <c r="AH77" s="8">
        <f>Data!N$5/100*Data!C84*Data!G84/Data!B84/(1-AG77)*AC77</f>
        <v>134.89548261782525</v>
      </c>
      <c r="AI77" s="71">
        <f>Data!J$5*Data!B84/Data!G$9</f>
        <v>4.1177083333333337</v>
      </c>
      <c r="AJ77" s="72">
        <f>Data!C84*AI77</f>
        <v>131.76666666666668</v>
      </c>
      <c r="AK77" s="72">
        <f>(100-Y77)/100*Data!B84</f>
        <v>15.849524132845604</v>
      </c>
      <c r="AL77" s="76">
        <f>AK77*Data!D84/Data!B84</f>
        <v>2.0817285428215122</v>
      </c>
      <c r="AM77" s="15">
        <f>Data!N$6/100*Data!C84*AK77</f>
        <v>101.43695445021187</v>
      </c>
      <c r="AN77" s="15">
        <f>Data!N$7*AL77</f>
        <v>624.51856284645362</v>
      </c>
      <c r="AO77" s="77">
        <f t="shared" si="18"/>
        <v>0.5757664578323286</v>
      </c>
      <c r="AP77" s="8">
        <f>Data!N$5/100*Data!C84*Data!G84/Data!B84/(1-AO77)*AK77</f>
        <v>129.36726792116255</v>
      </c>
    </row>
    <row r="78" spans="1:42">
      <c r="A78" s="11">
        <v>73</v>
      </c>
      <c r="B78" s="22">
        <f>AI78</f>
        <v>13.483958333333334</v>
      </c>
      <c r="C78" s="16">
        <f t="shared" si="10"/>
        <v>11.427083333333334</v>
      </c>
      <c r="J78" s="23">
        <f>Data!B85*Data!C85</f>
        <v>32910</v>
      </c>
      <c r="K78" s="23">
        <f>IF(Data!C$7=1,Data!D85,IF(Data!C$7=2,J78,Data!B85))</f>
        <v>67</v>
      </c>
      <c r="L78" s="33">
        <f>Data!E85*SQRT(Data!F85/20)</f>
        <v>55.637115300997621</v>
      </c>
      <c r="M78" s="33">
        <f>IF(Data!H85="A",Data!G$5,IF(Data!H85="B",Data!G$6,Data!G$7))</f>
        <v>2.5</v>
      </c>
      <c r="N78" s="33">
        <f>IF(Data!I85="A",Data!G$5,IF(Data!I85="B",Data!G$6,Data!G$7))</f>
        <v>1.5</v>
      </c>
      <c r="O78" s="33">
        <f>IF(Data!J85="A",Data!G$5,IF(Data!J85="B",Data!G$6,Data!G$7))</f>
        <v>2.5</v>
      </c>
      <c r="P78" s="45">
        <f>IF(Data!C$6=1,M78,IF(Data!C$6=2,N78,O78))</f>
        <v>2.5</v>
      </c>
      <c r="Q78" s="47">
        <f>Data!B85*P78/Data!G$9/Data!E85/SQRT(Data!F85/21)</f>
        <v>0.21045800035050449</v>
      </c>
      <c r="R78">
        <f t="shared" si="11"/>
        <v>0.39020384872412078</v>
      </c>
      <c r="S78">
        <f t="shared" si="12"/>
        <v>0.30251544655335721</v>
      </c>
      <c r="T78" s="67">
        <f>(1-L78*S78/Data!G85)*100</f>
        <v>93.766264155473365</v>
      </c>
      <c r="U78" s="45">
        <f t="shared" si="13"/>
        <v>62.823396984167154</v>
      </c>
      <c r="V78" s="47">
        <f>Data!B85*Data!J$5/Data!G$9/Data!E85/SQRT(Data!F85/21)</f>
        <v>0.24834044041359532</v>
      </c>
      <c r="W78">
        <f t="shared" si="14"/>
        <v>0.3868275898071456</v>
      </c>
      <c r="X78">
        <f t="shared" si="15"/>
        <v>0.28701074924463915</v>
      </c>
      <c r="Y78" s="67">
        <f>(1-L78*X78/Data!G85)*100</f>
        <v>94.085759204314925</v>
      </c>
      <c r="Z78" s="45">
        <f t="shared" si="16"/>
        <v>63.037458666890998</v>
      </c>
      <c r="AA78" s="71">
        <f>IF(Data!C$6=1,M78,IF(Data!C$6=2,N78,O78))*Data!B85/Data!G$9</f>
        <v>11.427083333333334</v>
      </c>
      <c r="AB78" s="72">
        <f>Data!C85*AA78</f>
        <v>342.8125</v>
      </c>
      <c r="AC78" s="35">
        <f>(100-T78)/100*Data!B85</f>
        <v>68.38408221445718</v>
      </c>
      <c r="AD78" s="75">
        <f>AC78/Data!B85*Data!D85</f>
        <v>4.1766030158328453</v>
      </c>
      <c r="AE78" s="15">
        <f>Data!N$6/100*Data!C85*AC78</f>
        <v>410.30449328674308</v>
      </c>
      <c r="AF78" s="15">
        <f>Data!N$7*AD78</f>
        <v>1252.9809047498536</v>
      </c>
      <c r="AG78" s="77">
        <f t="shared" si="17"/>
        <v>0.58334488579800203</v>
      </c>
      <c r="AH78" s="8">
        <f>Data!N$5/100*Data!C85*Data!G85/Data!B85/(1-AG78)*AC78</f>
        <v>302.96796210802165</v>
      </c>
      <c r="AI78" s="71">
        <f>Data!J$5*Data!B85/Data!G$9</f>
        <v>13.483958333333334</v>
      </c>
      <c r="AJ78" s="72">
        <f>Data!C85*AI78</f>
        <v>404.51875000000001</v>
      </c>
      <c r="AK78" s="72">
        <f>(100-Y78)/100*Data!B85</f>
        <v>64.879221528665269</v>
      </c>
      <c r="AL78" s="76">
        <f>AK78*Data!D85/Data!B85</f>
        <v>3.9625413331089998</v>
      </c>
      <c r="AM78" s="15">
        <f>Data!N$6/100*Data!C85*AK78</f>
        <v>389.27532917199164</v>
      </c>
      <c r="AN78" s="15">
        <f>Data!N$7*AL78</f>
        <v>1188.7623999327</v>
      </c>
      <c r="AO78" s="77">
        <f t="shared" si="18"/>
        <v>0.5980644940619908</v>
      </c>
      <c r="AP78" s="8">
        <f>Data!N$5/100*Data!C85*Data!G85/Data!B85/(1-AO78)*AK78</f>
        <v>297.96664973184517</v>
      </c>
    </row>
    <row r="79" spans="1:42">
      <c r="A79" s="11">
        <v>74</v>
      </c>
      <c r="B79" s="22">
        <f>AI79</f>
        <v>1.4872916666666669</v>
      </c>
      <c r="C79" s="16">
        <f t="shared" si="10"/>
        <v>0.75624999999999998</v>
      </c>
      <c r="J79" s="23">
        <f>Data!B86*Data!C86</f>
        <v>8470</v>
      </c>
      <c r="K79" s="23">
        <f>IF(Data!C$7=1,Data!D86,IF(Data!C$7=2,J79,Data!B86))</f>
        <v>32</v>
      </c>
      <c r="L79" s="33">
        <f>Data!E86*SQRT(Data!F86/20)</f>
        <v>6.2678922002797677</v>
      </c>
      <c r="M79" s="33">
        <f>IF(Data!H86="A",Data!G$5,IF(Data!H86="B",Data!G$6,Data!G$7))</f>
        <v>1.5</v>
      </c>
      <c r="N79" s="33">
        <f>IF(Data!I86="A",Data!G$5,IF(Data!I86="B",Data!G$6,Data!G$7))</f>
        <v>2.5</v>
      </c>
      <c r="O79" s="33">
        <f>IF(Data!J86="A",Data!G$5,IF(Data!J86="B",Data!G$6,Data!G$7))</f>
        <v>1.5</v>
      </c>
      <c r="P79" s="45">
        <f>IF(Data!C$6=1,M79,IF(Data!C$6=2,N79,O79))</f>
        <v>1.5</v>
      </c>
      <c r="Q79" s="47">
        <f>Data!B86*P79/Data!G$9/Data!E86/SQRT(Data!F86/21)</f>
        <v>0.12363417029429859</v>
      </c>
      <c r="R79">
        <f t="shared" si="11"/>
        <v>0.39590444139622999</v>
      </c>
      <c r="S79">
        <f t="shared" si="12"/>
        <v>0.34016985229498659</v>
      </c>
      <c r="T79" s="67">
        <f>(1-L79*S79/Data!G86)*100</f>
        <v>96.386189891576151</v>
      </c>
      <c r="U79" s="45">
        <f t="shared" si="13"/>
        <v>30.843580765304367</v>
      </c>
      <c r="V79" s="47">
        <f>Data!B86*Data!J$5/Data!G$9/Data!E86/SQRT(Data!F86/21)</f>
        <v>0.24314720157878725</v>
      </c>
      <c r="W79">
        <f t="shared" si="14"/>
        <v>0.38732157678300888</v>
      </c>
      <c r="X79">
        <f t="shared" si="15"/>
        <v>0.28910331430090724</v>
      </c>
      <c r="Y79" s="67">
        <f>(1-L79*X79/Data!G86)*100</f>
        <v>96.92869761223443</v>
      </c>
      <c r="Z79" s="45">
        <f t="shared" si="16"/>
        <v>31.017183235915017</v>
      </c>
      <c r="AA79" s="71">
        <f>IF(Data!C$6=1,M79,IF(Data!C$6=2,N79,O79))*Data!B86/Data!G$9</f>
        <v>0.75624999999999998</v>
      </c>
      <c r="AB79" s="72">
        <f>Data!C86*AA79</f>
        <v>52.9375</v>
      </c>
      <c r="AC79" s="35">
        <f>(100-T79)/100*Data!B86</f>
        <v>4.3727102311928565</v>
      </c>
      <c r="AD79" s="75">
        <f>AC79/Data!B86*Data!D86</f>
        <v>1.1564192346956315</v>
      </c>
      <c r="AE79" s="15">
        <f>Data!N$6/100*Data!C86*AC79</f>
        <v>61.217943236699995</v>
      </c>
      <c r="AF79" s="15">
        <f>Data!N$7*AD79</f>
        <v>346.92577040868946</v>
      </c>
      <c r="AG79" s="77">
        <f t="shared" si="17"/>
        <v>0.54919753197216548</v>
      </c>
      <c r="AH79" s="8">
        <f>Data!N$5/100*Data!C86*Data!G86/Data!B86/(1-AG79)*AC79</f>
        <v>82.769265955244052</v>
      </c>
      <c r="AI79" s="71">
        <f>Data!J$5*Data!B86/Data!G$9</f>
        <v>1.4872916666666669</v>
      </c>
      <c r="AJ79" s="72">
        <f>Data!C86*AI79</f>
        <v>104.11041666666668</v>
      </c>
      <c r="AK79" s="72">
        <f>(100-Y79)/100*Data!B86</f>
        <v>3.7162758891963397</v>
      </c>
      <c r="AL79" s="76">
        <f>AK79*Data!D86/Data!B86</f>
        <v>0.98281676408498242</v>
      </c>
      <c r="AM79" s="15">
        <f>Data!N$6/100*Data!C86*AK79</f>
        <v>52.027862448748756</v>
      </c>
      <c r="AN79" s="15">
        <f>Data!N$7*AL79</f>
        <v>294.84502922549473</v>
      </c>
      <c r="AO79" s="77">
        <f t="shared" si="18"/>
        <v>0.5960543167087371</v>
      </c>
      <c r="AP79" s="8">
        <f>Data!N$5/100*Data!C86*Data!G86/Data!B86/(1-AO79)*AK79</f>
        <v>78.503616860820173</v>
      </c>
    </row>
    <row r="80" spans="1:42">
      <c r="A80" s="11">
        <v>75</v>
      </c>
      <c r="B80" s="22">
        <f>AI80</f>
        <v>4.1791666666666671</v>
      </c>
      <c r="C80" s="16">
        <f t="shared" si="10"/>
        <v>3.5416666666666665</v>
      </c>
      <c r="J80" s="23">
        <f>Data!B87*Data!C87</f>
        <v>28560</v>
      </c>
      <c r="K80" s="23">
        <f>IF(Data!C$7=1,Data!D87,IF(Data!C$7=2,J80,Data!B87))</f>
        <v>43</v>
      </c>
      <c r="L80" s="33">
        <f>Data!E87*SQRT(Data!F87/20)</f>
        <v>22.70718309868883</v>
      </c>
      <c r="M80" s="33">
        <f>IF(Data!H87="A",Data!G$5,IF(Data!H87="B",Data!G$6,Data!G$7))</f>
        <v>2.5</v>
      </c>
      <c r="N80" s="33">
        <f>IF(Data!I87="A",Data!G$5,IF(Data!I87="B",Data!G$6,Data!G$7))</f>
        <v>2.5</v>
      </c>
      <c r="O80" s="33">
        <f>IF(Data!J87="A",Data!G$5,IF(Data!J87="B",Data!G$6,Data!G$7))</f>
        <v>1.5</v>
      </c>
      <c r="P80" s="45">
        <f>IF(Data!C$6=1,M80,IF(Data!C$6=2,N80,O80))</f>
        <v>2.5</v>
      </c>
      <c r="Q80" s="47">
        <f>Data!B87*P80/Data!G$9/Data!E87/SQRT(Data!F87/21)</f>
        <v>0.15982292389613542</v>
      </c>
      <c r="R80">
        <f t="shared" si="11"/>
        <v>0.39387905416936242</v>
      </c>
      <c r="S80">
        <f t="shared" si="12"/>
        <v>0.32411470446615265</v>
      </c>
      <c r="T80" s="67">
        <f>(1-L80*S80/Data!G87)*100</f>
        <v>91.822520067455173</v>
      </c>
      <c r="U80" s="45">
        <f t="shared" si="13"/>
        <v>39.483683629005725</v>
      </c>
      <c r="V80" s="47">
        <f>Data!B87*Data!J$5/Data!G$9/Data!E87/SQRT(Data!F87/21)</f>
        <v>0.18859105019743982</v>
      </c>
      <c r="W80">
        <f t="shared" si="14"/>
        <v>0.39191002463568247</v>
      </c>
      <c r="X80">
        <f t="shared" si="15"/>
        <v>0.31171985144923248</v>
      </c>
      <c r="Y80" s="67">
        <f>(1-L80*X80/Data!G87)*100</f>
        <v>92.135244730717986</v>
      </c>
      <c r="Z80" s="45">
        <f t="shared" si="16"/>
        <v>39.618155234208736</v>
      </c>
      <c r="AA80" s="71">
        <f>IF(Data!C$6=1,M80,IF(Data!C$6=2,N80,O80))*Data!B87/Data!G$9</f>
        <v>3.5416666666666665</v>
      </c>
      <c r="AB80" s="72">
        <f>Data!C87*AA80</f>
        <v>297.5</v>
      </c>
      <c r="AC80" s="35">
        <f>(100-T80)/100*Data!B87</f>
        <v>27.803431770652413</v>
      </c>
      <c r="AD80" s="75">
        <f>AC80/Data!B87*Data!D87</f>
        <v>3.516316370994276</v>
      </c>
      <c r="AE80" s="15">
        <f>Data!N$6/100*Data!C87*AC80</f>
        <v>467.09765374696053</v>
      </c>
      <c r="AF80" s="15">
        <f>Data!N$7*AD80</f>
        <v>1054.8949112982828</v>
      </c>
      <c r="AG80" s="77">
        <f t="shared" si="17"/>
        <v>0.56348971722887664</v>
      </c>
      <c r="AH80" s="8">
        <f>Data!N$5/100*Data!C87*Data!G87/Data!B87/(1-AG80)*AC80</f>
        <v>354.06810979097867</v>
      </c>
      <c r="AI80" s="71">
        <f>Data!J$5*Data!B87/Data!G$9</f>
        <v>4.1791666666666671</v>
      </c>
      <c r="AJ80" s="72">
        <f>Data!C87*AI80</f>
        <v>351.05000000000007</v>
      </c>
      <c r="AK80" s="72">
        <f>(100-Y80)/100*Data!B87</f>
        <v>26.74016791555885</v>
      </c>
      <c r="AL80" s="76">
        <f>AK80*Data!D87/Data!B87</f>
        <v>3.3818447657912665</v>
      </c>
      <c r="AM80" s="15">
        <f>Data!N$6/100*Data!C87*AK80</f>
        <v>449.23482098138868</v>
      </c>
      <c r="AN80" s="15">
        <f>Data!N$7*AL80</f>
        <v>1014.5534297373799</v>
      </c>
      <c r="AO80" s="77">
        <f t="shared" si="18"/>
        <v>0.57479332607513844</v>
      </c>
      <c r="AP80" s="8">
        <f>Data!N$5/100*Data!C87*Data!G87/Data!B87/(1-AO80)*AK80</f>
        <v>349.58029519474803</v>
      </c>
    </row>
    <row r="81" spans="1:42">
      <c r="A81" s="11">
        <v>76</v>
      </c>
      <c r="B81" s="22">
        <f>AI81</f>
        <v>1.4750000000000001</v>
      </c>
      <c r="C81" s="16">
        <f t="shared" si="10"/>
        <v>0.75</v>
      </c>
      <c r="J81" s="23">
        <f>Data!B88*Data!C88</f>
        <v>4560</v>
      </c>
      <c r="K81" s="23">
        <f>IF(Data!C$7=1,Data!D88,IF(Data!C$7=2,J81,Data!B88))</f>
        <v>37</v>
      </c>
      <c r="L81" s="33">
        <f>Data!E88*SQRT(Data!F88/20)</f>
        <v>5.5570785358533739</v>
      </c>
      <c r="M81" s="33">
        <f>IF(Data!H88="A",Data!G$5,IF(Data!H88="B",Data!G$6,Data!G$7))</f>
        <v>1.5</v>
      </c>
      <c r="N81" s="33">
        <f>IF(Data!I88="A",Data!G$5,IF(Data!I88="B",Data!G$6,Data!G$7))</f>
        <v>1.5</v>
      </c>
      <c r="O81" s="33">
        <f>IF(Data!J88="A",Data!G$5,IF(Data!J88="B",Data!G$6,Data!G$7))</f>
        <v>1.5</v>
      </c>
      <c r="P81" s="45">
        <f>IF(Data!C$6=1,M81,IF(Data!C$6=2,N81,O81))</f>
        <v>1.5</v>
      </c>
      <c r="Q81" s="47">
        <f>Data!B88*P81/Data!G$9/Data!E88/SQRT(Data!F88/21)</f>
        <v>0.13829592338646907</v>
      </c>
      <c r="R81">
        <f t="shared" si="11"/>
        <v>0.39514496412103189</v>
      </c>
      <c r="S81">
        <f t="shared" si="12"/>
        <v>0.33360282548713294</v>
      </c>
      <c r="T81" s="67">
        <f>(1-L81*S81/Data!G88)*100</f>
        <v>97.682678623731761</v>
      </c>
      <c r="U81" s="45">
        <f t="shared" si="13"/>
        <v>36.142591090780755</v>
      </c>
      <c r="V81" s="47">
        <f>Data!B88*Data!J$5/Data!G$9/Data!E88/SQRT(Data!F88/21)</f>
        <v>0.27198198266005585</v>
      </c>
      <c r="W81">
        <f t="shared" si="14"/>
        <v>0.38445566515749813</v>
      </c>
      <c r="X81">
        <f t="shared" si="15"/>
        <v>0.27761626395508449</v>
      </c>
      <c r="Y81" s="67">
        <f>(1-L81*X81/Data!G88)*100</f>
        <v>98.071580772964239</v>
      </c>
      <c r="Z81" s="45">
        <f t="shared" si="16"/>
        <v>36.286484885996771</v>
      </c>
      <c r="AA81" s="71">
        <f>IF(Data!C$6=1,M81,IF(Data!C$6=2,N81,O81))*Data!B88/Data!G$9</f>
        <v>0.75</v>
      </c>
      <c r="AB81" s="72">
        <f>Data!C88*AA81</f>
        <v>28.5</v>
      </c>
      <c r="AC81" s="35">
        <f>(100-T81)/100*Data!B88</f>
        <v>2.7807856515218874</v>
      </c>
      <c r="AD81" s="75">
        <f>AC81/Data!B88*Data!D88</f>
        <v>0.85740890921924862</v>
      </c>
      <c r="AE81" s="15">
        <f>Data!N$6/100*Data!C88*AC81</f>
        <v>21.133970951566347</v>
      </c>
      <c r="AF81" s="15">
        <f>Data!N$7*AD81</f>
        <v>257.22267276577458</v>
      </c>
      <c r="AG81" s="77">
        <f t="shared" si="17"/>
        <v>0.55499672638998221</v>
      </c>
      <c r="AH81" s="8">
        <f>Data!N$5/100*Data!C88*Data!G88/Data!B88/(1-AG81)*AC81</f>
        <v>39.576433487257276</v>
      </c>
      <c r="AI81" s="71">
        <f>Data!J$5*Data!B88/Data!G$9</f>
        <v>1.4750000000000001</v>
      </c>
      <c r="AJ81" s="72">
        <f>Data!C88*AI81</f>
        <v>56.050000000000004</v>
      </c>
      <c r="AK81" s="72">
        <f>(100-Y81)/100*Data!B88</f>
        <v>2.3141030724429128</v>
      </c>
      <c r="AL81" s="76">
        <f>AK81*Data!D88/Data!B88</f>
        <v>0.71351511400323142</v>
      </c>
      <c r="AM81" s="15">
        <f>Data!N$6/100*Data!C88*AK81</f>
        <v>17.587183350566139</v>
      </c>
      <c r="AN81" s="15">
        <f>Data!N$7*AL81</f>
        <v>214.05453420096941</v>
      </c>
      <c r="AO81" s="77">
        <f t="shared" si="18"/>
        <v>0.60718206346796944</v>
      </c>
      <c r="AP81" s="8">
        <f>Data!N$5/100*Data!C88*Data!G88/Data!B88/(1-AO81)*AK81</f>
        <v>37.309869948560063</v>
      </c>
    </row>
    <row r="82" spans="1:42">
      <c r="A82" s="11">
        <v>77</v>
      </c>
      <c r="B82" s="22">
        <f>AI82</f>
        <v>2.95</v>
      </c>
      <c r="C82" s="16">
        <f t="shared" si="10"/>
        <v>1.5</v>
      </c>
      <c r="J82" s="23">
        <f>Data!B89*Data!C89</f>
        <v>10800</v>
      </c>
      <c r="K82" s="23">
        <f>IF(Data!C$7=1,Data!D89,IF(Data!C$7=2,J82,Data!B89))</f>
        <v>41</v>
      </c>
      <c r="L82" s="33">
        <f>Data!E89*SQRT(Data!F89/20)</f>
        <v>13.689578695924983</v>
      </c>
      <c r="M82" s="33">
        <f>IF(Data!H89="A",Data!G$5,IF(Data!H89="B",Data!G$6,Data!G$7))</f>
        <v>1.5</v>
      </c>
      <c r="N82" s="33">
        <f>IF(Data!I89="A",Data!G$5,IF(Data!I89="B",Data!G$6,Data!G$7))</f>
        <v>1.5</v>
      </c>
      <c r="O82" s="33">
        <f>IF(Data!J89="A",Data!G$5,IF(Data!J89="B",Data!G$6,Data!G$7))</f>
        <v>1.5</v>
      </c>
      <c r="P82" s="45">
        <f>IF(Data!C$6=1,M82,IF(Data!C$6=2,N82,O82))</f>
        <v>1.5</v>
      </c>
      <c r="Q82" s="47">
        <f>Data!B89*P82/Data!G$9/Data!E89/SQRT(Data!F89/21)</f>
        <v>0.11227829935712161</v>
      </c>
      <c r="R82">
        <f t="shared" si="11"/>
        <v>0.39643510905853535</v>
      </c>
      <c r="S82">
        <f t="shared" si="12"/>
        <v>0.34531464511348453</v>
      </c>
      <c r="T82" s="67">
        <f>(1-L82*S82/Data!G89)*100</f>
        <v>95.410473777537419</v>
      </c>
      <c r="U82" s="45">
        <f t="shared" si="13"/>
        <v>39.118294248790342</v>
      </c>
      <c r="V82" s="47">
        <f>Data!B89*Data!J$5/Data!G$9/Data!E89/SQRT(Data!F89/21)</f>
        <v>0.22081398873567254</v>
      </c>
      <c r="W82">
        <f t="shared" si="14"/>
        <v>0.38933344741992698</v>
      </c>
      <c r="X82">
        <f t="shared" si="15"/>
        <v>0.29822148069007015</v>
      </c>
      <c r="Y82" s="67">
        <f>(1-L82*X82/Data!G89)*100</f>
        <v>96.036382108036904</v>
      </c>
      <c r="Z82" s="45">
        <f t="shared" si="16"/>
        <v>39.374916664295128</v>
      </c>
      <c r="AA82" s="71">
        <f>IF(Data!C$6=1,M82,IF(Data!C$6=2,N82,O82))*Data!B89/Data!G$9</f>
        <v>1.5</v>
      </c>
      <c r="AB82" s="72">
        <f>Data!C89*AA82</f>
        <v>67.5</v>
      </c>
      <c r="AC82" s="35">
        <f>(100-T82)/100*Data!B89</f>
        <v>11.014862933910194</v>
      </c>
      <c r="AD82" s="75">
        <f>AC82/Data!B89*Data!D89</f>
        <v>1.8817057512096582</v>
      </c>
      <c r="AE82" s="15">
        <f>Data!N$6/100*Data!C89*AC82</f>
        <v>99.13376640519175</v>
      </c>
      <c r="AF82" s="15">
        <f>Data!N$7*AD82</f>
        <v>564.51172536289744</v>
      </c>
      <c r="AG82" s="77">
        <f t="shared" si="17"/>
        <v>0.5446986262015524</v>
      </c>
      <c r="AH82" s="8">
        <f>Data!N$5/100*Data!C89*Data!G89/Data!B89/(1-AG82)*AC82</f>
        <v>116.80424914844939</v>
      </c>
      <c r="AI82" s="71">
        <f>Data!J$5*Data!B89/Data!G$9</f>
        <v>2.95</v>
      </c>
      <c r="AJ82" s="72">
        <f>Data!C89*AI82</f>
        <v>132.75</v>
      </c>
      <c r="AK82" s="72">
        <f>(100-Y82)/100*Data!B89</f>
        <v>9.5126829407114304</v>
      </c>
      <c r="AL82" s="76">
        <f>AK82*Data!D89/Data!B89</f>
        <v>1.6250833357048693</v>
      </c>
      <c r="AM82" s="15">
        <f>Data!N$6/100*Data!C89*AK82</f>
        <v>85.614146466402872</v>
      </c>
      <c r="AN82" s="15">
        <f>Data!N$7*AL82</f>
        <v>487.52500071146079</v>
      </c>
      <c r="AO82" s="77">
        <f t="shared" si="18"/>
        <v>0.58738136450710421</v>
      </c>
      <c r="AP82" s="8">
        <f>Data!N$5/100*Data!C89*Data!G89/Data!B89/(1-AO82)*AK82</f>
        <v>111.3096170953557</v>
      </c>
    </row>
    <row r="83" spans="1:42">
      <c r="A83" s="11">
        <v>78</v>
      </c>
      <c r="B83" s="22">
        <f>AI83</f>
        <v>1.3520833333333333</v>
      </c>
      <c r="C83" s="16">
        <f t="shared" si="10"/>
        <v>0.6875</v>
      </c>
      <c r="J83" s="23">
        <f>Data!B90*Data!C90</f>
        <v>3300</v>
      </c>
      <c r="K83" s="23">
        <f>IF(Data!C$7=1,Data!D90,IF(Data!C$7=2,J83,Data!B90))</f>
        <v>40</v>
      </c>
      <c r="L83" s="33">
        <f>Data!E90*SQRT(Data!F90/20)</f>
        <v>4.1247952259406357</v>
      </c>
      <c r="M83" s="33">
        <f>IF(Data!H90="A",Data!G$5,IF(Data!H90="B",Data!G$6,Data!G$7))</f>
        <v>1.5</v>
      </c>
      <c r="N83" s="33">
        <f>IF(Data!I90="A",Data!G$5,IF(Data!I90="B",Data!G$6,Data!G$7))</f>
        <v>1.5</v>
      </c>
      <c r="O83" s="33">
        <f>IF(Data!J90="A",Data!G$5,IF(Data!J90="B",Data!G$6,Data!G$7))</f>
        <v>1.5</v>
      </c>
      <c r="P83" s="45">
        <f>IF(Data!C$6=1,M83,IF(Data!C$6=2,N83,O83))</f>
        <v>1.5</v>
      </c>
      <c r="Q83" s="47">
        <f>Data!B90*P83/Data!G$9/Data!E90/SQRT(Data!F90/21)</f>
        <v>0.17079099120588959</v>
      </c>
      <c r="R83">
        <f t="shared" si="11"/>
        <v>0.39316555992102986</v>
      </c>
      <c r="S83">
        <f t="shared" si="12"/>
        <v>0.31935070862050019</v>
      </c>
      <c r="T83" s="67">
        <f>(1-L83*S83/Data!G90)*100</f>
        <v>98.45028673138988</v>
      </c>
      <c r="U83" s="45">
        <f t="shared" si="13"/>
        <v>39.380114692555956</v>
      </c>
      <c r="V83" s="47">
        <f>Data!B90*Data!J$5/Data!G$9/Data!E90/SQRT(Data!F90/21)</f>
        <v>0.33588894937158287</v>
      </c>
      <c r="W83">
        <f t="shared" si="14"/>
        <v>0.37706021018383129</v>
      </c>
      <c r="X83">
        <f t="shared" si="15"/>
        <v>0.25329275524687145</v>
      </c>
      <c r="Y83" s="67">
        <f>(1-L83*X83/Data!G90)*100</f>
        <v>98.770846179285115</v>
      </c>
      <c r="Z83" s="45">
        <f t="shared" si="16"/>
        <v>39.508338471714048</v>
      </c>
      <c r="AA83" s="71">
        <f>IF(Data!C$6=1,M83,IF(Data!C$6=2,N83,O83))*Data!B90/Data!G$9</f>
        <v>0.6875</v>
      </c>
      <c r="AB83" s="72">
        <f>Data!C90*AA83</f>
        <v>20.625</v>
      </c>
      <c r="AC83" s="35">
        <f>(100-T83)/100*Data!B90</f>
        <v>1.7046845954711314</v>
      </c>
      <c r="AD83" s="75">
        <f>AC83/Data!B90*Data!D90</f>
        <v>0.6198853074440478</v>
      </c>
      <c r="AE83" s="15">
        <f>Data!N$6/100*Data!C90*AC83</f>
        <v>10.228107572826788</v>
      </c>
      <c r="AF83" s="15">
        <f>Data!N$7*AD83</f>
        <v>185.96559223321435</v>
      </c>
      <c r="AG83" s="77">
        <f t="shared" si="17"/>
        <v>0.56780594351404978</v>
      </c>
      <c r="AH83" s="8">
        <f>Data!N$5/100*Data!C90*Data!G90/Data!B90/(1-AG83)*AC83</f>
        <v>22.858764342379782</v>
      </c>
      <c r="AI83" s="71">
        <f>Data!J$5*Data!B90/Data!G$9</f>
        <v>1.3520833333333333</v>
      </c>
      <c r="AJ83" s="72">
        <f>Data!C90*AI83</f>
        <v>40.5625</v>
      </c>
      <c r="AK83" s="72">
        <f>(100-Y83)/100*Data!B90</f>
        <v>1.352069202786373</v>
      </c>
      <c r="AL83" s="76">
        <f>AK83*Data!D90/Data!B90</f>
        <v>0.49166152828595377</v>
      </c>
      <c r="AM83" s="15">
        <f>Data!N$6/100*Data!C90*AK83</f>
        <v>8.1124152167182384</v>
      </c>
      <c r="AN83" s="15">
        <f>Data!N$7*AL83</f>
        <v>147.49845848578613</v>
      </c>
      <c r="AO83" s="77">
        <f t="shared" si="18"/>
        <v>0.63152269472241551</v>
      </c>
      <c r="AP83" s="8">
        <f>Data!N$5/100*Data!C90*Data!G90/Data!B90/(1-AO83)*AK83</f>
        <v>21.265503993941813</v>
      </c>
    </row>
    <row r="84" spans="1:42">
      <c r="A84" s="11">
        <v>79</v>
      </c>
      <c r="B84" s="22">
        <f>AI84</f>
        <v>0.51624999999999999</v>
      </c>
      <c r="C84" s="16">
        <f t="shared" si="10"/>
        <v>0.26250000000000001</v>
      </c>
      <c r="J84" s="23">
        <f>Data!B91*Data!C91</f>
        <v>3066</v>
      </c>
      <c r="K84" s="23">
        <f>IF(Data!C$7=1,Data!D91,IF(Data!C$7=2,J84,Data!B91))</f>
        <v>35</v>
      </c>
      <c r="L84" s="33">
        <f>Data!E91*SQRT(Data!F91/20)</f>
        <v>3.2005500227074131</v>
      </c>
      <c r="M84" s="33">
        <f>IF(Data!H91="A",Data!G$5,IF(Data!H91="B",Data!G$6,Data!G$7))</f>
        <v>1.5</v>
      </c>
      <c r="N84" s="33">
        <f>IF(Data!I91="A",Data!G$5,IF(Data!I91="B",Data!G$6,Data!G$7))</f>
        <v>2.5</v>
      </c>
      <c r="O84" s="33">
        <f>IF(Data!J91="A",Data!G$5,IF(Data!J91="B",Data!G$6,Data!G$7))</f>
        <v>1.5</v>
      </c>
      <c r="P84" s="45">
        <f>IF(Data!C$6=1,M84,IF(Data!C$6=2,N84,O84))</f>
        <v>1.5</v>
      </c>
      <c r="Q84" s="47">
        <f>Data!B91*P84/Data!G$9/Data!E91/SQRT(Data!F91/21)</f>
        <v>8.4042572588477013E-2</v>
      </c>
      <c r="R84">
        <f t="shared" si="11"/>
        <v>0.39753540509832475</v>
      </c>
      <c r="S84">
        <f t="shared" si="12"/>
        <v>0.35832859600029593</v>
      </c>
      <c r="T84" s="67">
        <f>(1-L84*S84/Data!G91)*100</f>
        <v>96.626915893925116</v>
      </c>
      <c r="U84" s="45">
        <f t="shared" si="13"/>
        <v>33.819420562873795</v>
      </c>
      <c r="V84" s="47">
        <f>Data!B91*Data!J$5/Data!G$9/Data!E91/SQRT(Data!F91/21)</f>
        <v>0.16528372609067143</v>
      </c>
      <c r="W84">
        <f t="shared" si="14"/>
        <v>0.39352957407203626</v>
      </c>
      <c r="X84">
        <f t="shared" si="15"/>
        <v>0.32173687965652309</v>
      </c>
      <c r="Y84" s="67">
        <f>(1-L84*X84/Data!G91)*100</f>
        <v>96.971367713263248</v>
      </c>
      <c r="Z84" s="45">
        <f t="shared" si="16"/>
        <v>33.93997869964214</v>
      </c>
      <c r="AA84" s="71">
        <f>IF(Data!C$6=1,M84,IF(Data!C$6=2,N84,O84))*Data!B91/Data!G$9</f>
        <v>0.26250000000000001</v>
      </c>
      <c r="AB84" s="72">
        <f>Data!C91*AA84</f>
        <v>19.162500000000001</v>
      </c>
      <c r="AC84" s="35">
        <f>(100-T84)/100*Data!B91</f>
        <v>1.4166953245514513</v>
      </c>
      <c r="AD84" s="75">
        <f>AC84/Data!B91*Data!D91</f>
        <v>1.1805794371262095</v>
      </c>
      <c r="AE84" s="15">
        <f>Data!N$6/100*Data!C91*AC84</f>
        <v>20.683751738451193</v>
      </c>
      <c r="AF84" s="15">
        <f>Data!N$7*AD84</f>
        <v>354.17383113786286</v>
      </c>
      <c r="AG84" s="77">
        <f t="shared" si="17"/>
        <v>0.53348870827635242</v>
      </c>
      <c r="AH84" s="8">
        <f>Data!N$5/100*Data!C91*Data!G91/Data!B91/(1-AG84)*AC84</f>
        <v>44.864909487749728</v>
      </c>
      <c r="AI84" s="71">
        <f>Data!J$5*Data!B91/Data!G$9</f>
        <v>0.51624999999999999</v>
      </c>
      <c r="AJ84" s="72">
        <f>Data!C91*AI84</f>
        <v>37.686250000000001</v>
      </c>
      <c r="AK84" s="72">
        <f>(100-Y84)/100*Data!B91</f>
        <v>1.2720255604294357</v>
      </c>
      <c r="AL84" s="76">
        <f>AK84*Data!D91/Data!B91</f>
        <v>1.0600213003578631</v>
      </c>
      <c r="AM84" s="15">
        <f>Data!N$6/100*Data!C91*AK84</f>
        <v>18.571573182269763</v>
      </c>
      <c r="AN84" s="15">
        <f>Data!N$7*AL84</f>
        <v>318.00639010735892</v>
      </c>
      <c r="AO84" s="77">
        <f t="shared" si="18"/>
        <v>0.56563966632668305</v>
      </c>
      <c r="AP84" s="8">
        <f>Data!N$5/100*Data!C91*Data!G91/Data!B91/(1-AO84)*AK84</f>
        <v>43.265146198491351</v>
      </c>
    </row>
    <row r="85" spans="1:42">
      <c r="A85" s="11">
        <v>80</v>
      </c>
      <c r="B85" s="22">
        <f>AI85</f>
        <v>8.0510416666666682</v>
      </c>
      <c r="C85" s="16">
        <f t="shared" si="10"/>
        <v>4.09375</v>
      </c>
      <c r="J85" s="23">
        <f>Data!B92*Data!C92</f>
        <v>9170</v>
      </c>
      <c r="K85" s="23">
        <f>IF(Data!C$7=1,Data!D92,IF(Data!C$7=2,J85,Data!B92))</f>
        <v>92</v>
      </c>
      <c r="L85" s="33">
        <f>Data!E92*SQRT(Data!F92/20)</f>
        <v>14.013842765215211</v>
      </c>
      <c r="M85" s="33">
        <f>IF(Data!H92="A",Data!G$5,IF(Data!H92="B",Data!G$6,Data!G$7))</f>
        <v>1.5</v>
      </c>
      <c r="N85" s="33">
        <f>IF(Data!I92="A",Data!G$5,IF(Data!I92="B",Data!G$6,Data!G$7))</f>
        <v>1.5</v>
      </c>
      <c r="O85" s="33">
        <f>IF(Data!J92="A",Data!G$5,IF(Data!J92="B",Data!G$6,Data!G$7))</f>
        <v>2.5</v>
      </c>
      <c r="P85" s="45">
        <f>IF(Data!C$6=1,M85,IF(Data!C$6=2,N85,O85))</f>
        <v>1.5</v>
      </c>
      <c r="Q85" s="47">
        <f>Data!B92*P85/Data!G$9/Data!E92/SQRT(Data!F92/21)</f>
        <v>0.29933584528485258</v>
      </c>
      <c r="R85">
        <f t="shared" si="11"/>
        <v>0.38146328304078836</v>
      </c>
      <c r="S85">
        <f t="shared" si="12"/>
        <v>0.26701464615543202</v>
      </c>
      <c r="T85" s="67">
        <f>(1-L85*S85/Data!G92)*100</f>
        <v>98.777156448617049</v>
      </c>
      <c r="U85" s="45">
        <f t="shared" si="13"/>
        <v>90.874983932727687</v>
      </c>
      <c r="V85" s="47">
        <f>Data!B92*Data!J$5/Data!G$9/Data!E92/SQRT(Data!F92/21)</f>
        <v>0.58869382906021017</v>
      </c>
      <c r="W85">
        <f t="shared" si="14"/>
        <v>0.33547094962930646</v>
      </c>
      <c r="X85">
        <f t="shared" si="15"/>
        <v>0.17179443861462035</v>
      </c>
      <c r="Y85" s="67">
        <f>(1-L85*X85/Data!G92)*100</f>
        <v>99.213235212194874</v>
      </c>
      <c r="Z85" s="45">
        <f t="shared" si="16"/>
        <v>91.276176395219281</v>
      </c>
      <c r="AA85" s="71">
        <f>IF(Data!C$6=1,M85,IF(Data!C$6=2,N85,O85))*Data!B92/Data!G$9</f>
        <v>4.09375</v>
      </c>
      <c r="AB85" s="72">
        <f>Data!C92*AA85</f>
        <v>57.3125</v>
      </c>
      <c r="AC85" s="35">
        <f>(100-T85)/100*Data!B92</f>
        <v>8.0096252615583285</v>
      </c>
      <c r="AD85" s="75">
        <f>AC85/Data!B92*Data!D92</f>
        <v>1.1250160672723148</v>
      </c>
      <c r="AE85" s="15">
        <f>Data!N$6/100*Data!C92*AC85</f>
        <v>22.426950732363323</v>
      </c>
      <c r="AF85" s="15">
        <f>Data!N$7*AD85</f>
        <v>337.50482018169447</v>
      </c>
      <c r="AG85" s="77">
        <f t="shared" si="17"/>
        <v>0.61765809645535352</v>
      </c>
      <c r="AH85" s="8">
        <f>Data!N$5/100*Data!C92*Data!G92/Data!B92/(1-AG85)*AC85</f>
        <v>34.253777349262201</v>
      </c>
      <c r="AI85" s="71">
        <f>Data!J$5*Data!B92/Data!G$9</f>
        <v>8.0510416666666682</v>
      </c>
      <c r="AJ85" s="72">
        <f>Data!C92*AI85</f>
        <v>112.71458333333335</v>
      </c>
      <c r="AK85" s="72">
        <f>(100-Y85)/100*Data!B92</f>
        <v>5.1533093601235747</v>
      </c>
      <c r="AL85" s="76">
        <f>AK85*Data!D92/Data!B92</f>
        <v>0.72382360478071583</v>
      </c>
      <c r="AM85" s="15">
        <f>Data!N$6/100*Data!C92*AK85</f>
        <v>14.429266208346011</v>
      </c>
      <c r="AN85" s="15">
        <f>Data!N$7*AL85</f>
        <v>217.14708143421475</v>
      </c>
      <c r="AO85" s="77">
        <f t="shared" si="18"/>
        <v>0.72196666087704875</v>
      </c>
      <c r="AP85" s="8">
        <f>Data!N$5/100*Data!C92*Data!G92/Data!B92/(1-AO85)*AK85</f>
        <v>30.306620436143671</v>
      </c>
    </row>
    <row r="86" spans="1:42">
      <c r="A86" s="11">
        <v>81</v>
      </c>
      <c r="B86" s="22">
        <f>AI86</f>
        <v>1.4381250000000001</v>
      </c>
      <c r="C86" s="16">
        <f t="shared" si="10"/>
        <v>0.73124999999999996</v>
      </c>
      <c r="J86" s="23">
        <f>Data!B93*Data!C93</f>
        <v>10647</v>
      </c>
      <c r="K86" s="23">
        <f>IF(Data!C$7=1,Data!D93,IF(Data!C$7=2,J86,Data!B93))</f>
        <v>53</v>
      </c>
      <c r="L86" s="33">
        <f>Data!E93*SQRT(Data!F93/20)</f>
        <v>4.9023477286101098</v>
      </c>
      <c r="M86" s="33">
        <f>IF(Data!H93="A",Data!G$5,IF(Data!H93="B",Data!G$6,Data!G$7))</f>
        <v>1.5</v>
      </c>
      <c r="N86" s="33">
        <f>IF(Data!I93="A",Data!G$5,IF(Data!I93="B",Data!G$6,Data!G$7))</f>
        <v>2.5</v>
      </c>
      <c r="O86" s="33">
        <f>IF(Data!J93="A",Data!G$5,IF(Data!J93="B",Data!G$6,Data!G$7))</f>
        <v>1.5</v>
      </c>
      <c r="P86" s="45">
        <f>IF(Data!C$6=1,M86,IF(Data!C$6=2,N86,O86))</f>
        <v>1.5</v>
      </c>
      <c r="Q86" s="47">
        <f>Data!B93*P86/Data!G$9/Data!E93/SQRT(Data!F93/21)</f>
        <v>0.15284682283711357</v>
      </c>
      <c r="R86">
        <f t="shared" si="11"/>
        <v>0.39430885609797772</v>
      </c>
      <c r="S86">
        <f t="shared" si="12"/>
        <v>0.32716943160106782</v>
      </c>
      <c r="T86" s="67">
        <f>(1-L86*S86/Data!G93)*100</f>
        <v>96.855101333568328</v>
      </c>
      <c r="U86" s="45">
        <f t="shared" si="13"/>
        <v>51.33320370679121</v>
      </c>
      <c r="V86" s="47">
        <f>Data!B93*Data!J$5/Data!G$9/Data!E93/SQRT(Data!F93/21)</f>
        <v>0.30059875157965676</v>
      </c>
      <c r="W86">
        <f t="shared" si="14"/>
        <v>0.38131880044937039</v>
      </c>
      <c r="X86">
        <f t="shared" si="15"/>
        <v>0.26653208849365284</v>
      </c>
      <c r="Y86" s="67">
        <f>(1-L86*X86/Data!G93)*100</f>
        <v>97.437974551708692</v>
      </c>
      <c r="Z86" s="45">
        <f t="shared" si="16"/>
        <v>51.642126512405603</v>
      </c>
      <c r="AA86" s="71">
        <f>IF(Data!C$6=1,M86,IF(Data!C$6=2,N86,O86))*Data!B93/Data!G$9</f>
        <v>0.73124999999999996</v>
      </c>
      <c r="AB86" s="72">
        <f>Data!C93*AA86</f>
        <v>66.543750000000003</v>
      </c>
      <c r="AC86" s="35">
        <f>(100-T86)/100*Data!B93</f>
        <v>3.6795314397250558</v>
      </c>
      <c r="AD86" s="75">
        <f>AC86/Data!B93*Data!D93</f>
        <v>1.6667962932087861</v>
      </c>
      <c r="AE86" s="15">
        <f>Data!N$6/100*Data!C93*AC86</f>
        <v>66.967472202996007</v>
      </c>
      <c r="AF86" s="15">
        <f>Data!N$7*AD86</f>
        <v>500.03888796263584</v>
      </c>
      <c r="AG86" s="77">
        <f t="shared" si="17"/>
        <v>0.56074046387958398</v>
      </c>
      <c r="AH86" s="8">
        <f>Data!N$5/100*Data!C93*Data!G93/Data!B93/(1-AG86)*AC86</f>
        <v>83.068627489673162</v>
      </c>
      <c r="AI86" s="71">
        <f>Data!J$5*Data!B93/Data!G$9</f>
        <v>1.4381250000000001</v>
      </c>
      <c r="AJ86" s="72">
        <f>Data!C93*AI86</f>
        <v>130.86937500000002</v>
      </c>
      <c r="AK86" s="72">
        <f>(100-Y86)/100*Data!B93</f>
        <v>2.9975697745008305</v>
      </c>
      <c r="AL86" s="76">
        <f>AK86*Data!D93/Data!B93</f>
        <v>1.3578734875943934</v>
      </c>
      <c r="AM86" s="15">
        <f>Data!N$6/100*Data!C93*AK86</f>
        <v>54.555769895915112</v>
      </c>
      <c r="AN86" s="15">
        <f>Data!N$7*AL86</f>
        <v>407.36204627831802</v>
      </c>
      <c r="AO86" s="77">
        <f t="shared" si="18"/>
        <v>0.61813975822417944</v>
      </c>
      <c r="AP86" s="8">
        <f>Data!N$5/100*Data!C93*Data!G93/Data!B93/(1-AO86)*AK86</f>
        <v>77.844973138761972</v>
      </c>
    </row>
    <row r="87" spans="1:42">
      <c r="A87" s="11">
        <v>82</v>
      </c>
      <c r="B87" s="22">
        <f>AI87</f>
        <v>5.223958333333333</v>
      </c>
      <c r="C87" s="16">
        <f t="shared" si="10"/>
        <v>2.65625</v>
      </c>
      <c r="J87" s="23">
        <f>Data!B94*Data!C94</f>
        <v>21675</v>
      </c>
      <c r="K87" s="23">
        <f>IF(Data!C$7=1,Data!D94,IF(Data!C$7=2,J87,Data!B94))</f>
        <v>44</v>
      </c>
      <c r="L87" s="33">
        <f>Data!E94*SQRT(Data!F94/20)</f>
        <v>40.345875327161693</v>
      </c>
      <c r="M87" s="33">
        <f>IF(Data!H94="A",Data!G$5,IF(Data!H94="B",Data!G$6,Data!G$7))</f>
        <v>1.5</v>
      </c>
      <c r="N87" s="33">
        <f>IF(Data!I94="A",Data!G$5,IF(Data!I94="B",Data!G$6,Data!G$7))</f>
        <v>1.5</v>
      </c>
      <c r="O87" s="33">
        <f>IF(Data!J94="A",Data!G$5,IF(Data!J94="B",Data!G$6,Data!G$7))</f>
        <v>1.5</v>
      </c>
      <c r="P87" s="45">
        <f>IF(Data!C$6=1,M87,IF(Data!C$6=2,N87,O87))</f>
        <v>1.5</v>
      </c>
      <c r="Q87" s="47">
        <f>Data!B94*P87/Data!G$9/Data!E94/SQRT(Data!F94/21)</f>
        <v>6.7462814355538692E-2</v>
      </c>
      <c r="R87">
        <f t="shared" si="11"/>
        <v>0.39803500787491813</v>
      </c>
      <c r="S87">
        <f t="shared" si="12"/>
        <v>0.36611790297639768</v>
      </c>
      <c r="T87" s="67">
        <f>(1-L87*S87/Data!G94)*100</f>
        <v>88.549343202691773</v>
      </c>
      <c r="U87" s="45">
        <f t="shared" si="13"/>
        <v>38.961711009184384</v>
      </c>
      <c r="V87" s="47">
        <f>Data!B94*Data!J$5/Data!G$9/Data!E94/SQRT(Data!F94/21)</f>
        <v>0.13267686823255942</v>
      </c>
      <c r="W87">
        <f t="shared" si="14"/>
        <v>0.39544590470696012</v>
      </c>
      <c r="X87">
        <f t="shared" si="15"/>
        <v>0.33610956279064963</v>
      </c>
      <c r="Y87" s="67">
        <f>(1-L87*X87/Data!G94)*100</f>
        <v>89.487880219675674</v>
      </c>
      <c r="Z87" s="45">
        <f t="shared" si="16"/>
        <v>39.3746672966573</v>
      </c>
      <c r="AA87" s="71">
        <f>IF(Data!C$6=1,M87,IF(Data!C$6=2,N87,O87))*Data!B94/Data!G$9</f>
        <v>2.65625</v>
      </c>
      <c r="AB87" s="72">
        <f>Data!C94*AA87</f>
        <v>135.46875</v>
      </c>
      <c r="AC87" s="35">
        <f>(100-T87)/100*Data!B94</f>
        <v>48.665291388559965</v>
      </c>
      <c r="AD87" s="75">
        <f>AC87/Data!B94*Data!D94</f>
        <v>5.0382889908156203</v>
      </c>
      <c r="AE87" s="15">
        <f>Data!N$6/100*Data!C94*AC87</f>
        <v>496.38597216331169</v>
      </c>
      <c r="AF87" s="15">
        <f>Data!N$7*AD87</f>
        <v>1511.4866972446862</v>
      </c>
      <c r="AG87" s="77">
        <f t="shared" si="17"/>
        <v>0.52689336779944052</v>
      </c>
      <c r="AH87" s="8">
        <f>Data!N$5/100*Data!C94*Data!G94/Data!B94/(1-AG87)*AC87</f>
        <v>398.08082333939501</v>
      </c>
      <c r="AI87" s="71">
        <f>Data!J$5*Data!B94/Data!G$9</f>
        <v>5.223958333333333</v>
      </c>
      <c r="AJ87" s="72">
        <f>Data!C94*AI87</f>
        <v>266.421875</v>
      </c>
      <c r="AK87" s="72">
        <f>(100-Y87)/100*Data!B94</f>
        <v>44.676509066378387</v>
      </c>
      <c r="AL87" s="76">
        <f>AK87*Data!D94/Data!B94</f>
        <v>4.6253327033427034</v>
      </c>
      <c r="AM87" s="15">
        <f>Data!N$6/100*Data!C94*AK87</f>
        <v>455.70039247705961</v>
      </c>
      <c r="AN87" s="15">
        <f>Data!N$7*AL87</f>
        <v>1387.5998110028111</v>
      </c>
      <c r="AO87" s="77">
        <f t="shared" si="18"/>
        <v>0.55277553120786516</v>
      </c>
      <c r="AP87" s="8">
        <f>Data!N$5/100*Data!C94*Data!G94/Data!B94/(1-AO87)*AK87</f>
        <v>386.60248298544138</v>
      </c>
    </row>
    <row r="88" spans="1:42">
      <c r="A88" s="11">
        <v>83</v>
      </c>
      <c r="B88" s="22">
        <f>AI88</f>
        <v>3.6260416666666666</v>
      </c>
      <c r="C88" s="16">
        <f t="shared" si="10"/>
        <v>1.84375</v>
      </c>
      <c r="J88" s="23">
        <f>Data!B95*Data!C95</f>
        <v>8555</v>
      </c>
      <c r="K88" s="23">
        <f>IF(Data!C$7=1,Data!D95,IF(Data!C$7=2,J88,Data!B95))</f>
        <v>91</v>
      </c>
      <c r="L88" s="33">
        <f>Data!E95*SQRT(Data!F95/20)</f>
        <v>11.197949917152597</v>
      </c>
      <c r="M88" s="33">
        <f>IF(Data!H95="A",Data!G$5,IF(Data!H95="B",Data!G$6,Data!G$7))</f>
        <v>1.5</v>
      </c>
      <c r="N88" s="33">
        <f>IF(Data!I95="A",Data!G$5,IF(Data!I95="B",Data!G$6,Data!G$7))</f>
        <v>1.5</v>
      </c>
      <c r="O88" s="33">
        <f>IF(Data!J95="A",Data!G$5,IF(Data!J95="B",Data!G$6,Data!G$7))</f>
        <v>2.5</v>
      </c>
      <c r="P88" s="45">
        <f>IF(Data!C$6=1,M88,IF(Data!C$6=2,N88,O88))</f>
        <v>1.5</v>
      </c>
      <c r="Q88" s="47">
        <f>Data!B95*P88/Data!G$9/Data!E95/SQRT(Data!F95/21)</f>
        <v>0.16871673488911312</v>
      </c>
      <c r="R88">
        <f t="shared" si="11"/>
        <v>0.39330402301066236</v>
      </c>
      <c r="S88">
        <f t="shared" si="12"/>
        <v>0.32024803561605031</v>
      </c>
      <c r="T88" s="67">
        <f>(1-L88*S88/Data!G95)*100</f>
        <v>97.492222752520945</v>
      </c>
      <c r="U88" s="45">
        <f t="shared" si="13"/>
        <v>88.717922704794049</v>
      </c>
      <c r="V88" s="47">
        <f>Data!B95*Data!J$5/Data!G$9/Data!E95/SQRT(Data!F95/21)</f>
        <v>0.33180957861525578</v>
      </c>
      <c r="W88">
        <f t="shared" si="14"/>
        <v>0.37757407640680835</v>
      </c>
      <c r="X88">
        <f t="shared" si="15"/>
        <v>0.25479904900192263</v>
      </c>
      <c r="Y88" s="67">
        <f>(1-L88*X88/Data!G95)*100</f>
        <v>98.004736370865984</v>
      </c>
      <c r="Z88" s="45">
        <f t="shared" si="16"/>
        <v>89.184310097488051</v>
      </c>
      <c r="AA88" s="71">
        <f>IF(Data!C$6=1,M88,IF(Data!C$6=2,N88,O88))*Data!B95/Data!G$9</f>
        <v>1.84375</v>
      </c>
      <c r="AB88" s="72">
        <f>Data!C95*AA88</f>
        <v>53.46875</v>
      </c>
      <c r="AC88" s="35">
        <f>(100-T88)/100*Data!B95</f>
        <v>7.3979428800632121</v>
      </c>
      <c r="AD88" s="75">
        <f>AC88/Data!B95*Data!D95</f>
        <v>2.2820772952059398</v>
      </c>
      <c r="AE88" s="15">
        <f>Data!N$6/100*Data!C95*AC88</f>
        <v>42.908068704366634</v>
      </c>
      <c r="AF88" s="15">
        <f>Data!N$7*AD88</f>
        <v>684.62318856178194</v>
      </c>
      <c r="AG88" s="77">
        <f t="shared" si="17"/>
        <v>0.56699027252615353</v>
      </c>
      <c r="AH88" s="8">
        <f>Data!N$5/100*Data!C95*Data!G95/Data!B95/(1-AG88)*AC88</f>
        <v>60.04341002895702</v>
      </c>
      <c r="AI88" s="71">
        <f>Data!J$5*Data!B95/Data!G$9</f>
        <v>3.6260416666666666</v>
      </c>
      <c r="AJ88" s="72">
        <f>Data!C95*AI88</f>
        <v>105.15520833333333</v>
      </c>
      <c r="AK88" s="72">
        <f>(100-Y88)/100*Data!B95</f>
        <v>5.8860277059453461</v>
      </c>
      <c r="AL88" s="76">
        <f>AK88*Data!D95/Data!B95</f>
        <v>1.8156899025119544</v>
      </c>
      <c r="AM88" s="15">
        <f>Data!N$6/100*Data!C95*AK88</f>
        <v>34.138960694483011</v>
      </c>
      <c r="AN88" s="15">
        <f>Data!N$7*AL88</f>
        <v>544.70697075358635</v>
      </c>
      <c r="AO88" s="77">
        <f t="shared" si="18"/>
        <v>0.62998347450587777</v>
      </c>
      <c r="AP88" s="8">
        <f>Data!N$5/100*Data!C95*Data!G95/Data!B95/(1-AO88)*AK88</f>
        <v>55.905329221236379</v>
      </c>
    </row>
    <row r="89" spans="1:42">
      <c r="A89" s="11">
        <v>84</v>
      </c>
      <c r="B89" s="22">
        <f>AI89</f>
        <v>17.171458333333337</v>
      </c>
      <c r="C89" s="16">
        <f t="shared" si="10"/>
        <v>14.552083333333334</v>
      </c>
      <c r="J89" s="23">
        <f>Data!B96*Data!C96</f>
        <v>26543</v>
      </c>
      <c r="K89" s="23">
        <f>IF(Data!C$7=1,Data!D96,IF(Data!C$7=2,J89,Data!B96))</f>
        <v>35</v>
      </c>
      <c r="L89" s="33">
        <f>Data!E96*SQRT(Data!F96/20)</f>
        <v>48.110665890399247</v>
      </c>
      <c r="M89" s="33">
        <f>IF(Data!H96="A",Data!G$5,IF(Data!H96="B",Data!G$6,Data!G$7))</f>
        <v>2.5</v>
      </c>
      <c r="N89" s="33">
        <f>IF(Data!I96="A",Data!G$5,IF(Data!I96="B",Data!G$6,Data!G$7))</f>
        <v>1.5</v>
      </c>
      <c r="O89" s="33">
        <f>IF(Data!J96="A",Data!G$5,IF(Data!J96="B",Data!G$6,Data!G$7))</f>
        <v>1.5</v>
      </c>
      <c r="P89" s="45">
        <f>IF(Data!C$6=1,M89,IF(Data!C$6=2,N89,O89))</f>
        <v>2.5</v>
      </c>
      <c r="Q89" s="47">
        <f>Data!B96*P89/Data!G$9/Data!E96/SQRT(Data!F96/21)</f>
        <v>0.30994058947033731</v>
      </c>
      <c r="R89">
        <f t="shared" si="11"/>
        <v>0.38023291229928785</v>
      </c>
      <c r="S89">
        <f t="shared" si="12"/>
        <v>0.26298143645603556</v>
      </c>
      <c r="T89" s="67">
        <f>(1-L89*S89/Data!G96)*100</f>
        <v>96.696550385192268</v>
      </c>
      <c r="U89" s="45">
        <f t="shared" si="13"/>
        <v>33.843792634817291</v>
      </c>
      <c r="V89" s="47">
        <f>Data!B96*Data!J$5/Data!G$9/Data!E96/SQRT(Data!F96/21)</f>
        <v>0.36572989557499808</v>
      </c>
      <c r="W89">
        <f t="shared" si="14"/>
        <v>0.37313354994234621</v>
      </c>
      <c r="X89">
        <f t="shared" si="15"/>
        <v>0.24246435937870739</v>
      </c>
      <c r="Y89" s="67">
        <f>(1-L89*X89/Data!G96)*100</f>
        <v>96.954276296501646</v>
      </c>
      <c r="Z89" s="45">
        <f t="shared" si="16"/>
        <v>33.933996703775577</v>
      </c>
      <c r="AA89" s="71">
        <f>IF(Data!C$6=1,M89,IF(Data!C$6=2,N89,O89))*Data!B96/Data!G$9</f>
        <v>14.552083333333334</v>
      </c>
      <c r="AB89" s="72">
        <f>Data!C96*AA89</f>
        <v>276.48958333333337</v>
      </c>
      <c r="AC89" s="35">
        <f>(100-T89)/100*Data!B96</f>
        <v>46.149191118864024</v>
      </c>
      <c r="AD89" s="75">
        <f>AC89/Data!B96*Data!D96</f>
        <v>1.1562073651827063</v>
      </c>
      <c r="AE89" s="15">
        <f>Data!N$6/100*Data!C96*AC89</f>
        <v>175.36692625168331</v>
      </c>
      <c r="AF89" s="15">
        <f>Data!N$7*AD89</f>
        <v>346.8622095548119</v>
      </c>
      <c r="AG89" s="77">
        <f t="shared" si="17"/>
        <v>0.62169693216488586</v>
      </c>
      <c r="AH89" s="8">
        <f>Data!N$5/100*Data!C96*Data!G96/Data!B96/(1-AG89)*AC89</f>
        <v>158.86206649422093</v>
      </c>
      <c r="AI89" s="71">
        <f>Data!J$5*Data!B96/Data!G$9</f>
        <v>17.171458333333337</v>
      </c>
      <c r="AJ89" s="72">
        <f>Data!C96*AI89</f>
        <v>326.25770833333343</v>
      </c>
      <c r="AK89" s="72">
        <f>(100-Y89)/100*Data!B96</f>
        <v>42.548760137872002</v>
      </c>
      <c r="AL89" s="76">
        <f>AK89*Data!D96/Data!B96</f>
        <v>1.0660032962244239</v>
      </c>
      <c r="AM89" s="15">
        <f>Data!N$6/100*Data!C96*AK89</f>
        <v>161.68528852391361</v>
      </c>
      <c r="AN89" s="15">
        <f>Data!N$7*AL89</f>
        <v>319.80098886732719</v>
      </c>
      <c r="AO89" s="77">
        <f t="shared" si="18"/>
        <v>0.64271668205247046</v>
      </c>
      <c r="AP89" s="8">
        <f>Data!N$5/100*Data!C96*Data!G96/Data!B96/(1-AO89)*AK89</f>
        <v>155.08512626394491</v>
      </c>
    </row>
    <row r="90" spans="1:42">
      <c r="A90" s="11">
        <v>85</v>
      </c>
      <c r="B90" s="22">
        <f>AI90</f>
        <v>1.3029166666666669</v>
      </c>
      <c r="C90" s="16">
        <f t="shared" si="10"/>
        <v>0.66249999999999998</v>
      </c>
      <c r="J90" s="23">
        <f>Data!B97*Data!C97</f>
        <v>1484</v>
      </c>
      <c r="K90" s="23">
        <f>IF(Data!C$7=1,Data!D97,IF(Data!C$7=2,J90,Data!B97))</f>
        <v>38</v>
      </c>
      <c r="L90" s="33">
        <f>Data!E97*SQRT(Data!F97/20)</f>
        <v>6.5864198620250134</v>
      </c>
      <c r="M90" s="33">
        <f>IF(Data!H97="A",Data!G$5,IF(Data!H97="B",Data!G$6,Data!G$7))</f>
        <v>1.5</v>
      </c>
      <c r="N90" s="33">
        <f>IF(Data!I97="A",Data!G$5,IF(Data!I97="B",Data!G$6,Data!G$7))</f>
        <v>1.5</v>
      </c>
      <c r="O90" s="33">
        <f>IF(Data!J97="A",Data!G$5,IF(Data!J97="B",Data!G$6,Data!G$7))</f>
        <v>1.5</v>
      </c>
      <c r="P90" s="45">
        <f>IF(Data!C$6=1,M90,IF(Data!C$6=2,N90,O90))</f>
        <v>1.5</v>
      </c>
      <c r="Q90" s="47">
        <f>Data!B97*P90/Data!G$9/Data!E97/SQRT(Data!F97/21)</f>
        <v>0.10306972565762089</v>
      </c>
      <c r="R90">
        <f t="shared" si="11"/>
        <v>0.39682837895126843</v>
      </c>
      <c r="S90">
        <f t="shared" si="12"/>
        <v>0.34952413502336022</v>
      </c>
      <c r="T90" s="67">
        <f>(1-L90*S90/Data!G97)*100</f>
        <v>97.828195561155681</v>
      </c>
      <c r="U90" s="45">
        <f t="shared" si="13"/>
        <v>37.174714313239157</v>
      </c>
      <c r="V90" s="47">
        <f>Data!B97*Data!J$5/Data!G$9/Data!E97/SQRT(Data!F97/21)</f>
        <v>0.20270379379332112</v>
      </c>
      <c r="W90">
        <f t="shared" si="14"/>
        <v>0.39082940582978043</v>
      </c>
      <c r="X90">
        <f t="shared" si="15"/>
        <v>0.30575801301324157</v>
      </c>
      <c r="Y90" s="67">
        <f>(1-L90*X90/Data!G97)*100</f>
        <v>98.100140896336114</v>
      </c>
      <c r="Z90" s="45">
        <f t="shared" si="16"/>
        <v>37.278053540607722</v>
      </c>
      <c r="AA90" s="71">
        <f>IF(Data!C$6=1,M90,IF(Data!C$6=2,N90,O90))*Data!B97/Data!G$9</f>
        <v>0.66249999999999998</v>
      </c>
      <c r="AB90" s="72">
        <f>Data!C97*AA90</f>
        <v>9.2750000000000004</v>
      </c>
      <c r="AC90" s="35">
        <f>(100-T90)/100*Data!B97</f>
        <v>2.3021127051749781</v>
      </c>
      <c r="AD90" s="75">
        <f>AC90/Data!B97*Data!D97</f>
        <v>0.82528568676084124</v>
      </c>
      <c r="AE90" s="15">
        <f>Data!N$6/100*Data!C97*AC90</f>
        <v>6.4459155744899395</v>
      </c>
      <c r="AF90" s="15">
        <f>Data!N$7*AD90</f>
        <v>247.58570602825236</v>
      </c>
      <c r="AG90" s="77">
        <f t="shared" si="17"/>
        <v>0.54104618377423064</v>
      </c>
      <c r="AH90" s="8">
        <f>Data!N$5/100*Data!C97*Data!G97/Data!B97/(1-AG90)*AC90</f>
        <v>17.556002768149586</v>
      </c>
      <c r="AI90" s="71">
        <f>Data!J$5*Data!B97/Data!G$9</f>
        <v>1.3029166666666669</v>
      </c>
      <c r="AJ90" s="72">
        <f>Data!C97*AI90</f>
        <v>18.240833333333338</v>
      </c>
      <c r="AK90" s="72">
        <f>(100-Y90)/100*Data!B97</f>
        <v>2.013850649883719</v>
      </c>
      <c r="AL90" s="76">
        <f>AK90*Data!D97/Data!B97</f>
        <v>0.72194645939227664</v>
      </c>
      <c r="AM90" s="15">
        <f>Data!N$6/100*Data!C97*AK90</f>
        <v>5.6387818196744135</v>
      </c>
      <c r="AN90" s="15">
        <f>Data!N$7*AL90</f>
        <v>216.58393781768299</v>
      </c>
      <c r="AO90" s="77">
        <f t="shared" si="18"/>
        <v>0.58031672114001709</v>
      </c>
      <c r="AP90" s="8">
        <f>Data!N$5/100*Data!C97*Data!G97/Data!B97/(1-AO90)*AK90</f>
        <v>16.794753638361108</v>
      </c>
    </row>
    <row r="91" spans="1:42">
      <c r="A91" s="11">
        <v>86</v>
      </c>
      <c r="B91" s="22">
        <f>AI91</f>
        <v>3.3679166666666669</v>
      </c>
      <c r="C91" s="16">
        <f t="shared" si="10"/>
        <v>2.8541666666666665</v>
      </c>
      <c r="J91" s="23">
        <f>Data!B98*Data!C98</f>
        <v>24660</v>
      </c>
      <c r="K91" s="23">
        <f>IF(Data!C$7=1,Data!D98,IF(Data!C$7=2,J91,Data!B98))</f>
        <v>30</v>
      </c>
      <c r="L91" s="33">
        <f>Data!E98*SQRT(Data!F98/20)</f>
        <v>34.502575563412272</v>
      </c>
      <c r="M91" s="33">
        <f>IF(Data!H98="A",Data!G$5,IF(Data!H98="B",Data!G$6,Data!G$7))</f>
        <v>2.5</v>
      </c>
      <c r="N91" s="33">
        <f>IF(Data!I98="A",Data!G$5,IF(Data!I98="B",Data!G$6,Data!G$7))</f>
        <v>2.5</v>
      </c>
      <c r="O91" s="33">
        <f>IF(Data!J98="A",Data!G$5,IF(Data!J98="B",Data!G$6,Data!G$7))</f>
        <v>1.5</v>
      </c>
      <c r="P91" s="45">
        <f>IF(Data!C$6=1,M91,IF(Data!C$6=2,N91,O91))</f>
        <v>2.5</v>
      </c>
      <c r="Q91" s="47">
        <f>Data!B98*P91/Data!G$9/Data!E98/SQRT(Data!F98/21)</f>
        <v>8.4766151029578088E-2</v>
      </c>
      <c r="R91">
        <f t="shared" si="11"/>
        <v>0.39751112708972342</v>
      </c>
      <c r="S91">
        <f t="shared" si="12"/>
        <v>0.35799114258143172</v>
      </c>
      <c r="T91" s="67">
        <f>(1-L91*S91/Data!G98)*100</f>
        <v>84.164594297502376</v>
      </c>
      <c r="U91" s="45">
        <f t="shared" si="13"/>
        <v>25.249378289250714</v>
      </c>
      <c r="V91" s="47">
        <f>Data!B98*Data!J$5/Data!G$9/Data!E98/SQRT(Data!F98/21)</f>
        <v>0.10002405821490215</v>
      </c>
      <c r="W91">
        <f t="shared" si="14"/>
        <v>0.39695112824438006</v>
      </c>
      <c r="X91">
        <f t="shared" si="15"/>
        <v>0.35092379627687559</v>
      </c>
      <c r="Y91" s="67">
        <f>(1-L91*X91/Data!G98)*100</f>
        <v>84.477211797381543</v>
      </c>
      <c r="Z91" s="45">
        <f t="shared" si="16"/>
        <v>25.343163539214462</v>
      </c>
      <c r="AA91" s="71">
        <f>IF(Data!C$6=1,M91,IF(Data!C$6=2,N91,O91))*Data!B98/Data!G$9</f>
        <v>2.8541666666666665</v>
      </c>
      <c r="AB91" s="72">
        <f>Data!C98*AA91</f>
        <v>256.875</v>
      </c>
      <c r="AC91" s="35">
        <f>(100-T91)/100*Data!B98</f>
        <v>43.389011624843491</v>
      </c>
      <c r="AD91" s="75">
        <f>AC91/Data!B98*Data!D98</f>
        <v>4.7506217107492867</v>
      </c>
      <c r="AE91" s="15">
        <f>Data!N$6/100*Data!C98*AC91</f>
        <v>781.0022092471828</v>
      </c>
      <c r="AF91" s="15">
        <f>Data!N$7*AD91</f>
        <v>1425.186513224786</v>
      </c>
      <c r="AG91" s="77">
        <f t="shared" si="17"/>
        <v>0.53377634789030726</v>
      </c>
      <c r="AH91" s="8">
        <f>Data!N$5/100*Data!C98*Data!G98/Data!B98/(1-AG91)*AC91</f>
        <v>596.09024300089891</v>
      </c>
      <c r="AI91" s="71">
        <f>Data!J$5*Data!B98/Data!G$9</f>
        <v>3.3679166666666669</v>
      </c>
      <c r="AJ91" s="72">
        <f>Data!C98*AI91</f>
        <v>303.11250000000001</v>
      </c>
      <c r="AK91" s="72">
        <f>(100-Y91)/100*Data!B98</f>
        <v>42.532439675174572</v>
      </c>
      <c r="AL91" s="76">
        <f>AK91*Data!D98/Data!B98</f>
        <v>4.656836460785537</v>
      </c>
      <c r="AM91" s="15">
        <f>Data!N$6/100*Data!C98*AK91</f>
        <v>765.58391415314236</v>
      </c>
      <c r="AN91" s="15">
        <f>Data!N$7*AL91</f>
        <v>1397.0509382356611</v>
      </c>
      <c r="AO91" s="77">
        <f t="shared" si="18"/>
        <v>0.53983738723523345</v>
      </c>
      <c r="AP91" s="8">
        <f>Data!N$5/100*Data!C98*Data!G98/Data!B98/(1-AO91)*AK91</f>
        <v>592.01883290595924</v>
      </c>
    </row>
    <row r="92" spans="1:42">
      <c r="A92" s="11">
        <v>87</v>
      </c>
      <c r="B92" s="22">
        <f>AI92</f>
        <v>16.470833333333335</v>
      </c>
      <c r="C92" s="16">
        <f t="shared" si="10"/>
        <v>13.958333333333334</v>
      </c>
      <c r="J92" s="23">
        <f>Data!B99*Data!C99</f>
        <v>54940</v>
      </c>
      <c r="K92" s="23">
        <f>IF(Data!C$7=1,Data!D99,IF(Data!C$7=2,J92,Data!B99))</f>
        <v>76</v>
      </c>
      <c r="L92" s="33">
        <f>Data!E99*SQRT(Data!F99/20)</f>
        <v>65.926641308563006</v>
      </c>
      <c r="M92" s="33">
        <f>IF(Data!H99="A",Data!G$5,IF(Data!H99="B",Data!G$6,Data!G$7))</f>
        <v>2.5</v>
      </c>
      <c r="N92" s="33">
        <f>IF(Data!I99="A",Data!G$5,IF(Data!I99="B",Data!G$6,Data!G$7))</f>
        <v>1.5</v>
      </c>
      <c r="O92" s="33">
        <f>IF(Data!J99="A",Data!G$5,IF(Data!J99="B",Data!G$6,Data!G$7))</f>
        <v>2.5</v>
      </c>
      <c r="P92" s="45">
        <f>IF(Data!C$6=1,M92,IF(Data!C$6=2,N92,O92))</f>
        <v>2.5</v>
      </c>
      <c r="Q92" s="47">
        <f>Data!B99*P92/Data!G$9/Data!E99/SQRT(Data!F99/21)</f>
        <v>0.2169538013806592</v>
      </c>
      <c r="R92">
        <f t="shared" si="11"/>
        <v>0.38966254705085307</v>
      </c>
      <c r="S92">
        <f t="shared" si="12"/>
        <v>0.29981716710648404</v>
      </c>
      <c r="T92" s="67">
        <f>(1-L92*S92/Data!G99)*100</f>
        <v>92.278930142977075</v>
      </c>
      <c r="U92" s="45">
        <f t="shared" si="13"/>
        <v>70.131986908662569</v>
      </c>
      <c r="V92" s="47">
        <f>Data!B99*Data!J$5/Data!G$9/Data!E99/SQRT(Data!F99/21)</f>
        <v>0.25600548562917785</v>
      </c>
      <c r="W92">
        <f t="shared" si="14"/>
        <v>0.3860806062806233</v>
      </c>
      <c r="X92">
        <f t="shared" si="15"/>
        <v>0.28394125266688486</v>
      </c>
      <c r="Y92" s="67">
        <f>(1-L92*X92/Data!G99)*100</f>
        <v>92.687776126064932</v>
      </c>
      <c r="Z92" s="45">
        <f t="shared" si="16"/>
        <v>70.442709855809355</v>
      </c>
      <c r="AA92" s="71">
        <f>IF(Data!C$6=1,M92,IF(Data!C$6=2,N92,O92))*Data!B99/Data!G$9</f>
        <v>13.958333333333334</v>
      </c>
      <c r="AB92" s="72">
        <f>Data!C99*AA92</f>
        <v>572.29166666666674</v>
      </c>
      <c r="AC92" s="35">
        <f>(100-T92)/100*Data!B99</f>
        <v>103.46233608410721</v>
      </c>
      <c r="AD92" s="75">
        <f>AC92/Data!B99*Data!D99</f>
        <v>5.8680130913374242</v>
      </c>
      <c r="AE92" s="15">
        <f>Data!N$6/100*Data!C99*AC92</f>
        <v>848.39115588967923</v>
      </c>
      <c r="AF92" s="15">
        <f>Data!N$7*AD92</f>
        <v>1760.4039274012273</v>
      </c>
      <c r="AG92" s="77">
        <f t="shared" si="17"/>
        <v>0.58587782572783964</v>
      </c>
      <c r="AH92" s="8">
        <f>Data!N$5/100*Data!C99*Data!G99/Data!B99/(1-AG92)*AC92</f>
        <v>489.22971440580875</v>
      </c>
      <c r="AI92" s="71">
        <f>Data!J$5*Data!B99/Data!G$9</f>
        <v>16.470833333333335</v>
      </c>
      <c r="AJ92" s="72">
        <f>Data!C99*AI92</f>
        <v>675.30416666666679</v>
      </c>
      <c r="AK92" s="72">
        <f>(100-Y92)/100*Data!B99</f>
        <v>97.983799910729914</v>
      </c>
      <c r="AL92" s="76">
        <f>AK92*Data!D99/Data!B99</f>
        <v>5.5572901441906515</v>
      </c>
      <c r="AM92" s="15">
        <f>Data!N$6/100*Data!C99*AK92</f>
        <v>803.46715926798538</v>
      </c>
      <c r="AN92" s="15">
        <f>Data!N$7*AL92</f>
        <v>1667.1870432571955</v>
      </c>
      <c r="AO92" s="77">
        <f t="shared" si="18"/>
        <v>0.60102669924156804</v>
      </c>
      <c r="AP92" s="8">
        <f>Data!N$5/100*Data!C99*Data!G99/Data!B99/(1-AO92)*AK92</f>
        <v>480.9162770724605</v>
      </c>
    </row>
    <row r="93" spans="1:42">
      <c r="A93" s="11">
        <v>88</v>
      </c>
      <c r="B93" s="22">
        <f>AI93</f>
        <v>2.1633333333333336</v>
      </c>
      <c r="C93" s="16">
        <f t="shared" si="10"/>
        <v>1.1000000000000001</v>
      </c>
      <c r="J93" s="23">
        <f>Data!B100*Data!C100</f>
        <v>3520</v>
      </c>
      <c r="K93" s="23">
        <f>IF(Data!C$7=1,Data!D100,IF(Data!C$7=2,J93,Data!B100))</f>
        <v>30</v>
      </c>
      <c r="L93" s="33">
        <f>Data!E100*SQRT(Data!F100/20)</f>
        <v>17.362667790083357</v>
      </c>
      <c r="M93" s="33">
        <f>IF(Data!H100="A",Data!G$5,IF(Data!H100="B",Data!G$6,Data!G$7))</f>
        <v>1.5</v>
      </c>
      <c r="N93" s="33">
        <f>IF(Data!I100="A",Data!G$5,IF(Data!I100="B",Data!G$6,Data!G$7))</f>
        <v>1.5</v>
      </c>
      <c r="O93" s="33">
        <f>IF(Data!J100="A",Data!G$5,IF(Data!J100="B",Data!G$6,Data!G$7))</f>
        <v>1.5</v>
      </c>
      <c r="P93" s="45">
        <f>IF(Data!C$6=1,M93,IF(Data!C$6=2,N93,O93))</f>
        <v>1.5</v>
      </c>
      <c r="Q93" s="47">
        <f>Data!B100*P93/Data!G$9/Data!E100/SQRT(Data!F100/21)</f>
        <v>6.4918859122521072E-2</v>
      </c>
      <c r="R93">
        <f t="shared" si="11"/>
        <v>0.39810203725018506</v>
      </c>
      <c r="S93">
        <f t="shared" si="12"/>
        <v>0.3673227530485022</v>
      </c>
      <c r="T93" s="67">
        <f>(1-L93*S93/Data!G100)*100</f>
        <v>95.204734636902273</v>
      </c>
      <c r="U93" s="45">
        <f t="shared" si="13"/>
        <v>28.561420391070683</v>
      </c>
      <c r="V93" s="47">
        <f>Data!B100*Data!J$5/Data!G$9/Data!E100/SQRT(Data!F100/21)</f>
        <v>0.12767375627429145</v>
      </c>
      <c r="W93">
        <f t="shared" si="14"/>
        <v>0.39570353525869428</v>
      </c>
      <c r="X93">
        <f t="shared" si="15"/>
        <v>0.33835202689678368</v>
      </c>
      <c r="Y93" s="67">
        <f>(1-L93*X93/Data!G100)*100</f>
        <v>95.582936963075042</v>
      </c>
      <c r="Z93" s="45">
        <f t="shared" si="16"/>
        <v>28.674881088922511</v>
      </c>
      <c r="AA93" s="71">
        <f>IF(Data!C$6=1,M93,IF(Data!C$6=2,N93,O93))*Data!B100/Data!G$9</f>
        <v>1.1000000000000001</v>
      </c>
      <c r="AB93" s="72">
        <f>Data!C100*AA93</f>
        <v>22</v>
      </c>
      <c r="AC93" s="35">
        <f>(100-T93)/100*Data!B100</f>
        <v>8.439667039051999</v>
      </c>
      <c r="AD93" s="75">
        <f>AC93/Data!B100*Data!D100</f>
        <v>1.4385796089293181</v>
      </c>
      <c r="AE93" s="15">
        <f>Data!N$6/100*Data!C100*AC93</f>
        <v>33.758668156207996</v>
      </c>
      <c r="AF93" s="15">
        <f>Data!N$7*AD93</f>
        <v>431.57388267879543</v>
      </c>
      <c r="AG93" s="77">
        <f t="shared" si="17"/>
        <v>0.52588069757058964</v>
      </c>
      <c r="AH93" s="8">
        <f>Data!N$5/100*Data!C100*Data!G100/Data!B100/(1-AG93)*AC93</f>
        <v>67.258418927897651</v>
      </c>
      <c r="AI93" s="71">
        <f>Data!J$5*Data!B100/Data!G$9</f>
        <v>2.1633333333333336</v>
      </c>
      <c r="AJ93" s="72">
        <f>Data!C100*AI93</f>
        <v>43.266666666666673</v>
      </c>
      <c r="AK93" s="72">
        <f>(100-Y93)/100*Data!B100</f>
        <v>7.7740309449879259</v>
      </c>
      <c r="AL93" s="76">
        <f>AK93*Data!D100/Data!B100</f>
        <v>1.3251189110774872</v>
      </c>
      <c r="AM93" s="15">
        <f>Data!N$6/100*Data!C100*AK93</f>
        <v>31.096123779951704</v>
      </c>
      <c r="AN93" s="15">
        <f>Data!N$7*AL93</f>
        <v>397.53567332324616</v>
      </c>
      <c r="AO93" s="77">
        <f t="shared" si="18"/>
        <v>0.55079642022360586</v>
      </c>
      <c r="AP93" s="8">
        <f>Data!N$5/100*Data!C100*Data!G100/Data!B100/(1-AO93)*AK93</f>
        <v>65.390104883341706</v>
      </c>
    </row>
    <row r="94" spans="1:42">
      <c r="A94" s="11">
        <v>89</v>
      </c>
      <c r="B94" s="22">
        <f>AI94</f>
        <v>3.0975000000000006</v>
      </c>
      <c r="C94" s="16">
        <f t="shared" si="10"/>
        <v>1.575</v>
      </c>
      <c r="J94" s="23">
        <f>Data!B101*Data!C101</f>
        <v>20412</v>
      </c>
      <c r="K94" s="23">
        <f>IF(Data!C$7=1,Data!D101,IF(Data!C$7=2,J94,Data!B101))</f>
        <v>82</v>
      </c>
      <c r="L94" s="33">
        <f>Data!E101*SQRT(Data!F101/20)</f>
        <v>7.9458906623880337</v>
      </c>
      <c r="M94" s="33">
        <f>IF(Data!H101="A",Data!G$5,IF(Data!H101="B",Data!G$6,Data!G$7))</f>
        <v>1.5</v>
      </c>
      <c r="N94" s="33">
        <f>IF(Data!I101="A",Data!G$5,IF(Data!I101="B",Data!G$6,Data!G$7))</f>
        <v>2.5</v>
      </c>
      <c r="O94" s="33">
        <f>IF(Data!J101="A",Data!G$5,IF(Data!J101="B",Data!G$6,Data!G$7))</f>
        <v>2.5</v>
      </c>
      <c r="P94" s="45">
        <f>IF(Data!C$6=1,M94,IF(Data!C$6=2,N94,O94))</f>
        <v>1.5</v>
      </c>
      <c r="Q94" s="47">
        <f>Data!B101*P94/Data!G$9/Data!E101/SQRT(Data!F101/21)</f>
        <v>0.20311061581529513</v>
      </c>
      <c r="R94">
        <f t="shared" si="11"/>
        <v>0.3907971453197035</v>
      </c>
      <c r="S94">
        <f t="shared" si="12"/>
        <v>0.30558730899196074</v>
      </c>
      <c r="T94" s="67">
        <f>(1-L94*S94/Data!G101)*100</f>
        <v>96.926375512577835</v>
      </c>
      <c r="U94" s="45">
        <f t="shared" si="13"/>
        <v>79.479627920313817</v>
      </c>
      <c r="V94" s="47">
        <f>Data!B101*Data!J$5/Data!G$9/Data!E101/SQRT(Data!F101/21)</f>
        <v>0.39945087777008054</v>
      </c>
      <c r="W94">
        <f t="shared" si="14"/>
        <v>0.36835055309888703</v>
      </c>
      <c r="X94">
        <f t="shared" si="15"/>
        <v>0.23062767737469481</v>
      </c>
      <c r="Y94" s="67">
        <f>(1-L94*X94/Data!G101)*100</f>
        <v>97.680326192228065</v>
      </c>
      <c r="Z94" s="45">
        <f t="shared" si="16"/>
        <v>80.09786747762702</v>
      </c>
      <c r="AA94" s="71">
        <f>IF(Data!C$6=1,M94,IF(Data!C$6=2,N94,O94))*Data!B101/Data!G$9</f>
        <v>1.575</v>
      </c>
      <c r="AB94" s="72">
        <f>Data!C101*AA94</f>
        <v>127.575</v>
      </c>
      <c r="AC94" s="35">
        <f>(100-T94)/100*Data!B101</f>
        <v>7.7455337083038565</v>
      </c>
      <c r="AD94" s="75">
        <f>AC94/Data!B101*Data!D101</f>
        <v>2.5203720796861755</v>
      </c>
      <c r="AE94" s="15">
        <f>Data!N$6/100*Data!C101*AC94</f>
        <v>125.47764607452247</v>
      </c>
      <c r="AF94" s="15">
        <f>Data!N$7*AD94</f>
        <v>756.11162390585264</v>
      </c>
      <c r="AG94" s="77">
        <f t="shared" si="17"/>
        <v>0.58047571277499865</v>
      </c>
      <c r="AH94" s="8">
        <f>Data!N$5/100*Data!C101*Data!G101/Data!B101/(1-AG94)*AC94</f>
        <v>117.20491336217877</v>
      </c>
      <c r="AI94" s="71">
        <f>Data!J$5*Data!B101/Data!G$9</f>
        <v>3.0975000000000006</v>
      </c>
      <c r="AJ94" s="72">
        <f>Data!C101*AI94</f>
        <v>250.89750000000004</v>
      </c>
      <c r="AK94" s="72">
        <f>(100-Y94)/100*Data!B101</f>
        <v>5.8455779955852751</v>
      </c>
      <c r="AL94" s="76">
        <f>AK94*Data!D101/Data!B101</f>
        <v>1.9021325223729864</v>
      </c>
      <c r="AM94" s="15">
        <f>Data!N$6/100*Data!C101*AK94</f>
        <v>94.698363528481451</v>
      </c>
      <c r="AN94" s="15">
        <f>Data!N$7*AL94</f>
        <v>570.63975671189587</v>
      </c>
      <c r="AO94" s="77">
        <f t="shared" si="18"/>
        <v>0.65521949408892277</v>
      </c>
      <c r="AP94" s="8">
        <f>Data!N$5/100*Data!C101*Data!G101/Data!B101/(1-AO94)*AK94</f>
        <v>107.63074217833633</v>
      </c>
    </row>
    <row r="95" spans="1:42">
      <c r="A95" s="11">
        <v>90</v>
      </c>
      <c r="B95" s="22">
        <f>AI95</f>
        <v>1.0939583333333334</v>
      </c>
      <c r="C95" s="16">
        <f t="shared" si="10"/>
        <v>0.55625000000000002</v>
      </c>
      <c r="J95" s="23">
        <f>Data!B102*Data!C102</f>
        <v>5963</v>
      </c>
      <c r="K95" s="23">
        <f>IF(Data!C$7=1,Data!D102,IF(Data!C$7=2,J95,Data!B102))</f>
        <v>77</v>
      </c>
      <c r="L95" s="33">
        <f>Data!E102*SQRT(Data!F102/20)</f>
        <v>2.4103668416623294</v>
      </c>
      <c r="M95" s="33">
        <f>IF(Data!H102="A",Data!G$5,IF(Data!H102="B",Data!G$6,Data!G$7))</f>
        <v>1.5</v>
      </c>
      <c r="N95" s="33">
        <f>IF(Data!I102="A",Data!G$5,IF(Data!I102="B",Data!G$6,Data!G$7))</f>
        <v>1.5</v>
      </c>
      <c r="O95" s="33">
        <f>IF(Data!J102="A",Data!G$5,IF(Data!J102="B",Data!G$6,Data!G$7))</f>
        <v>2.5</v>
      </c>
      <c r="P95" s="45">
        <f>IF(Data!C$6=1,M95,IF(Data!C$6=2,N95,O95))</f>
        <v>1.5</v>
      </c>
      <c r="Q95" s="47">
        <f>Data!B102*P95/Data!G$9/Data!E102/SQRT(Data!F102/21)</f>
        <v>0.23647298266159633</v>
      </c>
      <c r="R95">
        <f t="shared" si="11"/>
        <v>0.38794199879103036</v>
      </c>
      <c r="S95">
        <f t="shared" si="12"/>
        <v>0.29180796680106258</v>
      </c>
      <c r="T95" s="67">
        <f>(1-L95*S95/Data!G102)*100</f>
        <v>98.620854417038856</v>
      </c>
      <c r="U95" s="45">
        <f t="shared" si="13"/>
        <v>75.938057901119919</v>
      </c>
      <c r="V95" s="47">
        <f>Data!B102*Data!J$5/Data!G$9/Data!E102/SQRT(Data!F102/21)</f>
        <v>0.46506353256780614</v>
      </c>
      <c r="W95">
        <f t="shared" si="14"/>
        <v>0.35805031882438981</v>
      </c>
      <c r="X95">
        <f t="shared" si="15"/>
        <v>0.20879144275632919</v>
      </c>
      <c r="Y95" s="67">
        <f>(1-L95*X95/Data!G102)*100</f>
        <v>99.013207901092755</v>
      </c>
      <c r="Z95" s="45">
        <f t="shared" si="16"/>
        <v>76.24017008384142</v>
      </c>
      <c r="AA95" s="71">
        <f>IF(Data!C$6=1,M95,IF(Data!C$6=2,N95,O95))*Data!B102/Data!G$9</f>
        <v>0.55625000000000002</v>
      </c>
      <c r="AB95" s="72">
        <f>Data!C102*AA95</f>
        <v>37.268750000000004</v>
      </c>
      <c r="AC95" s="35">
        <f>(100-T95)/100*Data!B102</f>
        <v>1.2274395688354178</v>
      </c>
      <c r="AD95" s="75">
        <f>AC95/Data!B102*Data!D102</f>
        <v>1.0619420988800805</v>
      </c>
      <c r="AE95" s="15">
        <f>Data!N$6/100*Data!C102*AC95</f>
        <v>16.447690222394598</v>
      </c>
      <c r="AF95" s="15">
        <f>Data!N$7*AD95</f>
        <v>318.58262966402413</v>
      </c>
      <c r="AG95" s="77">
        <f t="shared" si="17"/>
        <v>0.5934671652214073</v>
      </c>
      <c r="AH95" s="8">
        <f>Data!N$5/100*Data!C102*Data!G102/Data!B102/(1-AG95)*AC95</f>
        <v>28.980072787630963</v>
      </c>
      <c r="AI95" s="71">
        <f>Data!J$5*Data!B102/Data!G$9</f>
        <v>1.0939583333333334</v>
      </c>
      <c r="AJ95" s="72">
        <f>Data!C102*AI95</f>
        <v>73.295208333333335</v>
      </c>
      <c r="AK95" s="72">
        <f>(100-Y95)/100*Data!B102</f>
        <v>0.87824496802744756</v>
      </c>
      <c r="AL95" s="76">
        <f>AK95*Data!D102/Data!B102</f>
        <v>0.7598299161585782</v>
      </c>
      <c r="AM95" s="15">
        <f>Data!N$6/100*Data!C102*AK95</f>
        <v>11.768482571567798</v>
      </c>
      <c r="AN95" s="15">
        <f>Data!N$7*AL95</f>
        <v>227.94897484757345</v>
      </c>
      <c r="AO95" s="77">
        <f t="shared" si="18"/>
        <v>0.6790570199216841</v>
      </c>
      <c r="AP95" s="8">
        <f>Data!N$5/100*Data!C102*Data!G102/Data!B102/(1-AO95)*AK95</f>
        <v>26.265324459996425</v>
      </c>
    </row>
    <row r="96" spans="1:42">
      <c r="A96" s="11">
        <v>91</v>
      </c>
      <c r="B96" s="22">
        <f>AI96</f>
        <v>1.1554166666666668</v>
      </c>
      <c r="C96" s="16">
        <f t="shared" si="10"/>
        <v>0.58750000000000002</v>
      </c>
      <c r="J96" s="23">
        <f>Data!B103*Data!C103</f>
        <v>2350</v>
      </c>
      <c r="K96" s="23">
        <f>IF(Data!C$7=1,Data!D103,IF(Data!C$7=2,J96,Data!B103))</f>
        <v>37</v>
      </c>
      <c r="L96" s="33">
        <f>Data!E103*SQRT(Data!F103/20)</f>
        <v>6.4539970140490466</v>
      </c>
      <c r="M96" s="33">
        <f>IF(Data!H103="A",Data!G$5,IF(Data!H103="B",Data!G$6,Data!G$7))</f>
        <v>1.5</v>
      </c>
      <c r="N96" s="33">
        <f>IF(Data!I103="A",Data!G$5,IF(Data!I103="B",Data!G$6,Data!G$7))</f>
        <v>1.5</v>
      </c>
      <c r="O96" s="33">
        <f>IF(Data!J103="A",Data!G$5,IF(Data!J103="B",Data!G$6,Data!G$7))</f>
        <v>1.5</v>
      </c>
      <c r="P96" s="45">
        <f>IF(Data!C$6=1,M96,IF(Data!C$6=2,N96,O96))</f>
        <v>1.5</v>
      </c>
      <c r="Q96" s="47">
        <f>Data!B103*P96/Data!G$9/Data!E103/SQRT(Data!F103/21)</f>
        <v>9.3276826157445675E-2</v>
      </c>
      <c r="R96">
        <f t="shared" si="11"/>
        <v>0.39721007361278837</v>
      </c>
      <c r="S96">
        <f t="shared" si="12"/>
        <v>0.35403765754382044</v>
      </c>
      <c r="T96" s="67">
        <f>(1-L96*S96/Data!G103)*100</f>
        <v>97.373611511898005</v>
      </c>
      <c r="U96" s="45">
        <f t="shared" si="13"/>
        <v>36.028236259402263</v>
      </c>
      <c r="V96" s="47">
        <f>Data!B103*Data!J$5/Data!G$9/Data!E103/SQRT(Data!F103/21)</f>
        <v>0.18344442477630984</v>
      </c>
      <c r="W96">
        <f t="shared" si="14"/>
        <v>0.39228540469315609</v>
      </c>
      <c r="X96">
        <f t="shared" si="15"/>
        <v>0.31391342256989485</v>
      </c>
      <c r="Y96" s="67">
        <f>(1-L96*X96/Data!G103)*100</f>
        <v>97.67126862995859</v>
      </c>
      <c r="Z96" s="45">
        <f t="shared" si="16"/>
        <v>36.138369393084673</v>
      </c>
      <c r="AA96" s="71">
        <f>IF(Data!C$6=1,M96,IF(Data!C$6=2,N96,O96))*Data!B103/Data!G$9</f>
        <v>0.58750000000000002</v>
      </c>
      <c r="AB96" s="72">
        <f>Data!C103*AA96</f>
        <v>14.6875</v>
      </c>
      <c r="AC96" s="35">
        <f>(100-T96)/100*Data!B103</f>
        <v>2.4688051788158751</v>
      </c>
      <c r="AD96" s="75">
        <f>AC96/Data!B103*Data!D103</f>
        <v>0.97176374059773807</v>
      </c>
      <c r="AE96" s="15">
        <f>Data!N$6/100*Data!C103*AC96</f>
        <v>12.344025894079376</v>
      </c>
      <c r="AF96" s="15">
        <f>Data!N$7*AD96</f>
        <v>291.5291221793214</v>
      </c>
      <c r="AG96" s="77">
        <f t="shared" si="17"/>
        <v>0.5371581790733797</v>
      </c>
      <c r="AH96" s="8">
        <f>Data!N$5/100*Data!C103*Data!G103/Data!B103/(1-AG96)*AC96</f>
        <v>30.855006523532644</v>
      </c>
      <c r="AI96" s="71">
        <f>Data!J$5*Data!B103/Data!G$9</f>
        <v>1.1554166666666668</v>
      </c>
      <c r="AJ96" s="72">
        <f>Data!C103*AI96</f>
        <v>28.885416666666668</v>
      </c>
      <c r="AK96" s="72">
        <f>(100-Y96)/100*Data!B103</f>
        <v>2.1890074878389254</v>
      </c>
      <c r="AL96" s="76">
        <f>AK96*Data!D103/Data!B103</f>
        <v>0.86163060691532167</v>
      </c>
      <c r="AM96" s="15">
        <f>Data!N$6/100*Data!C103*AK96</f>
        <v>10.945037439194627</v>
      </c>
      <c r="AN96" s="15">
        <f>Data!N$7*AL96</f>
        <v>258.4891820745965</v>
      </c>
      <c r="AO96" s="77">
        <f t="shared" si="18"/>
        <v>0.57277533934963043</v>
      </c>
      <c r="AP96" s="8">
        <f>Data!N$5/100*Data!C103*Data!G103/Data!B103/(1-AO96)*AK96</f>
        <v>29.638918327710574</v>
      </c>
    </row>
    <row r="97" spans="1:42">
      <c r="A97" s="11">
        <v>92</v>
      </c>
      <c r="B97" s="22">
        <f>AI97</f>
        <v>4.2406250000000005</v>
      </c>
      <c r="C97" s="16">
        <f t="shared" si="10"/>
        <v>2.15625</v>
      </c>
      <c r="J97" s="23">
        <f>Data!B104*Data!C104</f>
        <v>8280</v>
      </c>
      <c r="K97" s="23">
        <f>IF(Data!C$7=1,Data!D104,IF(Data!C$7=2,J97,Data!B104))</f>
        <v>31</v>
      </c>
      <c r="L97" s="33">
        <f>Data!E104*SQRT(Data!F104/20)</f>
        <v>11.832573171273069</v>
      </c>
      <c r="M97" s="33">
        <f>IF(Data!H104="A",Data!G$5,IF(Data!H104="B",Data!G$6,Data!G$7))</f>
        <v>1.5</v>
      </c>
      <c r="N97" s="33">
        <f>IF(Data!I104="A",Data!G$5,IF(Data!I104="B",Data!G$6,Data!G$7))</f>
        <v>1.5</v>
      </c>
      <c r="O97" s="33">
        <f>IF(Data!J104="A",Data!G$5,IF(Data!J104="B",Data!G$6,Data!G$7))</f>
        <v>1.5</v>
      </c>
      <c r="P97" s="45">
        <f>IF(Data!C$6=1,M97,IF(Data!C$6=2,N97,O97))</f>
        <v>1.5</v>
      </c>
      <c r="Q97" s="47">
        <f>Data!B104*P97/Data!G$9/Data!E104/SQRT(Data!F104/21)</f>
        <v>0.1867302003484943</v>
      </c>
      <c r="R97">
        <f t="shared" si="11"/>
        <v>0.39204690674684062</v>
      </c>
      <c r="S97">
        <f t="shared" si="12"/>
        <v>0.31251177568971389</v>
      </c>
      <c r="T97" s="67">
        <f>(1-L97*S97/Data!G104)*100</f>
        <v>97.811941743944971</v>
      </c>
      <c r="U97" s="45">
        <f t="shared" si="13"/>
        <v>30.321701940622944</v>
      </c>
      <c r="V97" s="47">
        <f>Data!B104*Data!J$5/Data!G$9/Data!E104/SQRT(Data!F104/21)</f>
        <v>0.36723606068537218</v>
      </c>
      <c r="W97">
        <f t="shared" si="14"/>
        <v>0.37292764307334358</v>
      </c>
      <c r="X97">
        <f t="shared" si="15"/>
        <v>0.2419266551071079</v>
      </c>
      <c r="Y97" s="67">
        <f>(1-L97*X97/Data!G104)*100</f>
        <v>98.306145059978576</v>
      </c>
      <c r="Z97" s="45">
        <f t="shared" si="16"/>
        <v>30.474904968593361</v>
      </c>
      <c r="AA97" s="71">
        <f>IF(Data!C$6=1,M97,IF(Data!C$6=2,N97,O97))*Data!B104/Data!G$9</f>
        <v>2.15625</v>
      </c>
      <c r="AB97" s="72">
        <f>Data!C104*AA97</f>
        <v>51.75</v>
      </c>
      <c r="AC97" s="35">
        <f>(100-T97)/100*Data!B104</f>
        <v>7.5488009833898522</v>
      </c>
      <c r="AD97" s="75">
        <f>AC97/Data!B104*Data!D104</f>
        <v>0.67829805937705923</v>
      </c>
      <c r="AE97" s="15">
        <f>Data!N$6/100*Data!C104*AC97</f>
        <v>36.234244720271299</v>
      </c>
      <c r="AF97" s="15">
        <f>Data!N$7*AD97</f>
        <v>203.48941781311777</v>
      </c>
      <c r="AG97" s="77">
        <f t="shared" si="17"/>
        <v>0.57406391195055506</v>
      </c>
      <c r="AH97" s="8">
        <f>Data!N$5/100*Data!C104*Data!G104/Data!B104/(1-AG97)*AC97</f>
        <v>52.089764964509008</v>
      </c>
      <c r="AI97" s="71">
        <f>Data!J$5*Data!B104/Data!G$9</f>
        <v>4.2406250000000005</v>
      </c>
      <c r="AJ97" s="72">
        <f>Data!C104*AI97</f>
        <v>101.77500000000001</v>
      </c>
      <c r="AK97" s="72">
        <f>(100-Y97)/100*Data!B104</f>
        <v>5.8437995430739127</v>
      </c>
      <c r="AL97" s="76">
        <f>AK97*Data!D104/Data!B104</f>
        <v>0.52509503140664138</v>
      </c>
      <c r="AM97" s="15">
        <f>Data!N$6/100*Data!C104*AK97</f>
        <v>28.050237806754787</v>
      </c>
      <c r="AN97" s="15">
        <f>Data!N$7*AL97</f>
        <v>157.52850942199242</v>
      </c>
      <c r="AO97" s="77">
        <f t="shared" si="18"/>
        <v>0.64327852847090039</v>
      </c>
      <c r="AP97" s="8">
        <f>Data!N$5/100*Data!C104*Data!G104/Data!B104/(1-AO97)*AK97</f>
        <v>48.14873917791666</v>
      </c>
    </row>
    <row r="98" spans="1:42">
      <c r="A98" s="11">
        <v>93</v>
      </c>
      <c r="B98" s="22">
        <f>AI98</f>
        <v>1.1554166666666668</v>
      </c>
      <c r="C98" s="16">
        <f t="shared" si="10"/>
        <v>0.97916666666666663</v>
      </c>
      <c r="J98" s="23">
        <f>Data!B105*Data!C105</f>
        <v>52358</v>
      </c>
      <c r="K98" s="23">
        <f>IF(Data!C$7=1,Data!D105,IF(Data!C$7=2,J98,Data!B105))</f>
        <v>83</v>
      </c>
      <c r="L98" s="33">
        <f>Data!E105*SQRT(Data!F105/20)</f>
        <v>3.4798577894849632</v>
      </c>
      <c r="M98" s="33">
        <f>IF(Data!H105="A",Data!G$5,IF(Data!H105="B",Data!G$6,Data!G$7))</f>
        <v>2.5</v>
      </c>
      <c r="N98" s="33">
        <f>IF(Data!I105="A",Data!G$5,IF(Data!I105="B",Data!G$6,Data!G$7))</f>
        <v>3.5</v>
      </c>
      <c r="O98" s="33">
        <f>IF(Data!J105="A",Data!G$5,IF(Data!J105="B",Data!G$6,Data!G$7))</f>
        <v>2.5</v>
      </c>
      <c r="P98" s="45">
        <f>IF(Data!C$6=1,M98,IF(Data!C$6=2,N98,O98))</f>
        <v>2.5</v>
      </c>
      <c r="Q98" s="47">
        <f>Data!B105*P98/Data!G$9/Data!E105/SQRT(Data!F105/21)</f>
        <v>0.28832996150934986</v>
      </c>
      <c r="R98">
        <f t="shared" si="11"/>
        <v>0.38269889046922834</v>
      </c>
      <c r="S98">
        <f t="shared" si="12"/>
        <v>0.27124578367290453</v>
      </c>
      <c r="T98" s="67">
        <f>(1-L98*S98/Data!G105)*100</f>
        <v>94.756129149004948</v>
      </c>
      <c r="U98" s="45">
        <f t="shared" si="13"/>
        <v>78.647587193674113</v>
      </c>
      <c r="V98" s="47">
        <f>Data!B105*Data!J$5/Data!G$9/Data!E105/SQRT(Data!F105/21)</f>
        <v>0.34022935458103287</v>
      </c>
      <c r="W98">
        <f t="shared" si="14"/>
        <v>0.37650735027871751</v>
      </c>
      <c r="X98">
        <f t="shared" si="15"/>
        <v>0.25169696509186135</v>
      </c>
      <c r="Y98" s="67">
        <f>(1-L98*X98/Data!G105)*100</f>
        <v>95.134057530196444</v>
      </c>
      <c r="Z98" s="45">
        <f t="shared" si="16"/>
        <v>78.961267750063058</v>
      </c>
      <c r="AA98" s="71">
        <f>IF(Data!C$6=1,M98,IF(Data!C$6=2,N98,O98))*Data!B105/Data!G$9</f>
        <v>0.97916666666666663</v>
      </c>
      <c r="AB98" s="72">
        <f>Data!C105*AA98</f>
        <v>545.39583333333326</v>
      </c>
      <c r="AC98" s="35">
        <f>(100-T98)/100*Data!B105</f>
        <v>4.9292385999353483</v>
      </c>
      <c r="AD98" s="75">
        <f>AC98/Data!B105*Data!D105</f>
        <v>4.3524128063258924</v>
      </c>
      <c r="AE98" s="15">
        <f>Data!N$6/100*Data!C105*AC98</f>
        <v>549.11718003279782</v>
      </c>
      <c r="AF98" s="15">
        <f>Data!N$7*AD98</f>
        <v>1305.7238418977677</v>
      </c>
      <c r="AG98" s="77">
        <f t="shared" si="17"/>
        <v>0.61345291272232338</v>
      </c>
      <c r="AH98" s="8">
        <f>Data!N$5/100*Data!C105*Data!G105/Data!B105/(1-AG98)*AC98</f>
        <v>340.03004344402825</v>
      </c>
      <c r="AI98" s="71">
        <f>Data!J$5*Data!B105/Data!G$9</f>
        <v>1.1554166666666668</v>
      </c>
      <c r="AJ98" s="72">
        <f>Data!C105*AI98</f>
        <v>643.56708333333336</v>
      </c>
      <c r="AK98" s="72">
        <f>(100-Y98)/100*Data!B105</f>
        <v>4.5739859216153436</v>
      </c>
      <c r="AL98" s="76">
        <f>AK98*Data!D105/Data!B105</f>
        <v>4.0387322499369525</v>
      </c>
      <c r="AM98" s="15">
        <f>Data!N$6/100*Data!C105*AK98</f>
        <v>509.54203166794929</v>
      </c>
      <c r="AN98" s="15">
        <f>Data!N$7*AL98</f>
        <v>1211.6196749810858</v>
      </c>
      <c r="AO98" s="77">
        <f t="shared" si="18"/>
        <v>0.63315809319113314</v>
      </c>
      <c r="AP98" s="8">
        <f>Data!N$5/100*Data!C105*Data!G105/Data!B105/(1-AO98)*AK98</f>
        <v>332.47250584479349</v>
      </c>
    </row>
    <row r="99" spans="1:42">
      <c r="A99" s="11">
        <v>94</v>
      </c>
      <c r="B99" s="22">
        <f>AI99</f>
        <v>1.5241666666666667</v>
      </c>
      <c r="C99" s="16">
        <f t="shared" si="10"/>
        <v>1.2916666666666667</v>
      </c>
      <c r="J99" s="23">
        <f>Data!B106*Data!C106</f>
        <v>81716</v>
      </c>
      <c r="K99" s="23">
        <f>IF(Data!C$7=1,Data!D106,IF(Data!C$7=2,J99,Data!B106))</f>
        <v>59</v>
      </c>
      <c r="L99" s="33">
        <f>Data!E106*SQRT(Data!F106/20)</f>
        <v>7.4910064652873691</v>
      </c>
      <c r="M99" s="33">
        <f>IF(Data!H106="A",Data!G$5,IF(Data!H106="B",Data!G$6,Data!G$7))</f>
        <v>2.5</v>
      </c>
      <c r="N99" s="33">
        <f>IF(Data!I106="A",Data!G$5,IF(Data!I106="B",Data!G$6,Data!G$7))</f>
        <v>3.5</v>
      </c>
      <c r="O99" s="33">
        <f>IF(Data!J106="A",Data!G$5,IF(Data!J106="B",Data!G$6,Data!G$7))</f>
        <v>2.5</v>
      </c>
      <c r="P99" s="45">
        <f>IF(Data!C$6=1,M99,IF(Data!C$6=2,N99,O99))</f>
        <v>2.5</v>
      </c>
      <c r="Q99" s="47">
        <f>Data!B106*P99/Data!G$9/Data!E106/SQRT(Data!F106/21)</f>
        <v>0.17668713544297732</v>
      </c>
      <c r="R99">
        <f t="shared" si="11"/>
        <v>0.39276301104509448</v>
      </c>
      <c r="S99">
        <f t="shared" si="12"/>
        <v>0.31680926239586138</v>
      </c>
      <c r="T99" s="67">
        <f>(1-L99*S99/Data!G106)*100</f>
        <v>88.133898835648395</v>
      </c>
      <c r="U99" s="45">
        <f t="shared" si="13"/>
        <v>51.999000313032553</v>
      </c>
      <c r="V99" s="47">
        <f>Data!B106*Data!J$5/Data!G$9/Data!E106/SQRT(Data!F106/21)</f>
        <v>0.20849081982271322</v>
      </c>
      <c r="W99">
        <f t="shared" si="14"/>
        <v>0.39036467471113379</v>
      </c>
      <c r="X99">
        <f t="shared" si="15"/>
        <v>0.30333583730289915</v>
      </c>
      <c r="Y99" s="67">
        <f>(1-L99*X99/Data!G106)*100</f>
        <v>88.638546408053116</v>
      </c>
      <c r="Z99" s="45">
        <f t="shared" si="16"/>
        <v>52.29674238075134</v>
      </c>
      <c r="AA99" s="71">
        <f>IF(Data!C$6=1,M99,IF(Data!C$6=2,N99,O99))*Data!B106/Data!G$9</f>
        <v>1.2916666666666667</v>
      </c>
      <c r="AB99" s="72">
        <f>Data!C106*AA99</f>
        <v>851.20833333333337</v>
      </c>
      <c r="AC99" s="35">
        <f>(100-T99)/100*Data!B106</f>
        <v>14.71396544379599</v>
      </c>
      <c r="AD99" s="75">
        <f>AC99/Data!B106*Data!D106</f>
        <v>7.0009996869674467</v>
      </c>
      <c r="AE99" s="15">
        <f>Data!N$6/100*Data!C106*AC99</f>
        <v>1939.3006454923116</v>
      </c>
      <c r="AF99" s="15">
        <f>Data!N$7*AD99</f>
        <v>2100.2999060902339</v>
      </c>
      <c r="AG99" s="77">
        <f t="shared" si="17"/>
        <v>0.57012292684010479</v>
      </c>
      <c r="AH99" s="8">
        <f>Data!N$5/100*Data!C106*Data!G106/Data!B106/(1-AG99)*AC99</f>
        <v>909.53451062498323</v>
      </c>
      <c r="AI99" s="71">
        <f>Data!J$5*Data!B106/Data!G$9</f>
        <v>1.5241666666666667</v>
      </c>
      <c r="AJ99" s="72">
        <f>Data!C106*AI99</f>
        <v>1004.4258333333333</v>
      </c>
      <c r="AK99" s="72">
        <f>(100-Y99)/100*Data!B106</f>
        <v>14.088202454014136</v>
      </c>
      <c r="AL99" s="76">
        <f>AK99*Data!D106/Data!B106</f>
        <v>6.703257619248661</v>
      </c>
      <c r="AM99" s="15">
        <f>Data!N$6/100*Data!C106*AK99</f>
        <v>1856.8250834390633</v>
      </c>
      <c r="AN99" s="15">
        <f>Data!N$7*AL99</f>
        <v>2010.9772857745984</v>
      </c>
      <c r="AO99" s="77">
        <f t="shared" si="18"/>
        <v>0.58257712506364445</v>
      </c>
      <c r="AP99" s="8">
        <f>Data!N$5/100*Data!C106*Data!G106/Data!B106/(1-AO99)*AK99</f>
        <v>896.8360823822328</v>
      </c>
    </row>
    <row r="100" spans="1:42">
      <c r="A100" s="11">
        <v>95</v>
      </c>
      <c r="B100" s="22">
        <f>AI100</f>
        <v>7.7437500000000004</v>
      </c>
      <c r="C100" s="16">
        <f t="shared" si="10"/>
        <v>9.1875</v>
      </c>
      <c r="J100" s="23">
        <f>Data!B107*Data!C107</f>
        <v>110880</v>
      </c>
      <c r="K100" s="23">
        <f>IF(Data!C$7=1,Data!D107,IF(Data!C$7=2,J100,Data!B107))</f>
        <v>42</v>
      </c>
      <c r="L100" s="33">
        <f>Data!E107*SQRT(Data!F107/20)</f>
        <v>22.13725751107588</v>
      </c>
      <c r="M100" s="33">
        <f>IF(Data!H107="A",Data!G$5,IF(Data!H107="B",Data!G$6,Data!G$7))</f>
        <v>3.5</v>
      </c>
      <c r="N100" s="33">
        <f>IF(Data!I107="A",Data!G$5,IF(Data!I107="B",Data!G$6,Data!G$7))</f>
        <v>2.5</v>
      </c>
      <c r="O100" s="33">
        <f>IF(Data!J107="A",Data!G$5,IF(Data!J107="B",Data!G$6,Data!G$7))</f>
        <v>1.5</v>
      </c>
      <c r="P100" s="45">
        <f>IF(Data!C$6=1,M100,IF(Data!C$6=2,N100,O100))</f>
        <v>3.5</v>
      </c>
      <c r="Q100" s="47">
        <f>Data!B107*P100/Data!G$9/Data!E107/SQRT(Data!F107/21)</f>
        <v>0.42527336602174437</v>
      </c>
      <c r="R100">
        <f t="shared" si="11"/>
        <v>0.36444908552662536</v>
      </c>
      <c r="S100">
        <f t="shared" si="12"/>
        <v>0.22184697181320409</v>
      </c>
      <c r="T100" s="67">
        <f>(1-L100*S100/Data!G107)*100</f>
        <v>94.222254655198483</v>
      </c>
      <c r="U100" s="45">
        <f t="shared" si="13"/>
        <v>39.573346955183368</v>
      </c>
      <c r="V100" s="47">
        <f>Data!B107*Data!J$5/Data!G$9/Data!E107/SQRT(Data!F107/21)</f>
        <v>0.35844469421832736</v>
      </c>
      <c r="W100">
        <f t="shared" si="14"/>
        <v>0.3741191303921233</v>
      </c>
      <c r="X100">
        <f t="shared" si="15"/>
        <v>0.24507714978144213</v>
      </c>
      <c r="Y100" s="67">
        <f>(1-L100*X100/Data!G107)*100</f>
        <v>93.617251794362005</v>
      </c>
      <c r="Z100" s="45">
        <f t="shared" si="16"/>
        <v>39.319245753632039</v>
      </c>
      <c r="AA100" s="71">
        <f>IF(Data!C$6=1,M100,IF(Data!C$6=2,N100,O100))*Data!B107/Data!G$9</f>
        <v>9.1875</v>
      </c>
      <c r="AB100" s="72">
        <f>Data!C107*AA100</f>
        <v>1617</v>
      </c>
      <c r="AC100" s="35">
        <f>(100-T100)/100*Data!B107</f>
        <v>36.399795672249553</v>
      </c>
      <c r="AD100" s="75">
        <f>AC100/Data!B107*Data!D107</f>
        <v>2.426653044816637</v>
      </c>
      <c r="AE100" s="15">
        <f>Data!N$6/100*Data!C107*AC100</f>
        <v>1281.2728076631843</v>
      </c>
      <c r="AF100" s="15">
        <f>Data!N$7*AD100</f>
        <v>727.99591344499106</v>
      </c>
      <c r="AG100" s="77">
        <f t="shared" si="17"/>
        <v>0.66468129653308694</v>
      </c>
      <c r="AH100" s="8">
        <f>Data!N$5/100*Data!C107*Data!G107/Data!B107/(1-AG100)*AC100</f>
        <v>644.4247626553846</v>
      </c>
      <c r="AI100" s="71">
        <f>Data!J$5*Data!B107/Data!G$9</f>
        <v>7.7437500000000004</v>
      </c>
      <c r="AJ100" s="72">
        <f>Data!C107*AI100</f>
        <v>1362.9</v>
      </c>
      <c r="AK100" s="72">
        <f>(100-Y100)/100*Data!B107</f>
        <v>40.211313695519365</v>
      </c>
      <c r="AL100" s="76">
        <f>AK100*Data!D107/Data!B107</f>
        <v>2.6807542463679574</v>
      </c>
      <c r="AM100" s="15">
        <f>Data!N$6/100*Data!C107*AK100</f>
        <v>1415.4382420822817</v>
      </c>
      <c r="AN100" s="15">
        <f>Data!N$7*AL100</f>
        <v>804.22627391038725</v>
      </c>
      <c r="AO100" s="77">
        <f t="shared" si="18"/>
        <v>0.63999472528924595</v>
      </c>
      <c r="AP100" s="8">
        <f>Data!N$5/100*Data!C107*Data!G107/Data!B107/(1-AO100)*AK100</f>
        <v>663.08690360899902</v>
      </c>
    </row>
    <row r="101" spans="1:42">
      <c r="A101" s="11">
        <v>96</v>
      </c>
      <c r="B101" s="22">
        <f>AI101</f>
        <v>4.6831250000000004</v>
      </c>
      <c r="C101" s="16">
        <f t="shared" si="10"/>
        <v>5.5562500000000004</v>
      </c>
      <c r="J101" s="23">
        <f>Data!B108*Data!C108</f>
        <v>101727</v>
      </c>
      <c r="K101" s="23">
        <f>IF(Data!C$7=1,Data!D108,IF(Data!C$7=2,J101,Data!B108))</f>
        <v>45</v>
      </c>
      <c r="L101" s="33">
        <f>Data!E108*SQRT(Data!F108/20)</f>
        <v>11.782053975544633</v>
      </c>
      <c r="M101" s="33">
        <f>IF(Data!H108="A",Data!G$5,IF(Data!H108="B",Data!G$6,Data!G$7))</f>
        <v>3.5</v>
      </c>
      <c r="N101" s="33">
        <f>IF(Data!I108="A",Data!G$5,IF(Data!I108="B",Data!G$6,Data!G$7))</f>
        <v>3.5</v>
      </c>
      <c r="O101" s="33">
        <f>IF(Data!J108="A",Data!G$5,IF(Data!J108="B",Data!G$6,Data!G$7))</f>
        <v>1.5</v>
      </c>
      <c r="P101" s="45">
        <f>IF(Data!C$6=1,M101,IF(Data!C$6=2,N101,O101))</f>
        <v>3.5</v>
      </c>
      <c r="Q101" s="47">
        <f>Data!B108*P101/Data!G$9/Data!E108/SQRT(Data!F108/21)</f>
        <v>0.48323170400966686</v>
      </c>
      <c r="R101">
        <f t="shared" si="11"/>
        <v>0.35497917886870001</v>
      </c>
      <c r="S101">
        <f t="shared" si="12"/>
        <v>0.20301942469582998</v>
      </c>
      <c r="T101" s="67">
        <f>(1-L101*S101/Data!G108)*100</f>
        <v>95.48681920782964</v>
      </c>
      <c r="U101" s="45">
        <f t="shared" si="13"/>
        <v>42.969068643523343</v>
      </c>
      <c r="V101" s="47">
        <f>Data!B108*Data!J$5/Data!G$9/Data!E108/SQRT(Data!F108/21)</f>
        <v>0.40729529337957632</v>
      </c>
      <c r="W101">
        <f t="shared" si="14"/>
        <v>0.36718685073382651</v>
      </c>
      <c r="X101">
        <f t="shared" si="15"/>
        <v>0.22793439847919222</v>
      </c>
      <c r="Y101" s="67">
        <f>(1-L101*X101/Data!G108)*100</f>
        <v>94.932952102329921</v>
      </c>
      <c r="Z101" s="45">
        <f t="shared" si="16"/>
        <v>42.719828446048467</v>
      </c>
      <c r="AA101" s="71">
        <f>IF(Data!C$6=1,M101,IF(Data!C$6=2,N101,O101))*Data!B108/Data!G$9</f>
        <v>5.5562500000000004</v>
      </c>
      <c r="AB101" s="72">
        <f>Data!C108*AA101</f>
        <v>1483.5187500000002</v>
      </c>
      <c r="AC101" s="35">
        <f>(100-T101)/100*Data!B108</f>
        <v>17.195218818169071</v>
      </c>
      <c r="AD101" s="75">
        <f>AC101/Data!B108*Data!D108</f>
        <v>2.0309313564766618</v>
      </c>
      <c r="AE101" s="15">
        <f>Data!N$6/100*Data!C108*AC101</f>
        <v>918.22468489022845</v>
      </c>
      <c r="AF101" s="15">
        <f>Data!N$7*AD101</f>
        <v>609.27940694299855</v>
      </c>
      <c r="AG101" s="77">
        <f t="shared" si="17"/>
        <v>0.68553438668868849</v>
      </c>
      <c r="AH101" s="8">
        <f>Data!N$5/100*Data!C108*Data!G108/Data!B108/(1-AG101)*AC101</f>
        <v>507.73453985553363</v>
      </c>
      <c r="AI101" s="71">
        <f>Data!J$5*Data!B108/Data!G$9</f>
        <v>4.6831250000000004</v>
      </c>
      <c r="AJ101" s="72">
        <f>Data!C108*AI101</f>
        <v>1250.3943750000001</v>
      </c>
      <c r="AK101" s="72">
        <f>(100-Y101)/100*Data!B108</f>
        <v>19.305452490123002</v>
      </c>
      <c r="AL101" s="76">
        <f>AK101*Data!D108/Data!B108</f>
        <v>2.2801715539515359</v>
      </c>
      <c r="AM101" s="15">
        <f>Data!N$6/100*Data!C108*AK101</f>
        <v>1030.9111629725685</v>
      </c>
      <c r="AN101" s="15">
        <f>Data!N$7*AL101</f>
        <v>684.05146618546075</v>
      </c>
      <c r="AO101" s="77">
        <f t="shared" si="18"/>
        <v>0.65810444039465288</v>
      </c>
      <c r="AP101" s="8">
        <f>Data!N$5/100*Data!C108*Data!G108/Data!B108/(1-AO101)*AK101</f>
        <v>524.31066143925341</v>
      </c>
    </row>
    <row r="102" spans="1:42">
      <c r="A102" s="11">
        <v>97</v>
      </c>
      <c r="B102" s="22">
        <f>AI102</f>
        <v>1.659375</v>
      </c>
      <c r="C102" s="16">
        <f t="shared" si="10"/>
        <v>1.40625</v>
      </c>
      <c r="J102" s="23">
        <f>Data!B109*Data!C109</f>
        <v>62775</v>
      </c>
      <c r="K102" s="23">
        <f>IF(Data!C$7=1,Data!D109,IF(Data!C$7=2,J102,Data!B109))</f>
        <v>35</v>
      </c>
      <c r="L102" s="33">
        <f>Data!E109*SQRT(Data!F109/20)</f>
        <v>6.4163370051320747</v>
      </c>
      <c r="M102" s="33">
        <f>IF(Data!H109="A",Data!G$5,IF(Data!H109="B",Data!G$6,Data!G$7))</f>
        <v>2.5</v>
      </c>
      <c r="N102" s="33">
        <f>IF(Data!I109="A",Data!G$5,IF(Data!I109="B",Data!G$6,Data!G$7))</f>
        <v>3.5</v>
      </c>
      <c r="O102" s="33">
        <f>IF(Data!J109="A",Data!G$5,IF(Data!J109="B",Data!G$6,Data!G$7))</f>
        <v>1.5</v>
      </c>
      <c r="P102" s="45">
        <f>IF(Data!C$6=1,M102,IF(Data!C$6=2,N102,O102))</f>
        <v>2.5</v>
      </c>
      <c r="Q102" s="47">
        <f>Data!B109*P102/Data!G$9/Data!E109/SQRT(Data!F109/21)</f>
        <v>0.22457945246805305</v>
      </c>
      <c r="R102">
        <f t="shared" si="11"/>
        <v>0.3890071062031093</v>
      </c>
      <c r="S102">
        <f t="shared" si="12"/>
        <v>0.2966705399239305</v>
      </c>
      <c r="T102" s="67">
        <f>(1-L102*S102/Data!G109)*100</f>
        <v>92.068590984806548</v>
      </c>
      <c r="U102" s="45">
        <f t="shared" si="13"/>
        <v>32.224006844682293</v>
      </c>
      <c r="V102" s="47">
        <f>Data!B109*Data!J$5/Data!G$9/Data!E109/SQRT(Data!F109/21)</f>
        <v>0.26500375391230263</v>
      </c>
      <c r="W102">
        <f t="shared" si="14"/>
        <v>0.38517665829737713</v>
      </c>
      <c r="X102">
        <f t="shared" si="15"/>
        <v>0.28036680309153533</v>
      </c>
      <c r="Y102" s="67">
        <f>(1-L102*X102/Data!G109)*100</f>
        <v>92.504467109638355</v>
      </c>
      <c r="Z102" s="45">
        <f t="shared" si="16"/>
        <v>32.376563488373428</v>
      </c>
      <c r="AA102" s="71">
        <f>IF(Data!C$6=1,M102,IF(Data!C$6=2,N102,O102))*Data!B109/Data!G$9</f>
        <v>1.40625</v>
      </c>
      <c r="AB102" s="72">
        <f>Data!C109*AA102</f>
        <v>653.90625</v>
      </c>
      <c r="AC102" s="35">
        <f>(100-T102)/100*Data!B109</f>
        <v>10.707402170511161</v>
      </c>
      <c r="AD102" s="75">
        <f>AC102/Data!B109*Data!D109</f>
        <v>2.7759931553177082</v>
      </c>
      <c r="AE102" s="15">
        <f>Data!N$6/100*Data!C109*AC102</f>
        <v>995.78840185753791</v>
      </c>
      <c r="AF102" s="15">
        <f>Data!N$7*AD102</f>
        <v>832.79794659531251</v>
      </c>
      <c r="AG102" s="77">
        <f t="shared" si="17"/>
        <v>0.58884677442913491</v>
      </c>
      <c r="AH102" s="8">
        <f>Data!N$5/100*Data!C109*Data!G109/Data!B109/(1-AG102)*AC102</f>
        <v>538.20886657681615</v>
      </c>
      <c r="AI102" s="71">
        <f>Data!J$5*Data!B109/Data!G$9</f>
        <v>1.659375</v>
      </c>
      <c r="AJ102" s="72">
        <f>Data!C109*AI102</f>
        <v>771.609375</v>
      </c>
      <c r="AK102" s="72">
        <f>(100-Y102)/100*Data!B109</f>
        <v>10.11896940198822</v>
      </c>
      <c r="AL102" s="76">
        <f>AK102*Data!D109/Data!B109</f>
        <v>2.6234365116265757</v>
      </c>
      <c r="AM102" s="15">
        <f>Data!N$6/100*Data!C109*AK102</f>
        <v>941.06415438490444</v>
      </c>
      <c r="AN102" s="15">
        <f>Data!N$7*AL102</f>
        <v>787.03095348797274</v>
      </c>
      <c r="AO102" s="77">
        <f t="shared" si="18"/>
        <v>0.60449671501436009</v>
      </c>
      <c r="AP102" s="8">
        <f>Data!N$5/100*Data!C109*Data!G109/Data!B109/(1-AO102)*AK102</f>
        <v>528.75759969650539</v>
      </c>
    </row>
    <row r="103" spans="1:42">
      <c r="A103" s="11">
        <v>98</v>
      </c>
      <c r="B103" s="22">
        <f>AI103</f>
        <v>6.6375000000000002</v>
      </c>
      <c r="C103" s="16">
        <f t="shared" si="10"/>
        <v>7.875</v>
      </c>
      <c r="J103" s="23">
        <f>Data!B110*Data!C110</f>
        <v>158220</v>
      </c>
      <c r="K103" s="23">
        <f>IF(Data!C$7=1,Data!D110,IF(Data!C$7=2,J103,Data!B110))</f>
        <v>62</v>
      </c>
      <c r="L103" s="33">
        <f>Data!E110*SQRT(Data!F110/20)</f>
        <v>13.885598824890041</v>
      </c>
      <c r="M103" s="33">
        <f>IF(Data!H110="A",Data!G$5,IF(Data!H110="B",Data!G$6,Data!G$7))</f>
        <v>3.5</v>
      </c>
      <c r="N103" s="33">
        <f>IF(Data!I110="A",Data!G$5,IF(Data!I110="B",Data!G$6,Data!G$7))</f>
        <v>3.5</v>
      </c>
      <c r="O103" s="33">
        <f>IF(Data!J110="A",Data!G$5,IF(Data!J110="B",Data!G$6,Data!G$7))</f>
        <v>2.5</v>
      </c>
      <c r="P103" s="45">
        <f>IF(Data!C$6=1,M103,IF(Data!C$6=2,N103,O103))</f>
        <v>3.5</v>
      </c>
      <c r="Q103" s="47">
        <f>Data!B110*P103/Data!G$9/Data!E110/SQRT(Data!F110/21)</f>
        <v>0.58113977149682539</v>
      </c>
      <c r="R103">
        <f t="shared" si="11"/>
        <v>0.3369565059477978</v>
      </c>
      <c r="S103">
        <f t="shared" si="12"/>
        <v>0.17390430251692013</v>
      </c>
      <c r="T103" s="67">
        <f>(1-L103*S103/Data!G110)*100</f>
        <v>96.041368231684814</v>
      </c>
      <c r="U103" s="45">
        <f t="shared" si="13"/>
        <v>59.545648303644583</v>
      </c>
      <c r="V103" s="47">
        <f>Data!B110*Data!J$5/Data!G$9/Data!E110/SQRT(Data!F110/21)</f>
        <v>0.48981780740446706</v>
      </c>
      <c r="W103">
        <f t="shared" si="14"/>
        <v>0.35384353869227531</v>
      </c>
      <c r="X103">
        <f t="shared" si="15"/>
        <v>0.20095601372336114</v>
      </c>
      <c r="Y103" s="67">
        <f>(1-L103*X103/Data!G110)*100</f>
        <v>95.425582642603786</v>
      </c>
      <c r="Z103" s="45">
        <f t="shared" si="16"/>
        <v>59.163861238414349</v>
      </c>
      <c r="AA103" s="71">
        <f>IF(Data!C$6=1,M103,IF(Data!C$6=2,N103,O103))*Data!B110/Data!G$9</f>
        <v>7.875</v>
      </c>
      <c r="AB103" s="72">
        <f>Data!C110*AA103</f>
        <v>2307.375</v>
      </c>
      <c r="AC103" s="35">
        <f>(100-T103)/100*Data!B110</f>
        <v>21.376611548902005</v>
      </c>
      <c r="AD103" s="75">
        <f>AC103/Data!B110*Data!D110</f>
        <v>2.4543516963554155</v>
      </c>
      <c r="AE103" s="15">
        <f>Data!N$6/100*Data!C110*AC103</f>
        <v>1252.6694367656576</v>
      </c>
      <c r="AF103" s="15">
        <f>Data!N$7*AD103</f>
        <v>736.3055089066246</v>
      </c>
      <c r="AG103" s="77">
        <f t="shared" si="17"/>
        <v>0.71942687210873779</v>
      </c>
      <c r="AH103" s="8">
        <f>Data!N$5/100*Data!C110*Data!G110/Data!B110/(1-AG103)*AC103</f>
        <v>630.42945458516897</v>
      </c>
      <c r="AI103" s="71">
        <f>Data!J$5*Data!B110/Data!G$9</f>
        <v>6.6375000000000002</v>
      </c>
      <c r="AJ103" s="72">
        <f>Data!C110*AI103</f>
        <v>1944.7875000000001</v>
      </c>
      <c r="AK103" s="72">
        <f>(100-Y103)/100*Data!B110</f>
        <v>24.701853729939558</v>
      </c>
      <c r="AL103" s="76">
        <f>AK103*Data!D110/Data!B110</f>
        <v>2.8361387615856528</v>
      </c>
      <c r="AM103" s="15">
        <f>Data!N$6/100*Data!C110*AK103</f>
        <v>1447.528628574458</v>
      </c>
      <c r="AN103" s="15">
        <f>Data!N$7*AL103</f>
        <v>850.84162847569587</v>
      </c>
      <c r="AO103" s="77">
        <f t="shared" si="18"/>
        <v>0.68786858571136578</v>
      </c>
      <c r="AP103" s="8">
        <f>Data!N$5/100*Data!C110*Data!G110/Data!B110/(1-AO103)*AK103</f>
        <v>654.84085937869384</v>
      </c>
    </row>
    <row r="104" spans="1:42">
      <c r="A104" s="11">
        <v>99</v>
      </c>
      <c r="B104" s="22">
        <f>AI104</f>
        <v>7.5716666666666672</v>
      </c>
      <c r="C104" s="16">
        <f t="shared" si="10"/>
        <v>6.416666666666667</v>
      </c>
      <c r="J104" s="23">
        <f>Data!B111*Data!C111</f>
        <v>81928</v>
      </c>
      <c r="K104" s="23">
        <f>IF(Data!C$7=1,Data!D111,IF(Data!C$7=2,J104,Data!B111))</f>
        <v>91</v>
      </c>
      <c r="L104" s="33">
        <f>Data!E111*SQRT(Data!F111/20)</f>
        <v>22.448123389434684</v>
      </c>
      <c r="M104" s="33">
        <f>IF(Data!H111="A",Data!G$5,IF(Data!H111="B",Data!G$6,Data!G$7))</f>
        <v>2.5</v>
      </c>
      <c r="N104" s="33">
        <f>IF(Data!I111="A",Data!G$5,IF(Data!I111="B",Data!G$6,Data!G$7))</f>
        <v>2.5</v>
      </c>
      <c r="O104" s="33">
        <f>IF(Data!J111="A",Data!G$5,IF(Data!J111="B",Data!G$6,Data!G$7))</f>
        <v>2.5</v>
      </c>
      <c r="P104" s="45">
        <f>IF(Data!C$6=1,M104,IF(Data!C$6=2,N104,O104))</f>
        <v>2.5</v>
      </c>
      <c r="Q104" s="47">
        <f>Data!B111*P104/Data!G$9/Data!E111/SQRT(Data!F111/21)</f>
        <v>0.29290318069907606</v>
      </c>
      <c r="R104">
        <f t="shared" si="11"/>
        <v>0.38219060110031028</v>
      </c>
      <c r="S104">
        <f t="shared" si="12"/>
        <v>0.26948201989539988</v>
      </c>
      <c r="T104" s="67">
        <f>(1-L104*S104/Data!G111)*100</f>
        <v>93.698577464743721</v>
      </c>
      <c r="U104" s="45">
        <f t="shared" si="13"/>
        <v>85.26570549291678</v>
      </c>
      <c r="V104" s="47">
        <f>Data!B111*Data!J$5/Data!G$9/Data!E111/SQRT(Data!F111/21)</f>
        <v>0.34562575322490974</v>
      </c>
      <c r="W104">
        <f t="shared" si="14"/>
        <v>0.37581123994616961</v>
      </c>
      <c r="X104">
        <f t="shared" si="15"/>
        <v>0.24972281953444481</v>
      </c>
      <c r="Y104" s="67">
        <f>(1-L104*X104/Data!G111)*100</f>
        <v>94.16061597284714</v>
      </c>
      <c r="Z104" s="45">
        <f t="shared" si="16"/>
        <v>85.686160535290895</v>
      </c>
      <c r="AA104" s="71">
        <f>IF(Data!C$6=1,M104,IF(Data!C$6=2,N104,O104))*Data!B111/Data!G$9</f>
        <v>6.416666666666667</v>
      </c>
      <c r="AB104" s="72">
        <f>Data!C111*AA104</f>
        <v>853.41666666666674</v>
      </c>
      <c r="AC104" s="35">
        <f>(100-T104)/100*Data!B111</f>
        <v>38.816762817178677</v>
      </c>
      <c r="AD104" s="75">
        <f>AC104/Data!B111*Data!D111</f>
        <v>5.7342945070832139</v>
      </c>
      <c r="AE104" s="15">
        <f>Data!N$6/100*Data!C111*AC104</f>
        <v>1032.5258909369529</v>
      </c>
      <c r="AF104" s="15">
        <f>Data!N$7*AD104</f>
        <v>1720.2883521249641</v>
      </c>
      <c r="AG104" s="77">
        <f t="shared" si="17"/>
        <v>0.61520192120854644</v>
      </c>
      <c r="AH104" s="8">
        <f>Data!N$5/100*Data!C111*Data!G111/Data!B111/(1-AG104)*AC104</f>
        <v>522.71936480844977</v>
      </c>
      <c r="AI104" s="71">
        <f>Data!J$5*Data!B111/Data!G$9</f>
        <v>7.5716666666666672</v>
      </c>
      <c r="AJ104" s="72">
        <f>Data!C111*AI104</f>
        <v>1007.0316666666668</v>
      </c>
      <c r="AK104" s="72">
        <f>(100-Y104)/100*Data!B111</f>
        <v>35.970605607261618</v>
      </c>
      <c r="AL104" s="76">
        <f>AK104*Data!D111/Data!B111</f>
        <v>5.313839464709103</v>
      </c>
      <c r="AM104" s="15">
        <f>Data!N$6/100*Data!C111*AK104</f>
        <v>956.81810915315907</v>
      </c>
      <c r="AN104" s="15">
        <f>Data!N$7*AL104</f>
        <v>1594.1518394127309</v>
      </c>
      <c r="AO104" s="77">
        <f t="shared" si="18"/>
        <v>0.63518800542135812</v>
      </c>
      <c r="AP104" s="8">
        <f>Data!N$5/100*Data!C111*Data!G111/Data!B111/(1-AO104)*AK104</f>
        <v>510.9293030839172</v>
      </c>
    </row>
    <row r="105" spans="1:42">
      <c r="A105" s="11">
        <v>100</v>
      </c>
      <c r="B105" s="22">
        <f>AI105</f>
        <v>3.1958333333333333</v>
      </c>
      <c r="C105" s="16">
        <f t="shared" si="10"/>
        <v>3.7916666666666665</v>
      </c>
      <c r="J105" s="23">
        <f>Data!B112*Data!C112</f>
        <v>167440</v>
      </c>
      <c r="K105" s="23">
        <f>IF(Data!C$7=1,Data!D112,IF(Data!C$7=2,J105,Data!B112))</f>
        <v>61</v>
      </c>
      <c r="L105" s="33">
        <f>Data!E112*SQRT(Data!F112/20)</f>
        <v>10.346442229633105</v>
      </c>
      <c r="M105" s="33">
        <f>IF(Data!H112="A",Data!G$5,IF(Data!H112="B",Data!G$6,Data!G$7))</f>
        <v>3.5</v>
      </c>
      <c r="N105" s="33">
        <f>IF(Data!I112="A",Data!G$5,IF(Data!I112="B",Data!G$6,Data!G$7))</f>
        <v>3.5</v>
      </c>
      <c r="O105" s="33">
        <f>IF(Data!J112="A",Data!G$5,IF(Data!J112="B",Data!G$6,Data!G$7))</f>
        <v>2.5</v>
      </c>
      <c r="P105" s="45">
        <f>IF(Data!C$6=1,M105,IF(Data!C$6=2,N105,O105))</f>
        <v>3.5</v>
      </c>
      <c r="Q105" s="47">
        <f>Data!B112*P105/Data!G$9/Data!E112/SQRT(Data!F112/21)</f>
        <v>0.3755205972443848</v>
      </c>
      <c r="R105">
        <f t="shared" si="11"/>
        <v>0.3717820208546988</v>
      </c>
      <c r="S105">
        <f t="shared" si="12"/>
        <v>0.23898416902088071</v>
      </c>
      <c r="T105" s="67">
        <f>(1-L105*S105/Data!G112)*100</f>
        <v>91.169157505102078</v>
      </c>
      <c r="U105" s="45">
        <f t="shared" si="13"/>
        <v>55.613186078112264</v>
      </c>
      <c r="V105" s="47">
        <f>Data!B112*Data!J$5/Data!G$9/Data!E112/SQRT(Data!F112/21)</f>
        <v>0.31651021767741006</v>
      </c>
      <c r="W105">
        <f t="shared" si="14"/>
        <v>0.37945128321263738</v>
      </c>
      <c r="X105">
        <f t="shared" si="15"/>
        <v>0.26050432670737711</v>
      </c>
      <c r="Y105" s="67">
        <f>(1-L105*X105/Data!G112)*100</f>
        <v>90.373953689830913</v>
      </c>
      <c r="Z105" s="45">
        <f t="shared" si="16"/>
        <v>55.128111750796862</v>
      </c>
      <c r="AA105" s="71">
        <f>IF(Data!C$6=1,M105,IF(Data!C$6=2,N105,O105))*Data!B112/Data!G$9</f>
        <v>3.7916666666666665</v>
      </c>
      <c r="AB105" s="72">
        <f>Data!C112*AA105</f>
        <v>2441.833333333333</v>
      </c>
      <c r="AC105" s="35">
        <f>(100-T105)/100*Data!B112</f>
        <v>22.9601904867346</v>
      </c>
      <c r="AD105" s="75">
        <f>AC105/Data!B112*Data!D112</f>
        <v>5.3868139218877324</v>
      </c>
      <c r="AE105" s="15">
        <f>Data!N$6/100*Data!C112*AC105</f>
        <v>2957.2725346914167</v>
      </c>
      <c r="AF105" s="15">
        <f>Data!N$7*AD105</f>
        <v>1616.0441765663197</v>
      </c>
      <c r="AG105" s="77">
        <f t="shared" si="17"/>
        <v>0.64636333450600403</v>
      </c>
      <c r="AH105" s="8">
        <f>Data!N$5/100*Data!C112*Data!G112/Data!B112/(1-AG105)*AC105</f>
        <v>1125.7157939601634</v>
      </c>
      <c r="AI105" s="71">
        <f>Data!J$5*Data!B112/Data!G$9</f>
        <v>3.1958333333333333</v>
      </c>
      <c r="AJ105" s="72">
        <f>Data!C112*AI105</f>
        <v>2058.1166666666668</v>
      </c>
      <c r="AK105" s="72">
        <f>(100-Y105)/100*Data!B112</f>
        <v>25.027720406439627</v>
      </c>
      <c r="AL105" s="76">
        <f>AK105*Data!D112/Data!B112</f>
        <v>5.8718882492031428</v>
      </c>
      <c r="AM105" s="15">
        <f>Data!N$6/100*Data!C112*AK105</f>
        <v>3223.5703883494243</v>
      </c>
      <c r="AN105" s="15">
        <f>Data!N$7*AL105</f>
        <v>1761.5664747609428</v>
      </c>
      <c r="AO105" s="77">
        <f t="shared" si="18"/>
        <v>0.62419236453689464</v>
      </c>
      <c r="AP105" s="8">
        <f>Data!N$5/100*Data!C112*Data!G112/Data!B112/(1-AO105)*AK105</f>
        <v>1154.6922593195272</v>
      </c>
    </row>
    <row r="106" spans="1:42">
      <c r="A106" s="11">
        <v>101</v>
      </c>
      <c r="B106" s="22">
        <f>AI106</f>
        <v>1.6470833333333335</v>
      </c>
      <c r="C106" s="16">
        <f t="shared" si="10"/>
        <v>1.3958333333333333</v>
      </c>
      <c r="J106" s="23">
        <f>Data!B113*Data!C113</f>
        <v>58960</v>
      </c>
      <c r="K106" s="23">
        <f>IF(Data!C$7=1,Data!D113,IF(Data!C$7=2,J106,Data!B113))</f>
        <v>42</v>
      </c>
      <c r="L106" s="33">
        <f>Data!E113*SQRT(Data!F113/20)</f>
        <v>8.6815331309001618</v>
      </c>
      <c r="M106" s="33">
        <f>IF(Data!H113="A",Data!G$5,IF(Data!H113="B",Data!G$6,Data!G$7))</f>
        <v>2.5</v>
      </c>
      <c r="N106" s="33">
        <f>IF(Data!I113="A",Data!G$5,IF(Data!I113="B",Data!G$6,Data!G$7))</f>
        <v>3.5</v>
      </c>
      <c r="O106" s="33">
        <f>IF(Data!J113="A",Data!G$5,IF(Data!J113="B",Data!G$6,Data!G$7))</f>
        <v>1.5</v>
      </c>
      <c r="P106" s="45">
        <f>IF(Data!C$6=1,M106,IF(Data!C$6=2,N106,O106))</f>
        <v>2.5</v>
      </c>
      <c r="Q106" s="47">
        <f>Data!B113*P106/Data!G$9/Data!E113/SQRT(Data!F113/21)</f>
        <v>0.16475241444674302</v>
      </c>
      <c r="R106">
        <f t="shared" si="11"/>
        <v>0.39356407869229776</v>
      </c>
      <c r="S106">
        <f t="shared" si="12"/>
        <v>0.32196771586594825</v>
      </c>
      <c r="T106" s="67">
        <f>(1-L106*S106/Data!G113)*100</f>
        <v>88.819306430518083</v>
      </c>
      <c r="U106" s="45">
        <f t="shared" si="13"/>
        <v>37.304108700817594</v>
      </c>
      <c r="V106" s="47">
        <f>Data!B113*Data!J$5/Data!G$9/Data!E113/SQRT(Data!F113/21)</f>
        <v>0.19440784904715674</v>
      </c>
      <c r="W106">
        <f t="shared" si="14"/>
        <v>0.39147371371088308</v>
      </c>
      <c r="X106">
        <f t="shared" si="15"/>
        <v>0.30925313799991699</v>
      </c>
      <c r="Y106" s="67">
        <f>(1-L106*X106/Data!G113)*100</f>
        <v>89.260834546475522</v>
      </c>
      <c r="Z106" s="45">
        <f t="shared" si="16"/>
        <v>37.489550509519717</v>
      </c>
      <c r="AA106" s="71">
        <f>IF(Data!C$6=1,M106,IF(Data!C$6=2,N106,O106))*Data!B113/Data!G$9</f>
        <v>1.3958333333333333</v>
      </c>
      <c r="AB106" s="72">
        <f>Data!C113*AA106</f>
        <v>614.16666666666663</v>
      </c>
      <c r="AC106" s="35">
        <f>(100-T106)/100*Data!B113</f>
        <v>14.982129383105768</v>
      </c>
      <c r="AD106" s="75">
        <f>AC106/Data!B113*Data!D113</f>
        <v>4.6958912991824056</v>
      </c>
      <c r="AE106" s="15">
        <f>Data!N$6/100*Data!C113*AC106</f>
        <v>1318.4273857133076</v>
      </c>
      <c r="AF106" s="15">
        <f>Data!N$7*AD106</f>
        <v>1408.7673897547218</v>
      </c>
      <c r="AG106" s="77">
        <f t="shared" si="17"/>
        <v>0.56543057006613162</v>
      </c>
      <c r="AH106" s="8">
        <f>Data!N$5/100*Data!C113*Data!G113/Data!B113/(1-AG106)*AC106</f>
        <v>707.52577604812768</v>
      </c>
      <c r="AI106" s="71">
        <f>Data!J$5*Data!B113/Data!G$9</f>
        <v>1.6470833333333335</v>
      </c>
      <c r="AJ106" s="72">
        <f>Data!C113*AI106</f>
        <v>724.7166666666667</v>
      </c>
      <c r="AK106" s="72">
        <f>(100-Y106)/100*Data!B113</f>
        <v>14.390481707722801</v>
      </c>
      <c r="AL106" s="76">
        <f>AK106*Data!D113/Data!B113</f>
        <v>4.5104494904802808</v>
      </c>
      <c r="AM106" s="15">
        <f>Data!N$6/100*Data!C113*AK106</f>
        <v>1266.3623902796064</v>
      </c>
      <c r="AN106" s="15">
        <f>Data!N$7*AL106</f>
        <v>1353.1348471440842</v>
      </c>
      <c r="AO106" s="77">
        <f t="shared" si="18"/>
        <v>0.57707172774170168</v>
      </c>
      <c r="AP106" s="8">
        <f>Data!N$5/100*Data!C113*Data!G113/Data!B113/(1-AO106)*AK106</f>
        <v>698.2911035835308</v>
      </c>
    </row>
    <row r="107" spans="1:42">
      <c r="A107" s="11">
        <v>102</v>
      </c>
      <c r="B107" s="22">
        <f>AI107</f>
        <v>2.8639583333333336</v>
      </c>
      <c r="C107" s="16">
        <f t="shared" si="10"/>
        <v>2.4270833333333335</v>
      </c>
      <c r="J107" s="23">
        <f>Data!B114*Data!C114</f>
        <v>63143</v>
      </c>
      <c r="K107" s="23">
        <f>IF(Data!C$7=1,Data!D114,IF(Data!C$7=2,J107,Data!B114))</f>
        <v>76</v>
      </c>
      <c r="L107" s="33">
        <f>Data!E114*SQRT(Data!F114/20)</f>
        <v>6.1865829081266108</v>
      </c>
      <c r="M107" s="33">
        <f>IF(Data!H114="A",Data!G$5,IF(Data!H114="B",Data!G$6,Data!G$7))</f>
        <v>2.5</v>
      </c>
      <c r="N107" s="33">
        <f>IF(Data!I114="A",Data!G$5,IF(Data!I114="B",Data!G$6,Data!G$7))</f>
        <v>3.5</v>
      </c>
      <c r="O107" s="33">
        <f>IF(Data!J114="A",Data!G$5,IF(Data!J114="B",Data!G$6,Data!G$7))</f>
        <v>2.5</v>
      </c>
      <c r="P107" s="45">
        <f>IF(Data!C$6=1,M107,IF(Data!C$6=2,N107,O107))</f>
        <v>2.5</v>
      </c>
      <c r="Q107" s="47">
        <f>Data!B114*P107/Data!G$9/Data!E114/SQRT(Data!F114/21)</f>
        <v>0.40200226507719827</v>
      </c>
      <c r="R107">
        <f t="shared" si="11"/>
        <v>0.367974140749603</v>
      </c>
      <c r="S107">
        <f t="shared" si="12"/>
        <v>0.22974920770502474</v>
      </c>
      <c r="T107" s="67">
        <f>(1-L107*S107/Data!G114)*100</f>
        <v>96.615803520134435</v>
      </c>
      <c r="U107" s="45">
        <f t="shared" si="13"/>
        <v>73.428010675302161</v>
      </c>
      <c r="V107" s="47">
        <f>Data!B114*Data!J$5/Data!G$9/Data!E114/SQRT(Data!F114/21)</f>
        <v>0.4743626727910939</v>
      </c>
      <c r="W107">
        <f t="shared" si="14"/>
        <v>0.35648979142579484</v>
      </c>
      <c r="X107">
        <f t="shared" si="15"/>
        <v>0.20582240944275551</v>
      </c>
      <c r="Y107" s="67">
        <f>(1-L107*X107/Data!G114)*100</f>
        <v>96.968244284838121</v>
      </c>
      <c r="Z107" s="45">
        <f t="shared" si="16"/>
        <v>73.695865656476968</v>
      </c>
      <c r="AA107" s="71">
        <f>IF(Data!C$6=1,M107,IF(Data!C$6=2,N107,O107))*Data!B114/Data!G$9</f>
        <v>2.4270833333333335</v>
      </c>
      <c r="AB107" s="72">
        <f>Data!C114*AA107</f>
        <v>657.73958333333337</v>
      </c>
      <c r="AC107" s="35">
        <f>(100-T107)/100*Data!B114</f>
        <v>7.885177798086767</v>
      </c>
      <c r="AD107" s="75">
        <f>AC107/Data!B114*Data!D114</f>
        <v>2.5719893246978294</v>
      </c>
      <c r="AE107" s="15">
        <f>Data!N$6/100*Data!C114*AC107</f>
        <v>427.37663665630282</v>
      </c>
      <c r="AF107" s="15">
        <f>Data!N$7*AD107</f>
        <v>771.59679740934882</v>
      </c>
      <c r="AG107" s="77">
        <f t="shared" si="17"/>
        <v>0.65615882035382489</v>
      </c>
      <c r="AH107" s="8">
        <f>Data!N$5/100*Data!C114*Data!G114/Data!B114/(1-AG107)*AC107</f>
        <v>280.06334475023624</v>
      </c>
      <c r="AI107" s="71">
        <f>Data!J$5*Data!B114/Data!G$9</f>
        <v>2.8639583333333336</v>
      </c>
      <c r="AJ107" s="72">
        <f>Data!C114*AI107</f>
        <v>776.13270833333343</v>
      </c>
      <c r="AK107" s="72">
        <f>(100-Y107)/100*Data!B114</f>
        <v>7.063990816327177</v>
      </c>
      <c r="AL107" s="76">
        <f>AK107*Data!D114/Data!B114</f>
        <v>2.3041343435230273</v>
      </c>
      <c r="AM107" s="15">
        <f>Data!N$6/100*Data!C114*AK107</f>
        <v>382.86830224493303</v>
      </c>
      <c r="AN107" s="15">
        <f>Data!N$7*AL107</f>
        <v>691.24030305690815</v>
      </c>
      <c r="AO107" s="77">
        <f t="shared" si="18"/>
        <v>0.6823793468054089</v>
      </c>
      <c r="AP107" s="8">
        <f>Data!N$5/100*Data!C114*Data!G114/Data!B114/(1-AO107)*AK107</f>
        <v>271.60893980681595</v>
      </c>
    </row>
    <row r="108" spans="1:42">
      <c r="A108" s="11">
        <v>103</v>
      </c>
      <c r="B108" s="22">
        <f>AI108</f>
        <v>4.2529166666666667</v>
      </c>
      <c r="C108" s="16">
        <f t="shared" si="10"/>
        <v>3.6041666666666665</v>
      </c>
      <c r="J108" s="23">
        <f>Data!B115*Data!C115</f>
        <v>71622</v>
      </c>
      <c r="K108" s="23">
        <f>IF(Data!C$7=1,Data!D115,IF(Data!C$7=2,J108,Data!B115))</f>
        <v>32</v>
      </c>
      <c r="L108" s="33">
        <f>Data!E115*SQRT(Data!F115/20)</f>
        <v>19.090888105798307</v>
      </c>
      <c r="M108" s="33">
        <f>IF(Data!H115="A",Data!G$5,IF(Data!H115="B",Data!G$6,Data!G$7))</f>
        <v>2.5</v>
      </c>
      <c r="N108" s="33">
        <f>IF(Data!I115="A",Data!G$5,IF(Data!I115="B",Data!G$6,Data!G$7))</f>
        <v>2.5</v>
      </c>
      <c r="O108" s="33">
        <f>IF(Data!J115="A",Data!G$5,IF(Data!J115="B",Data!G$6,Data!G$7))</f>
        <v>1.5</v>
      </c>
      <c r="P108" s="45">
        <f>IF(Data!C$6=1,M108,IF(Data!C$6=2,N108,O108))</f>
        <v>2.5</v>
      </c>
      <c r="Q108" s="47">
        <f>Data!B115*P108/Data!G$9/Data!E115/SQRT(Data!F115/21)</f>
        <v>0.19345207085692942</v>
      </c>
      <c r="R108">
        <f t="shared" si="11"/>
        <v>0.39154628166502625</v>
      </c>
      <c r="S108">
        <f t="shared" si="12"/>
        <v>0.30965754235295273</v>
      </c>
      <c r="T108" s="67">
        <f>(1-L108*S108/Data!G115)*100</f>
        <v>89.807521565212539</v>
      </c>
      <c r="U108" s="45">
        <f t="shared" si="13"/>
        <v>28.738406900868014</v>
      </c>
      <c r="V108" s="47">
        <f>Data!B115*Data!J$5/Data!G$9/Data!E115/SQRT(Data!F115/21)</f>
        <v>0.22827344361117671</v>
      </c>
      <c r="W108">
        <f t="shared" si="14"/>
        <v>0.38868186996770415</v>
      </c>
      <c r="X108">
        <f t="shared" si="15"/>
        <v>0.29515439730872822</v>
      </c>
      <c r="Y108" s="67">
        <f>(1-L108*X108/Data!G115)*100</f>
        <v>90.284897288008153</v>
      </c>
      <c r="Z108" s="45">
        <f t="shared" si="16"/>
        <v>28.891167132162607</v>
      </c>
      <c r="AA108" s="71">
        <f>IF(Data!C$6=1,M108,IF(Data!C$6=2,N108,O108))*Data!B115/Data!G$9</f>
        <v>3.6041666666666665</v>
      </c>
      <c r="AB108" s="72">
        <f>Data!C115*AA108</f>
        <v>746.0625</v>
      </c>
      <c r="AC108" s="35">
        <f>(100-T108)/100*Data!B115</f>
        <v>35.265975384364616</v>
      </c>
      <c r="AD108" s="75">
        <f>AC108/Data!B115*Data!D115</f>
        <v>3.2615930991319875</v>
      </c>
      <c r="AE108" s="15">
        <f>Data!N$6/100*Data!C115*AC108</f>
        <v>1460.0113809126954</v>
      </c>
      <c r="AF108" s="15">
        <f>Data!N$7*AD108</f>
        <v>978.47792973959622</v>
      </c>
      <c r="AG108" s="77">
        <f t="shared" si="17"/>
        <v>0.57669753055972373</v>
      </c>
      <c r="AH108" s="8">
        <f>Data!N$5/100*Data!C115*Data!G115/Data!B115/(1-AG108)*AC108</f>
        <v>722.71546306986261</v>
      </c>
      <c r="AI108" s="71">
        <f>Data!J$5*Data!B115/Data!G$9</f>
        <v>4.2529166666666667</v>
      </c>
      <c r="AJ108" s="72">
        <f>Data!C115*AI108</f>
        <v>880.35374999999999</v>
      </c>
      <c r="AK108" s="72">
        <f>(100-Y108)/100*Data!B115</f>
        <v>33.614255383491788</v>
      </c>
      <c r="AL108" s="76">
        <f>AK108*Data!D115/Data!B115</f>
        <v>3.1088328678373909</v>
      </c>
      <c r="AM108" s="15">
        <f>Data!N$6/100*Data!C115*AK108</f>
        <v>1391.6301728765602</v>
      </c>
      <c r="AN108" s="15">
        <f>Data!N$7*AL108</f>
        <v>932.64986035121728</v>
      </c>
      <c r="AO108" s="77">
        <f t="shared" si="18"/>
        <v>0.59028316575324735</v>
      </c>
      <c r="AP108" s="8">
        <f>Data!N$5/100*Data!C115*Data!G115/Data!B115/(1-AO108)*AK108</f>
        <v>711.70814456898631</v>
      </c>
    </row>
    <row r="109" spans="1:42">
      <c r="A109" s="11">
        <v>104</v>
      </c>
      <c r="B109" s="22">
        <f>AI109</f>
        <v>6.8341666666666665</v>
      </c>
      <c r="C109" s="16">
        <f t="shared" si="10"/>
        <v>8.1083333333333325</v>
      </c>
      <c r="J109" s="23">
        <f>Data!B116*Data!C116</f>
        <v>226848</v>
      </c>
      <c r="K109" s="23">
        <f>IF(Data!C$7=1,Data!D116,IF(Data!C$7=2,J109,Data!B116))</f>
        <v>82</v>
      </c>
      <c r="L109" s="33">
        <f>Data!E116*SQRT(Data!F116/20)</f>
        <v>11.014058794895359</v>
      </c>
      <c r="M109" s="33">
        <f>IF(Data!H116="A",Data!G$5,IF(Data!H116="B",Data!G$6,Data!G$7))</f>
        <v>3.5</v>
      </c>
      <c r="N109" s="33">
        <f>IF(Data!I116="A",Data!G$5,IF(Data!I116="B",Data!G$6,Data!G$7))</f>
        <v>3.5</v>
      </c>
      <c r="O109" s="33">
        <f>IF(Data!J116="A",Data!G$5,IF(Data!J116="B",Data!G$6,Data!G$7))</f>
        <v>2.5</v>
      </c>
      <c r="P109" s="45">
        <f>IF(Data!C$6=1,M109,IF(Data!C$6=2,N109,O109))</f>
        <v>3.5</v>
      </c>
      <c r="Q109" s="47">
        <f>Data!B116*P109/Data!G$9/Data!E116/SQRT(Data!F116/21)</f>
        <v>0.75436034987540768</v>
      </c>
      <c r="R109">
        <f t="shared" si="11"/>
        <v>0.30015103795993658</v>
      </c>
      <c r="S109">
        <f t="shared" si="12"/>
        <v>0.13018125197068606</v>
      </c>
      <c r="T109" s="67">
        <f>(1-L109*S109/Data!G116)*100</f>
        <v>97.242646224618795</v>
      </c>
      <c r="U109" s="45">
        <f t="shared" si="13"/>
        <v>79.738969904187414</v>
      </c>
      <c r="V109" s="47">
        <f>Data!B116*Data!J$5/Data!G$9/Data!E116/SQRT(Data!F116/21)</f>
        <v>0.63581800918070075</v>
      </c>
      <c r="W109">
        <f t="shared" si="14"/>
        <v>0.32593021895275326</v>
      </c>
      <c r="X109">
        <f t="shared" si="15"/>
        <v>0.15906135675408109</v>
      </c>
      <c r="Y109" s="67">
        <f>(1-L109*X109/Data!G116)*100</f>
        <v>96.630940124451399</v>
      </c>
      <c r="Z109" s="45">
        <f t="shared" si="16"/>
        <v>79.237370902050145</v>
      </c>
      <c r="AA109" s="71">
        <f>IF(Data!C$6=1,M109,IF(Data!C$6=2,N109,O109))*Data!B116/Data!G$9</f>
        <v>8.1083333333333325</v>
      </c>
      <c r="AB109" s="72">
        <f>Data!C116*AA109</f>
        <v>3308.2</v>
      </c>
      <c r="AC109" s="35">
        <f>(100-T109)/100*Data!B116</f>
        <v>15.330886991119497</v>
      </c>
      <c r="AD109" s="75">
        <f>AC109/Data!B116*Data!D116</f>
        <v>2.261030095812588</v>
      </c>
      <c r="AE109" s="15">
        <f>Data!N$6/100*Data!C116*AC109</f>
        <v>1251.000378475351</v>
      </c>
      <c r="AF109" s="15">
        <f>Data!N$7*AD109</f>
        <v>678.30902874377637</v>
      </c>
      <c r="AG109" s="77">
        <f t="shared" si="17"/>
        <v>0.77468356334300548</v>
      </c>
      <c r="AH109" s="8">
        <f>Data!N$5/100*Data!C116*Data!G116/Data!B116/(1-AG109)*AC109</f>
        <v>649.08732987314011</v>
      </c>
      <c r="AI109" s="71">
        <f>Data!J$5*Data!B116/Data!G$9</f>
        <v>6.8341666666666665</v>
      </c>
      <c r="AJ109" s="72">
        <f>Data!C116*AI109</f>
        <v>2788.34</v>
      </c>
      <c r="AK109" s="72">
        <f>(100-Y109)/100*Data!B116</f>
        <v>18.731972908050221</v>
      </c>
      <c r="AL109" s="76">
        <f>AK109*Data!D116/Data!B116</f>
        <v>2.7626290979498527</v>
      </c>
      <c r="AM109" s="15">
        <f>Data!N$6/100*Data!C116*AK109</f>
        <v>1528.5289892968981</v>
      </c>
      <c r="AN109" s="15">
        <f>Data!N$7*AL109</f>
        <v>828.78872938495579</v>
      </c>
      <c r="AO109" s="77">
        <f t="shared" si="18"/>
        <v>0.73755247603996743</v>
      </c>
      <c r="AP109" s="8">
        <f>Data!N$5/100*Data!C116*Data!G116/Data!B116/(1-AO109)*AK109</f>
        <v>680.87872616512379</v>
      </c>
    </row>
    <row r="110" spans="1:42">
      <c r="A110" s="11">
        <v>105</v>
      </c>
      <c r="B110" s="22">
        <f>AI110</f>
        <v>1.2660416666666667</v>
      </c>
      <c r="C110" s="16">
        <f t="shared" si="10"/>
        <v>1.5020833333333334</v>
      </c>
      <c r="J110" s="23">
        <f>Data!B117*Data!C117</f>
        <v>127720</v>
      </c>
      <c r="K110" s="23">
        <f>IF(Data!C$7=1,Data!D117,IF(Data!C$7=2,J110,Data!B117))</f>
        <v>35</v>
      </c>
      <c r="L110" s="33">
        <f>Data!E117*SQRT(Data!F117/20)</f>
        <v>6.925626112454256</v>
      </c>
      <c r="M110" s="33">
        <f>IF(Data!H117="A",Data!G$5,IF(Data!H117="B",Data!G$6,Data!G$7))</f>
        <v>3.5</v>
      </c>
      <c r="N110" s="33">
        <f>IF(Data!I117="A",Data!G$5,IF(Data!I117="B",Data!G$6,Data!G$7))</f>
        <v>3.5</v>
      </c>
      <c r="O110" s="33">
        <f>IF(Data!J117="A",Data!G$5,IF(Data!J117="B",Data!G$6,Data!G$7))</f>
        <v>1.5</v>
      </c>
      <c r="P110" s="45">
        <f>IF(Data!C$6=1,M110,IF(Data!C$6=2,N110,O110))</f>
        <v>3.5</v>
      </c>
      <c r="Q110" s="47">
        <f>Data!B117*P110/Data!G$9/Data!E117/SQRT(Data!F117/21)</f>
        <v>0.22224379013698611</v>
      </c>
      <c r="R110">
        <f t="shared" si="11"/>
        <v>0.38921014856989428</v>
      </c>
      <c r="S110">
        <f t="shared" si="12"/>
        <v>0.29763191605293826</v>
      </c>
      <c r="T110" s="67">
        <f>(1-L110*S110/Data!G117)*100</f>
        <v>90.184345858495135</v>
      </c>
      <c r="U110" s="45">
        <f t="shared" si="13"/>
        <v>31.564521050473296</v>
      </c>
      <c r="V110" s="47">
        <f>Data!B117*Data!J$5/Data!G$9/Data!E117/SQRT(Data!F117/21)</f>
        <v>0.18731976597260258</v>
      </c>
      <c r="W110">
        <f t="shared" si="14"/>
        <v>0.39200368066555086</v>
      </c>
      <c r="X110">
        <f t="shared" si="15"/>
        <v>0.31226072659757753</v>
      </c>
      <c r="Y110" s="67">
        <f>(1-L110*X110/Data!G117)*100</f>
        <v>89.701899799913704</v>
      </c>
      <c r="Z110" s="45">
        <f t="shared" si="16"/>
        <v>31.395664929969797</v>
      </c>
      <c r="AA110" s="71">
        <f>IF(Data!C$6=1,M110,IF(Data!C$6=2,N110,O110))*Data!B117/Data!G$9</f>
        <v>1.5020833333333334</v>
      </c>
      <c r="AB110" s="72">
        <f>Data!C117*AA110</f>
        <v>1862.5833333333335</v>
      </c>
      <c r="AC110" s="35">
        <f>(100-T110)/100*Data!B117</f>
        <v>10.110123765750011</v>
      </c>
      <c r="AD110" s="75">
        <f>AC110/Data!B117*Data!D117</f>
        <v>3.4354789495267029</v>
      </c>
      <c r="AE110" s="15">
        <f>Data!N$6/100*Data!C117*AC110</f>
        <v>2507.3106939060026</v>
      </c>
      <c r="AF110" s="15">
        <f>Data!N$7*AD110</f>
        <v>1030.6436848580108</v>
      </c>
      <c r="AG110" s="77">
        <f t="shared" si="17"/>
        <v>0.58793794661030008</v>
      </c>
      <c r="AH110" s="8">
        <f>Data!N$5/100*Data!C117*Data!G117/Data!B117/(1-AG110)*AC110</f>
        <v>1550.7350879690086</v>
      </c>
      <c r="AI110" s="71">
        <f>Data!J$5*Data!B117/Data!G$9</f>
        <v>1.2660416666666667</v>
      </c>
      <c r="AJ110" s="72">
        <f>Data!C117*AI110</f>
        <v>1569.8916666666667</v>
      </c>
      <c r="AK110" s="72">
        <f>(100-Y110)/100*Data!B117</f>
        <v>10.607043206088886</v>
      </c>
      <c r="AL110" s="76">
        <f>AK110*Data!D117/Data!B117</f>
        <v>3.6043350700302037</v>
      </c>
      <c r="AM110" s="15">
        <f>Data!N$6/100*Data!C117*AK110</f>
        <v>2630.5467151100438</v>
      </c>
      <c r="AN110" s="15">
        <f>Data!N$7*AL110</f>
        <v>1081.3005210090612</v>
      </c>
      <c r="AO110" s="77">
        <f t="shared" si="18"/>
        <v>0.57429503686420058</v>
      </c>
      <c r="AP110" s="8">
        <f>Data!N$5/100*Data!C117*Data!G117/Data!B117/(1-AO110)*AK110</f>
        <v>1574.814439764375</v>
      </c>
    </row>
    <row r="111" spans="1:42">
      <c r="A111" s="11">
        <v>106</v>
      </c>
      <c r="B111" s="22">
        <f>AI111</f>
        <v>2.4952083333333333</v>
      </c>
      <c r="C111" s="16">
        <f t="shared" si="10"/>
        <v>2.9604166666666667</v>
      </c>
      <c r="J111" s="23">
        <f>Data!B118*Data!C118</f>
        <v>435841</v>
      </c>
      <c r="K111" s="23">
        <f>IF(Data!C$7=1,Data!D118,IF(Data!C$7=2,J111,Data!B118))</f>
        <v>83</v>
      </c>
      <c r="L111" s="33">
        <f>Data!E118*SQRT(Data!F118/20)</f>
        <v>9.9209834070555551</v>
      </c>
      <c r="M111" s="33">
        <f>IF(Data!H118="A",Data!G$5,IF(Data!H118="B",Data!G$6,Data!G$7))</f>
        <v>3.5</v>
      </c>
      <c r="N111" s="33">
        <f>IF(Data!I118="A",Data!G$5,IF(Data!I118="B",Data!G$6,Data!G$7))</f>
        <v>3.5</v>
      </c>
      <c r="O111" s="33">
        <f>IF(Data!J118="A",Data!G$5,IF(Data!J118="B",Data!G$6,Data!G$7))</f>
        <v>2.5</v>
      </c>
      <c r="P111" s="45">
        <f>IF(Data!C$6=1,M111,IF(Data!C$6=2,N111,O111))</f>
        <v>3.5</v>
      </c>
      <c r="Q111" s="47">
        <f>Data!B118*P111/Data!G$9/Data!E118/SQRT(Data!F118/21)</f>
        <v>0.30576851694445828</v>
      </c>
      <c r="R111">
        <f t="shared" si="11"/>
        <v>0.38072159399089522</v>
      </c>
      <c r="S111">
        <f t="shared" si="12"/>
        <v>0.26456305434932886</v>
      </c>
      <c r="T111" s="67">
        <f>(1-L111*S111/Data!G118)*100</f>
        <v>87.501306322287491</v>
      </c>
      <c r="U111" s="45">
        <f t="shared" si="13"/>
        <v>72.626084247498625</v>
      </c>
      <c r="V111" s="47">
        <f>Data!B118*Data!J$5/Data!G$9/Data!E118/SQRT(Data!F118/21)</f>
        <v>0.25771917856747201</v>
      </c>
      <c r="W111">
        <f t="shared" si="14"/>
        <v>0.38591069749578494</v>
      </c>
      <c r="X111">
        <f t="shared" si="15"/>
        <v>0.2832581019649496</v>
      </c>
      <c r="Y111" s="67">
        <f>(1-L111*X111/Data!G118)*100</f>
        <v>86.618100335674683</v>
      </c>
      <c r="Z111" s="45">
        <f t="shared" si="16"/>
        <v>71.893023278609988</v>
      </c>
      <c r="AA111" s="71">
        <f>IF(Data!C$6=1,M111,IF(Data!C$6=2,N111,O111))*Data!B118/Data!G$9</f>
        <v>2.9604166666666667</v>
      </c>
      <c r="AB111" s="72">
        <f>Data!C118*AA111</f>
        <v>6356.0145833333336</v>
      </c>
      <c r="AC111" s="35">
        <f>(100-T111)/100*Data!B118</f>
        <v>25.372348165756392</v>
      </c>
      <c r="AD111" s="75">
        <f>AC111/Data!B118*Data!D118</f>
        <v>10.373915752501382</v>
      </c>
      <c r="AE111" s="15">
        <f>Data!N$6/100*Data!C118*AC111</f>
        <v>10894.886302375795</v>
      </c>
      <c r="AF111" s="15">
        <f>Data!N$7*AD111</f>
        <v>3112.1747257504148</v>
      </c>
      <c r="AG111" s="77">
        <f t="shared" si="17"/>
        <v>0.62010954953002528</v>
      </c>
      <c r="AH111" s="8">
        <f>Data!N$5/100*Data!C118*Data!G118/Data!B118/(1-AG111)*AC111</f>
        <v>3708.4941273850422</v>
      </c>
      <c r="AI111" s="71">
        <f>Data!J$5*Data!B118/Data!G$9</f>
        <v>2.4952083333333333</v>
      </c>
      <c r="AJ111" s="72">
        <f>Data!C118*AI111</f>
        <v>5357.2122916666667</v>
      </c>
      <c r="AK111" s="72">
        <f>(100-Y111)/100*Data!B118</f>
        <v>27.165256318580393</v>
      </c>
      <c r="AL111" s="76">
        <f>AK111*Data!D118/Data!B118</f>
        <v>11.106976721390012</v>
      </c>
      <c r="AM111" s="15">
        <f>Data!N$6/100*Data!C118*AK111</f>
        <v>11664.761063198423</v>
      </c>
      <c r="AN111" s="15">
        <f>Data!N$7*AL111</f>
        <v>3332.0930164170036</v>
      </c>
      <c r="AO111" s="77">
        <f t="shared" si="18"/>
        <v>0.60168817818903442</v>
      </c>
      <c r="AP111" s="8">
        <f>Data!N$5/100*Data!C118*Data!G118/Data!B118/(1-AO111)*AK111</f>
        <v>3786.9181701803641</v>
      </c>
    </row>
    <row r="112" spans="1:42">
      <c r="A112" s="11">
        <v>107</v>
      </c>
      <c r="B112" s="22">
        <f>AI112</f>
        <v>0.78666666666666674</v>
      </c>
      <c r="C112" s="16">
        <f t="shared" si="10"/>
        <v>0.66666666666666663</v>
      </c>
      <c r="J112" s="23">
        <f>Data!B119*Data!C119</f>
        <v>67328</v>
      </c>
      <c r="K112" s="23">
        <f>IF(Data!C$7=1,Data!D119,IF(Data!C$7=2,J112,Data!B119))</f>
        <v>34</v>
      </c>
      <c r="L112" s="33">
        <f>Data!E119*SQRT(Data!F119/20)</f>
        <v>5.6134516442306612</v>
      </c>
      <c r="M112" s="33">
        <f>IF(Data!H119="A",Data!G$5,IF(Data!H119="B",Data!G$6,Data!G$7))</f>
        <v>2.5</v>
      </c>
      <c r="N112" s="33">
        <f>IF(Data!I119="A",Data!G$5,IF(Data!I119="B",Data!G$6,Data!G$7))</f>
        <v>3.5</v>
      </c>
      <c r="O112" s="33">
        <f>IF(Data!J119="A",Data!G$5,IF(Data!J119="B",Data!G$6,Data!G$7))</f>
        <v>1.5</v>
      </c>
      <c r="P112" s="45">
        <f>IF(Data!C$6=1,M112,IF(Data!C$6=2,N112,O112))</f>
        <v>2.5</v>
      </c>
      <c r="Q112" s="47">
        <f>Data!B119*P112/Data!G$9/Data!E119/SQRT(Data!F119/21)</f>
        <v>0.12169518762419089</v>
      </c>
      <c r="R112">
        <f t="shared" si="11"/>
        <v>0.39599861636313516</v>
      </c>
      <c r="S112">
        <f t="shared" si="12"/>
        <v>0.34104469464995196</v>
      </c>
      <c r="T112" s="67">
        <f>(1-L112*S112/Data!G119)*100</f>
        <v>84.046350817175693</v>
      </c>
      <c r="U112" s="45">
        <f t="shared" si="13"/>
        <v>28.575759277839733</v>
      </c>
      <c r="V112" s="47">
        <f>Data!B119*Data!J$5/Data!G$9/Data!E119/SQRT(Data!F119/21)</f>
        <v>0.14360032139654527</v>
      </c>
      <c r="W112">
        <f t="shared" si="14"/>
        <v>0.39484964639822179</v>
      </c>
      <c r="X112">
        <f t="shared" si="15"/>
        <v>0.33124790901325979</v>
      </c>
      <c r="Y112" s="67">
        <f>(1-L112*X112/Data!G119)*100</f>
        <v>84.504632337512902</v>
      </c>
      <c r="Z112" s="45">
        <f t="shared" si="16"/>
        <v>28.731574994754386</v>
      </c>
      <c r="AA112" s="71">
        <f>IF(Data!C$6=1,M112,IF(Data!C$6=2,N112,O112))*Data!B119/Data!G$9</f>
        <v>0.66666666666666663</v>
      </c>
      <c r="AB112" s="72">
        <f>Data!C119*AA112</f>
        <v>701.33333333333326</v>
      </c>
      <c r="AC112" s="35">
        <f>(100-T112)/100*Data!B119</f>
        <v>10.210335477007556</v>
      </c>
      <c r="AD112" s="75">
        <f>AC112/Data!B119*Data!D119</f>
        <v>5.4242407221602642</v>
      </c>
      <c r="AE112" s="15">
        <f>Data!N$6/100*Data!C119*AC112</f>
        <v>2148.2545843623898</v>
      </c>
      <c r="AF112" s="15">
        <f>Data!N$7*AD112</f>
        <v>1627.2722166480792</v>
      </c>
      <c r="AG112" s="77">
        <f t="shared" si="17"/>
        <v>0.54842978768488848</v>
      </c>
      <c r="AH112" s="8">
        <f>Data!N$5/100*Data!C119*Data!G119/Data!B119/(1-AG112)*AC112</f>
        <v>1114.9919868022389</v>
      </c>
      <c r="AI112" s="71">
        <f>Data!J$5*Data!B119/Data!G$9</f>
        <v>0.78666666666666674</v>
      </c>
      <c r="AJ112" s="72">
        <f>Data!C119*AI112</f>
        <v>827.57333333333338</v>
      </c>
      <c r="AK112" s="72">
        <f>(100-Y112)/100*Data!B119</f>
        <v>9.9170353039917423</v>
      </c>
      <c r="AL112" s="76">
        <f>AK112*Data!D119/Data!B119</f>
        <v>5.2684250052456134</v>
      </c>
      <c r="AM112" s="15">
        <f>Data!N$6/100*Data!C119*AK112</f>
        <v>2086.5442279598628</v>
      </c>
      <c r="AN112" s="15">
        <f>Data!N$7*AL112</f>
        <v>1580.527501573684</v>
      </c>
      <c r="AO112" s="77">
        <f t="shared" si="18"/>
        <v>0.55709195657488197</v>
      </c>
      <c r="AP112" s="8">
        <f>Data!N$5/100*Data!C119*Data!G119/Data!B119/(1-AO112)*AK112</f>
        <v>1104.1429720857468</v>
      </c>
    </row>
    <row r="113" spans="1:42">
      <c r="A113" s="11">
        <v>108</v>
      </c>
      <c r="B113" s="22">
        <f>AI113</f>
        <v>37.96895833333334</v>
      </c>
      <c r="C113" s="16">
        <f t="shared" si="10"/>
        <v>32.177083333333336</v>
      </c>
      <c r="J113" s="23">
        <f>Data!B120*Data!C120</f>
        <v>89581</v>
      </c>
      <c r="K113" s="23">
        <f>IF(Data!C$7=1,Data!D120,IF(Data!C$7=2,J113,Data!B120))</f>
        <v>123</v>
      </c>
      <c r="L113" s="33">
        <f>Data!E120*SQRT(Data!F120/20)</f>
        <v>80.116928390857566</v>
      </c>
      <c r="M113" s="33">
        <f>IF(Data!H120="A",Data!G$5,IF(Data!H120="B",Data!G$6,Data!G$7))</f>
        <v>2.5</v>
      </c>
      <c r="N113" s="33">
        <f>IF(Data!I120="A",Data!G$5,IF(Data!I120="B",Data!G$6,Data!G$7))</f>
        <v>1.5</v>
      </c>
      <c r="O113" s="33">
        <f>IF(Data!J120="A",Data!G$5,IF(Data!J120="B",Data!G$6,Data!G$7))</f>
        <v>2.5</v>
      </c>
      <c r="P113" s="45">
        <f>IF(Data!C$6=1,M113,IF(Data!C$6=2,N113,O113))</f>
        <v>2.5</v>
      </c>
      <c r="Q113" s="47">
        <f>Data!B120*P113/Data!G$9/Data!E120/SQRT(Data!F120/21)</f>
        <v>0.41154472011244886</v>
      </c>
      <c r="R113">
        <f t="shared" si="11"/>
        <v>0.36654857433056404</v>
      </c>
      <c r="S113">
        <f t="shared" si="12"/>
        <v>0.22648485244339989</v>
      </c>
      <c r="T113" s="67">
        <f>(1-L113*S113/Data!G120)*100</f>
        <v>96.072452228393544</v>
      </c>
      <c r="U113" s="45">
        <f t="shared" si="13"/>
        <v>118.16911624092407</v>
      </c>
      <c r="V113" s="47">
        <f>Data!B120*Data!J$5/Data!G$9/Data!E120/SQRT(Data!F120/21)</f>
        <v>0.4856227697326897</v>
      </c>
      <c r="W113">
        <f t="shared" si="14"/>
        <v>0.3545682454599568</v>
      </c>
      <c r="X113">
        <f t="shared" si="15"/>
        <v>0.20226853157987873</v>
      </c>
      <c r="Y113" s="67">
        <f>(1-L113*X113/Data!G120)*100</f>
        <v>96.492395354911466</v>
      </c>
      <c r="Z113" s="45">
        <f t="shared" si="16"/>
        <v>118.6856462865411</v>
      </c>
      <c r="AA113" s="71">
        <f>IF(Data!C$6=1,M113,IF(Data!C$6=2,N113,O113))*Data!B120/Data!G$9</f>
        <v>32.177083333333336</v>
      </c>
      <c r="AB113" s="72">
        <f>Data!C120*AA113</f>
        <v>933.13541666666674</v>
      </c>
      <c r="AC113" s="35">
        <f>(100-T113)/100*Data!B120</f>
        <v>121.32195066492342</v>
      </c>
      <c r="AD113" s="75">
        <f>AC113/Data!B120*Data!D120</f>
        <v>4.8308837590759408</v>
      </c>
      <c r="AE113" s="15">
        <f>Data!N$6/100*Data!C120*AC113</f>
        <v>703.66731385655589</v>
      </c>
      <c r="AF113" s="15">
        <f>Data!N$7*AD113</f>
        <v>1449.2651277227822</v>
      </c>
      <c r="AG113" s="77">
        <f t="shared" si="17"/>
        <v>0.65966342163521452</v>
      </c>
      <c r="AH113" s="8">
        <f>Data!N$5/100*Data!C120*Data!G120/Data!B120/(1-AG113)*AC113</f>
        <v>386.53856497597673</v>
      </c>
      <c r="AI113" s="71">
        <f>Data!J$5*Data!B120/Data!G$9</f>
        <v>37.96895833333334</v>
      </c>
      <c r="AJ113" s="72">
        <f>Data!C120*AI113</f>
        <v>1101.0997916666668</v>
      </c>
      <c r="AK113" s="72">
        <f>(100-Y113)/100*Data!B120</f>
        <v>108.34990748678483</v>
      </c>
      <c r="AL113" s="76">
        <f>AK113*Data!D120/Data!B120</f>
        <v>4.3143537134588978</v>
      </c>
      <c r="AM113" s="15">
        <f>Data!N$6/100*Data!C120*AK113</f>
        <v>628.4294634233521</v>
      </c>
      <c r="AN113" s="15">
        <f>Data!N$7*AL113</f>
        <v>1294.3061140376694</v>
      </c>
      <c r="AO113" s="77">
        <f t="shared" si="18"/>
        <v>0.68638267525241614</v>
      </c>
      <c r="AP113" s="8">
        <f>Data!N$5/100*Data!C120*Data!G120/Data!B120/(1-AO113)*AK113</f>
        <v>374.61966644157974</v>
      </c>
    </row>
    <row r="114" spans="1:42">
      <c r="A114" s="11">
        <v>109</v>
      </c>
      <c r="B114" s="22">
        <f>AI114</f>
        <v>14.504166666666666</v>
      </c>
      <c r="C114" s="16">
        <f t="shared" si="10"/>
        <v>12.291666666666666</v>
      </c>
      <c r="J114" s="23">
        <f>Data!B121*Data!C121</f>
        <v>42480</v>
      </c>
      <c r="K114" s="23">
        <f>IF(Data!C$7=1,Data!D121,IF(Data!C$7=2,J114,Data!B121))</f>
        <v>167</v>
      </c>
      <c r="L114" s="33">
        <f>Data!E121*SQRT(Data!F121/20)</f>
        <v>31.820095491363841</v>
      </c>
      <c r="M114" s="33">
        <f>IF(Data!H121="A",Data!G$5,IF(Data!H121="B",Data!G$6,Data!G$7))</f>
        <v>2.5</v>
      </c>
      <c r="N114" s="33">
        <f>IF(Data!I121="A",Data!G$5,IF(Data!I121="B",Data!G$6,Data!G$7))</f>
        <v>1.5</v>
      </c>
      <c r="O114" s="33">
        <f>IF(Data!J121="A",Data!G$5,IF(Data!J121="B",Data!G$6,Data!G$7))</f>
        <v>3.5</v>
      </c>
      <c r="P114" s="45">
        <f>IF(Data!C$6=1,M114,IF(Data!C$6=2,N114,O114))</f>
        <v>2.5</v>
      </c>
      <c r="Q114" s="47">
        <f>Data!B121*P114/Data!G$9/Data!E121/SQRT(Data!F121/21)</f>
        <v>0.39582566054556373</v>
      </c>
      <c r="R114">
        <f t="shared" si="11"/>
        <v>0.3688819225668889</v>
      </c>
      <c r="S114">
        <f t="shared" si="12"/>
        <v>0.23188000261937911</v>
      </c>
      <c r="T114" s="67">
        <f>(1-L114*S114/Data!G121)*100</f>
        <v>97.117795380513144</v>
      </c>
      <c r="U114" s="45">
        <f t="shared" si="13"/>
        <v>162.18671828545695</v>
      </c>
      <c r="V114" s="47">
        <f>Data!B121*Data!J$5/Data!G$9/Data!E121/SQRT(Data!F121/21)</f>
        <v>0.46707427944376523</v>
      </c>
      <c r="W114">
        <f t="shared" si="14"/>
        <v>0.35771493036526703</v>
      </c>
      <c r="X114">
        <f t="shared" si="15"/>
        <v>0.20814683164611164</v>
      </c>
      <c r="Y114" s="67">
        <f>(1-L114*X114/Data!G121)*100</f>
        <v>97.4127921643734</v>
      </c>
      <c r="Z114" s="45">
        <f t="shared" si="16"/>
        <v>162.67936291450357</v>
      </c>
      <c r="AA114" s="71">
        <f>IF(Data!C$6=1,M114,IF(Data!C$6=2,N114,O114))*Data!B121/Data!G$9</f>
        <v>12.291666666666666</v>
      </c>
      <c r="AB114" s="72">
        <f>Data!C121*AA114</f>
        <v>442.5</v>
      </c>
      <c r="AC114" s="35">
        <f>(100-T114)/100*Data!B121</f>
        <v>34.010014509944902</v>
      </c>
      <c r="AD114" s="75">
        <f>AC114/Data!B121*Data!D121</f>
        <v>4.8132817145430495</v>
      </c>
      <c r="AE114" s="15">
        <f>Data!N$6/100*Data!C121*AC114</f>
        <v>244.87210447160331</v>
      </c>
      <c r="AF114" s="15">
        <f>Data!N$7*AD114</f>
        <v>1443.9845143629148</v>
      </c>
      <c r="AG114" s="77">
        <f t="shared" si="17"/>
        <v>0.65388317735974721</v>
      </c>
      <c r="AH114" s="8">
        <f>Data!N$5/100*Data!C121*Data!G121/Data!B121/(1-AG114)*AC114</f>
        <v>191.86006021440423</v>
      </c>
      <c r="AI114" s="71">
        <f>Data!J$5*Data!B121/Data!G$9</f>
        <v>14.504166666666666</v>
      </c>
      <c r="AJ114" s="72">
        <f>Data!C121*AI114</f>
        <v>522.15</v>
      </c>
      <c r="AK114" s="72">
        <f>(100-Y114)/100*Data!B121</f>
        <v>30.529052460393881</v>
      </c>
      <c r="AL114" s="76">
        <f>AK114*Data!D121/Data!B121</f>
        <v>4.320637085496422</v>
      </c>
      <c r="AM114" s="15">
        <f>Data!N$6/100*Data!C121*AK114</f>
        <v>219.80917771483595</v>
      </c>
      <c r="AN114" s="15">
        <f>Data!N$7*AL114</f>
        <v>1296.1911256489266</v>
      </c>
      <c r="AO114" s="77">
        <f t="shared" si="18"/>
        <v>0.67977663232221919</v>
      </c>
      <c r="AP114" s="8">
        <f>Data!N$5/100*Data!C121*Data!G121/Data!B121/(1-AO114)*AK114</f>
        <v>186.14902767751059</v>
      </c>
    </row>
    <row r="115" spans="1:42">
      <c r="A115" s="11">
        <v>110</v>
      </c>
      <c r="B115" s="22">
        <f>AI115</f>
        <v>7.1660416666666675</v>
      </c>
      <c r="C115" s="16">
        <f t="shared" si="10"/>
        <v>3.6437499999999998</v>
      </c>
      <c r="J115" s="23">
        <f>Data!B122*Data!C122</f>
        <v>21571</v>
      </c>
      <c r="K115" s="23">
        <f>IF(Data!C$7=1,Data!D122,IF(Data!C$7=2,J115,Data!B122))</f>
        <v>136</v>
      </c>
      <c r="L115" s="33">
        <f>Data!E122*SQRT(Data!F122/20)</f>
        <v>10.148137627696173</v>
      </c>
      <c r="M115" s="33">
        <f>IF(Data!H122="A",Data!G$5,IF(Data!H122="B",Data!G$6,Data!G$7))</f>
        <v>1.5</v>
      </c>
      <c r="N115" s="33">
        <f>IF(Data!I122="A",Data!G$5,IF(Data!I122="B",Data!G$6,Data!G$7))</f>
        <v>1.5</v>
      </c>
      <c r="O115" s="33">
        <f>IF(Data!J122="A",Data!G$5,IF(Data!J122="B",Data!G$6,Data!G$7))</f>
        <v>2.5</v>
      </c>
      <c r="P115" s="45">
        <f>IF(Data!C$6=1,M115,IF(Data!C$6=2,N115,O115))</f>
        <v>1.5</v>
      </c>
      <c r="Q115" s="47">
        <f>Data!B122*P115/Data!G$9/Data!E122/SQRT(Data!F122/21)</f>
        <v>0.36792294530539982</v>
      </c>
      <c r="R115">
        <f t="shared" si="11"/>
        <v>0.37283349643235236</v>
      </c>
      <c r="S115">
        <f t="shared" si="12"/>
        <v>0.24168171669304675</v>
      </c>
      <c r="T115" s="67">
        <f>(1-L115*S115/Data!G122)*100</f>
        <v>98.614339365480845</v>
      </c>
      <c r="U115" s="45">
        <f t="shared" si="13"/>
        <v>134.11550153705394</v>
      </c>
      <c r="V115" s="47">
        <f>Data!B122*Data!J$5/Data!G$9/Data!E122/SQRT(Data!F122/21)</f>
        <v>0.72358179243395304</v>
      </c>
      <c r="W115">
        <f t="shared" si="14"/>
        <v>0.30705603992172736</v>
      </c>
      <c r="X115">
        <f t="shared" si="15"/>
        <v>0.13725942377278097</v>
      </c>
      <c r="Y115" s="67">
        <f>(1-L115*X115/Data!G122)*100</f>
        <v>99.213035297658507</v>
      </c>
      <c r="Z115" s="45">
        <f t="shared" si="16"/>
        <v>134.92972800481556</v>
      </c>
      <c r="AA115" s="71">
        <f>IF(Data!C$6=1,M115,IF(Data!C$6=2,N115,O115))*Data!B122/Data!G$9</f>
        <v>3.6437499999999998</v>
      </c>
      <c r="AB115" s="72">
        <f>Data!C122*AA115</f>
        <v>134.81874999999999</v>
      </c>
      <c r="AC115" s="35">
        <f>(100-T115)/100*Data!B122</f>
        <v>8.0784014992466737</v>
      </c>
      <c r="AD115" s="75">
        <f>AC115/Data!B122*Data!D122</f>
        <v>1.8844984629460506</v>
      </c>
      <c r="AE115" s="15">
        <f>Data!N$6/100*Data!C122*AC115</f>
        <v>59.780171094425391</v>
      </c>
      <c r="AF115" s="15">
        <f>Data!N$7*AD115</f>
        <v>565.34953888381517</v>
      </c>
      <c r="AG115" s="77">
        <f t="shared" si="17"/>
        <v>0.64353465470754712</v>
      </c>
      <c r="AH115" s="8">
        <f>Data!N$5/100*Data!C122*Data!G122/Data!B122/(1-AG115)*AC115</f>
        <v>63.643574440741546</v>
      </c>
      <c r="AI115" s="71">
        <f>Data!J$5*Data!B122/Data!G$9</f>
        <v>7.1660416666666675</v>
      </c>
      <c r="AJ115" s="72">
        <f>Data!C122*AI115</f>
        <v>265.14354166666669</v>
      </c>
      <c r="AK115" s="72">
        <f>(100-Y115)/100*Data!B122</f>
        <v>4.5880042146509021</v>
      </c>
      <c r="AL115" s="76">
        <f>AK115*Data!D122/Data!B122</f>
        <v>1.0702719951844302</v>
      </c>
      <c r="AM115" s="15">
        <f>Data!N$6/100*Data!C122*AK115</f>
        <v>33.951231188416678</v>
      </c>
      <c r="AN115" s="15">
        <f>Data!N$7*AL115</f>
        <v>321.08159855532904</v>
      </c>
      <c r="AO115" s="77">
        <f t="shared" si="18"/>
        <v>0.76533873858573487</v>
      </c>
      <c r="AP115" s="8">
        <f>Data!N$5/100*Data!C122*Data!G122/Data!B122/(1-AO115)*AK115</f>
        <v>54.907143647966564</v>
      </c>
    </row>
    <row r="116" spans="1:42">
      <c r="A116" s="11">
        <v>111</v>
      </c>
      <c r="B116" s="22">
        <f>AI116</f>
        <v>32.732708333333335</v>
      </c>
      <c r="C116" s="16">
        <f t="shared" si="10"/>
        <v>27.739583333333332</v>
      </c>
      <c r="J116" s="23">
        <f>Data!B123*Data!C123</f>
        <v>50597</v>
      </c>
      <c r="K116" s="23">
        <f>IF(Data!C$7=1,Data!D123,IF(Data!C$7=2,J116,Data!B123))</f>
        <v>108</v>
      </c>
      <c r="L116" s="33">
        <f>Data!E123*SQRT(Data!F123/20)</f>
        <v>66.482523358162922</v>
      </c>
      <c r="M116" s="33">
        <f>IF(Data!H123="A",Data!G$5,IF(Data!H123="B",Data!G$6,Data!G$7))</f>
        <v>2.5</v>
      </c>
      <c r="N116" s="33">
        <f>IF(Data!I123="A",Data!G$5,IF(Data!I123="B",Data!G$6,Data!G$7))</f>
        <v>1.5</v>
      </c>
      <c r="O116" s="33">
        <f>IF(Data!J123="A",Data!G$5,IF(Data!J123="B",Data!G$6,Data!G$7))</f>
        <v>2.5</v>
      </c>
      <c r="P116" s="45">
        <f>IF(Data!C$6=1,M116,IF(Data!C$6=2,N116,O116))</f>
        <v>2.5</v>
      </c>
      <c r="Q116" s="47">
        <f>Data!B123*P116/Data!G$9/Data!E123/SQRT(Data!F123/21)</f>
        <v>0.42755017458283573</v>
      </c>
      <c r="R116">
        <f t="shared" si="11"/>
        <v>0.3640954289305246</v>
      </c>
      <c r="S116">
        <f t="shared" si="12"/>
        <v>0.22108446005385718</v>
      </c>
      <c r="T116" s="67">
        <f>(1-L116*S116/Data!G123)*100</f>
        <v>97.221502310083665</v>
      </c>
      <c r="U116" s="45">
        <f t="shared" si="13"/>
        <v>104.99922249489036</v>
      </c>
      <c r="V116" s="47">
        <f>Data!B123*Data!J$5/Data!G$9/Data!E123/SQRT(Data!F123/21)</f>
        <v>0.50450920600774618</v>
      </c>
      <c r="W116">
        <f t="shared" si="14"/>
        <v>0.35126847147275336</v>
      </c>
      <c r="X116">
        <f t="shared" si="15"/>
        <v>0.19640846393596029</v>
      </c>
      <c r="Y116" s="67">
        <f>(1-L116*X116/Data!G123)*100</f>
        <v>97.53161998272904</v>
      </c>
      <c r="Z116" s="45">
        <f t="shared" si="16"/>
        <v>105.33414958134736</v>
      </c>
      <c r="AA116" s="71">
        <f>IF(Data!C$6=1,M116,IF(Data!C$6=2,N116,O116))*Data!B123/Data!G$9</f>
        <v>27.739583333333332</v>
      </c>
      <c r="AB116" s="72">
        <f>Data!C123*AA116</f>
        <v>527.05208333333326</v>
      </c>
      <c r="AC116" s="35">
        <f>(100-T116)/100*Data!B123</f>
        <v>73.991393482472006</v>
      </c>
      <c r="AD116" s="75">
        <f>AC116/Data!B123*Data!D123</f>
        <v>3.0007775051096419</v>
      </c>
      <c r="AE116" s="15">
        <f>Data!N$6/100*Data!C123*AC116</f>
        <v>281.16729523339365</v>
      </c>
      <c r="AF116" s="15">
        <f>Data!N$7*AD116</f>
        <v>900.23325153289261</v>
      </c>
      <c r="AG116" s="77">
        <f t="shared" si="17"/>
        <v>0.66551067598977265</v>
      </c>
      <c r="AH116" s="8">
        <f>Data!N$5/100*Data!C123*Data!G123/Data!B123/(1-AG116)*AC116</f>
        <v>208.72624532924704</v>
      </c>
      <c r="AI116" s="71">
        <f>Data!J$5*Data!B123/Data!G$9</f>
        <v>32.732708333333335</v>
      </c>
      <c r="AJ116" s="72">
        <f>Data!C123*AI116</f>
        <v>621.92145833333336</v>
      </c>
      <c r="AK116" s="72">
        <f>(100-Y116)/100*Data!B123</f>
        <v>65.732959859925657</v>
      </c>
      <c r="AL116" s="76">
        <f>AK116*Data!D123/Data!B123</f>
        <v>2.6658504186526364</v>
      </c>
      <c r="AM116" s="15">
        <f>Data!N$6/100*Data!C123*AK116</f>
        <v>249.78524746771751</v>
      </c>
      <c r="AN116" s="15">
        <f>Data!N$7*AL116</f>
        <v>799.7551255957909</v>
      </c>
      <c r="AO116" s="77">
        <f t="shared" si="18"/>
        <v>0.69304820270333112</v>
      </c>
      <c r="AP116" s="8">
        <f>Data!N$5/100*Data!C123*Data!G123/Data!B123/(1-AO116)*AK116</f>
        <v>202.06501291155379</v>
      </c>
    </row>
    <row r="117" spans="1:42">
      <c r="A117" s="11">
        <v>112</v>
      </c>
      <c r="B117" s="22">
        <f>AI117</f>
        <v>37.673958333333331</v>
      </c>
      <c r="C117" s="16">
        <f t="shared" si="10"/>
        <v>44.697916666666664</v>
      </c>
      <c r="J117" s="23">
        <f>Data!B124*Data!C124</f>
        <v>144055</v>
      </c>
      <c r="K117" s="23">
        <f>IF(Data!C$7=1,Data!D124,IF(Data!C$7=2,J117,Data!B124))</f>
        <v>103</v>
      </c>
      <c r="L117" s="33">
        <f>Data!E124*SQRT(Data!F124/20)</f>
        <v>60.676671422230875</v>
      </c>
      <c r="M117" s="33">
        <f>IF(Data!H124="A",Data!G$5,IF(Data!H124="B",Data!G$6,Data!G$7))</f>
        <v>3.5</v>
      </c>
      <c r="N117" s="33">
        <f>IF(Data!I124="A",Data!G$5,IF(Data!I124="B",Data!G$6,Data!G$7))</f>
        <v>1.5</v>
      </c>
      <c r="O117" s="33">
        <f>IF(Data!J124="A",Data!G$5,IF(Data!J124="B",Data!G$6,Data!G$7))</f>
        <v>2.5</v>
      </c>
      <c r="P117" s="45">
        <f>IF(Data!C$6=1,M117,IF(Data!C$6=2,N117,O117))</f>
        <v>3.5</v>
      </c>
      <c r="Q117" s="47">
        <f>Data!B124*P117/Data!G$9/Data!E124/SQRT(Data!F124/21)</f>
        <v>0.75484917133488094</v>
      </c>
      <c r="R117">
        <f t="shared" si="11"/>
        <v>0.3000403425640904</v>
      </c>
      <c r="S117">
        <f t="shared" si="12"/>
        <v>0.13007114844634471</v>
      </c>
      <c r="T117" s="67">
        <f>(1-L117*S117/Data!G124)*100</f>
        <v>97.813771652135443</v>
      </c>
      <c r="U117" s="45">
        <f t="shared" si="13"/>
        <v>100.74818480169949</v>
      </c>
      <c r="V117" s="47">
        <f>Data!B124*Data!J$5/Data!G$9/Data!E124/SQRT(Data!F124/21)</f>
        <v>0.63623001583939964</v>
      </c>
      <c r="W117">
        <f t="shared" si="14"/>
        <v>0.3258448213903371</v>
      </c>
      <c r="X117">
        <f t="shared" si="15"/>
        <v>0.15895325438735897</v>
      </c>
      <c r="Y117" s="67">
        <f>(1-L117*X117/Data!G124)*100</f>
        <v>97.3283228842227</v>
      </c>
      <c r="Z117" s="45">
        <f t="shared" si="16"/>
        <v>100.24817257074938</v>
      </c>
      <c r="AA117" s="71">
        <f>IF(Data!C$6=1,M117,IF(Data!C$6=2,N117,O117))*Data!B124/Data!G$9</f>
        <v>44.697916666666664</v>
      </c>
      <c r="AB117" s="72">
        <f>Data!C124*AA117</f>
        <v>2100.802083333333</v>
      </c>
      <c r="AC117" s="35">
        <f>(100-T117)/100*Data!B124</f>
        <v>67.007898862048648</v>
      </c>
      <c r="AD117" s="75">
        <f>AC117/Data!B124*Data!D124</f>
        <v>2.251815198300493</v>
      </c>
      <c r="AE117" s="15">
        <f>Data!N$6/100*Data!C124*AC117</f>
        <v>629.87424930325733</v>
      </c>
      <c r="AF117" s="15">
        <f>Data!N$7*AD117</f>
        <v>675.54455949014789</v>
      </c>
      <c r="AG117" s="77">
        <f t="shared" si="17"/>
        <v>0.77483025672907491</v>
      </c>
      <c r="AH117" s="8">
        <f>Data!N$5/100*Data!C124*Data!G124/Data!B124/(1-AG117)*AC117</f>
        <v>411.84192688787016</v>
      </c>
      <c r="AI117" s="71">
        <f>Data!J$5*Data!B124/Data!G$9</f>
        <v>37.673958333333331</v>
      </c>
      <c r="AJ117" s="72">
        <f>Data!C124*AI117</f>
        <v>1770.6760416666666</v>
      </c>
      <c r="AK117" s="72">
        <f>(100-Y117)/100*Data!B124</f>
        <v>81.886903598574236</v>
      </c>
      <c r="AL117" s="76">
        <f>AK117*Data!D124/Data!B124</f>
        <v>2.7518274292506191</v>
      </c>
      <c r="AM117" s="15">
        <f>Data!N$6/100*Data!C124*AK117</f>
        <v>769.73689382659779</v>
      </c>
      <c r="AN117" s="15">
        <f>Data!N$7*AL117</f>
        <v>825.54822877518575</v>
      </c>
      <c r="AO117" s="77">
        <f t="shared" si="18"/>
        <v>0.73768674402638412</v>
      </c>
      <c r="AP117" s="8">
        <f>Data!N$5/100*Data!C124*Data!G124/Data!B124/(1-AO117)*AK117</f>
        <v>432.02492240758966</v>
      </c>
    </row>
    <row r="118" spans="1:42">
      <c r="A118" s="11">
        <v>113</v>
      </c>
      <c r="B118" s="22">
        <f>AI118</f>
        <v>74.155625000000015</v>
      </c>
      <c r="C118" s="16">
        <f t="shared" si="10"/>
        <v>87.981250000000003</v>
      </c>
      <c r="J118" s="23">
        <f>Data!B125*Data!C125</f>
        <v>108594</v>
      </c>
      <c r="K118" s="23">
        <f>IF(Data!C$7=1,Data!D125,IF(Data!C$7=2,J118,Data!B125))</f>
        <v>229</v>
      </c>
      <c r="L118" s="33">
        <f>Data!E125*SQRT(Data!F125/20)</f>
        <v>138.26536638474192</v>
      </c>
      <c r="M118" s="33">
        <f>IF(Data!H125="A",Data!G$5,IF(Data!H125="B",Data!G$6,Data!G$7))</f>
        <v>3.5</v>
      </c>
      <c r="N118" s="33">
        <f>IF(Data!I125="A",Data!G$5,IF(Data!I125="B",Data!G$6,Data!G$7))</f>
        <v>1.5</v>
      </c>
      <c r="O118" s="33">
        <f>IF(Data!J125="A",Data!G$5,IF(Data!J125="B",Data!G$6,Data!G$7))</f>
        <v>3.5</v>
      </c>
      <c r="P118" s="45">
        <f>IF(Data!C$6=1,M118,IF(Data!C$6=2,N118,O118))</f>
        <v>3.5</v>
      </c>
      <c r="Q118" s="47">
        <f>Data!B125*P118/Data!G$9/Data!E125/SQRT(Data!F125/21)</f>
        <v>0.65203569096900826</v>
      </c>
      <c r="R118">
        <f t="shared" si="11"/>
        <v>0.32254424009363397</v>
      </c>
      <c r="S118">
        <f t="shared" si="12"/>
        <v>0.15484778443031541</v>
      </c>
      <c r="T118" s="67">
        <f>(1-L118*S118/Data!G125)*100</f>
        <v>97.385825928190101</v>
      </c>
      <c r="U118" s="45">
        <f t="shared" si="13"/>
        <v>223.01354137555532</v>
      </c>
      <c r="V118" s="47">
        <f>Data!B125*Data!J$5/Data!G$9/Data!E125/SQRT(Data!F125/21)</f>
        <v>0.54957293953102127</v>
      </c>
      <c r="W118">
        <f t="shared" si="14"/>
        <v>0.34302398390029715</v>
      </c>
      <c r="X118">
        <f t="shared" si="15"/>
        <v>0.18293000028437986</v>
      </c>
      <c r="Y118" s="67">
        <f>(1-L118*X118/Data!G125)*100</f>
        <v>96.911735834910786</v>
      </c>
      <c r="Z118" s="45">
        <f t="shared" si="16"/>
        <v>221.92787506194571</v>
      </c>
      <c r="AA118" s="71">
        <f>IF(Data!C$6=1,M118,IF(Data!C$6=2,N118,O118))*Data!B125/Data!G$9</f>
        <v>87.981250000000003</v>
      </c>
      <c r="AB118" s="72">
        <f>Data!C125*AA118</f>
        <v>1583.6625000000001</v>
      </c>
      <c r="AC118" s="35">
        <f>(100-T118)/100*Data!B125</f>
        <v>157.71312175229119</v>
      </c>
      <c r="AD118" s="75">
        <f>AC118/Data!B125*Data!D125</f>
        <v>5.9864586244446683</v>
      </c>
      <c r="AE118" s="15">
        <f>Data!N$6/100*Data!C125*AC118</f>
        <v>567.76723830824824</v>
      </c>
      <c r="AF118" s="15">
        <f>Data!N$7*AD118</f>
        <v>1795.9375873334004</v>
      </c>
      <c r="AG118" s="77">
        <f t="shared" si="17"/>
        <v>0.74281092586496267</v>
      </c>
      <c r="AH118" s="8">
        <f>Data!N$5/100*Data!C125*Data!G125/Data!B125/(1-AG118)*AC118</f>
        <v>374.60916930696516</v>
      </c>
      <c r="AI118" s="71">
        <f>Data!J$5*Data!B125/Data!G$9</f>
        <v>74.155625000000015</v>
      </c>
      <c r="AJ118" s="72">
        <f>Data!C125*AI118</f>
        <v>1334.8012500000002</v>
      </c>
      <c r="AK118" s="72">
        <f>(100-Y118)/100*Data!B125</f>
        <v>186.31497707983229</v>
      </c>
      <c r="AL118" s="76">
        <f>AK118*Data!D125/Data!B125</f>
        <v>7.0721249380543005</v>
      </c>
      <c r="AM118" s="15">
        <f>Data!N$6/100*Data!C125*AK118</f>
        <v>670.7339174873963</v>
      </c>
      <c r="AN118" s="15">
        <f>Data!N$7*AL118</f>
        <v>2121.63748141629</v>
      </c>
      <c r="AO118" s="77">
        <f t="shared" si="18"/>
        <v>0.70869383825096322</v>
      </c>
      <c r="AP118" s="8">
        <f>Data!N$5/100*Data!C125*Data!G125/Data!B125/(1-AO118)*AK118</f>
        <v>390.71599145375546</v>
      </c>
    </row>
    <row r="119" spans="1:42">
      <c r="A119" s="11">
        <v>114</v>
      </c>
      <c r="B119" s="22">
        <f>AI119</f>
        <v>11.160833333333334</v>
      </c>
      <c r="C119" s="16">
        <f t="shared" si="10"/>
        <v>9.4583333333333339</v>
      </c>
      <c r="J119" s="23">
        <f>Data!B126*Data!C126</f>
        <v>41768</v>
      </c>
      <c r="K119" s="23">
        <f>IF(Data!C$7=1,Data!D126,IF(Data!C$7=2,J119,Data!B126))</f>
        <v>250</v>
      </c>
      <c r="L119" s="33">
        <f>Data!E126*SQRT(Data!F126/20)</f>
        <v>13.257159086490118</v>
      </c>
      <c r="M119" s="33">
        <f>IF(Data!H126="A",Data!G$5,IF(Data!H126="B",Data!G$6,Data!G$7))</f>
        <v>2.5</v>
      </c>
      <c r="N119" s="33">
        <f>IF(Data!I126="A",Data!G$5,IF(Data!I126="B",Data!G$6,Data!G$7))</f>
        <v>1.5</v>
      </c>
      <c r="O119" s="33">
        <f>IF(Data!J126="A",Data!G$5,IF(Data!J126="B",Data!G$6,Data!G$7))</f>
        <v>3.5</v>
      </c>
      <c r="P119" s="45">
        <f>IF(Data!C$6=1,M119,IF(Data!C$6=2,N119,O119))</f>
        <v>2.5</v>
      </c>
      <c r="Q119" s="47">
        <f>Data!B126*P119/Data!G$9/Data!E126/SQRT(Data!F126/21)</f>
        <v>0.73106972136638138</v>
      </c>
      <c r="R119">
        <f t="shared" si="11"/>
        <v>0.30538830799319622</v>
      </c>
      <c r="S119">
        <f t="shared" si="12"/>
        <v>0.1355108914931023</v>
      </c>
      <c r="T119" s="67">
        <f>(1-L119*S119/Data!G126)*100</f>
        <v>99.097241484182845</v>
      </c>
      <c r="U119" s="45">
        <f t="shared" si="13"/>
        <v>247.74310371045712</v>
      </c>
      <c r="V119" s="47">
        <f>Data!B126*Data!J$5/Data!G$9/Data!E126/SQRT(Data!F126/21)</f>
        <v>0.86266227121233008</v>
      </c>
      <c r="W119">
        <f t="shared" si="14"/>
        <v>0.27498663032224974</v>
      </c>
      <c r="X119">
        <f t="shared" si="15"/>
        <v>0.10749075128702393</v>
      </c>
      <c r="Y119" s="67">
        <f>(1-L119*X119/Data!G126)*100</f>
        <v>99.283908547669128</v>
      </c>
      <c r="Z119" s="45">
        <f t="shared" si="16"/>
        <v>248.20977136917281</v>
      </c>
      <c r="AA119" s="71">
        <f>IF(Data!C$6=1,M119,IF(Data!C$6=2,N119,O119))*Data!B126/Data!G$9</f>
        <v>9.4583333333333339</v>
      </c>
      <c r="AB119" s="72">
        <f>Data!C126*AA119</f>
        <v>435.08333333333337</v>
      </c>
      <c r="AC119" s="35">
        <f>(100-T119)/100*Data!B126</f>
        <v>8.1970473236197634</v>
      </c>
      <c r="AD119" s="75">
        <f>AC119/Data!B126*Data!D126</f>
        <v>2.2568962895428863</v>
      </c>
      <c r="AE119" s="15">
        <f>Data!N$6/100*Data!C126*AC119</f>
        <v>75.412835377301832</v>
      </c>
      <c r="AF119" s="15">
        <f>Data!N$7*AD119</f>
        <v>677.06888686286595</v>
      </c>
      <c r="AG119" s="77">
        <f t="shared" si="17"/>
        <v>0.76763171618899739</v>
      </c>
      <c r="AH119" s="8">
        <f>Data!N$5/100*Data!C126*Data!G126/Data!B126/(1-AG119)*AC119</f>
        <v>88.908986612300112</v>
      </c>
      <c r="AI119" s="71">
        <f>Data!J$5*Data!B126/Data!G$9</f>
        <v>11.160833333333334</v>
      </c>
      <c r="AJ119" s="72">
        <f>Data!C126*AI119</f>
        <v>513.39833333333343</v>
      </c>
      <c r="AK119" s="72">
        <f>(100-Y119)/100*Data!B126</f>
        <v>6.5021103871643167</v>
      </c>
      <c r="AL119" s="76">
        <f>AK119*Data!D126/Data!B126</f>
        <v>1.7902286308271795</v>
      </c>
      <c r="AM119" s="15">
        <f>Data!N$6/100*Data!C126*AK119</f>
        <v>59.819415561911718</v>
      </c>
      <c r="AN119" s="15">
        <f>Data!N$7*AL119</f>
        <v>537.0685892481539</v>
      </c>
      <c r="AO119" s="77">
        <f t="shared" si="18"/>
        <v>0.80583840904524795</v>
      </c>
      <c r="AP119" s="8">
        <f>Data!N$5/100*Data!C126*Data!G126/Data!B126/(1-AO119)*AK119</f>
        <v>84.402650421272298</v>
      </c>
    </row>
    <row r="120" spans="1:42">
      <c r="A120" s="11">
        <v>115</v>
      </c>
      <c r="B120" s="22">
        <f>AI120</f>
        <v>38.251666666666672</v>
      </c>
      <c r="C120" s="16">
        <f t="shared" si="10"/>
        <v>32.416666666666664</v>
      </c>
      <c r="J120" s="23">
        <f>Data!B127*Data!C127</f>
        <v>87136</v>
      </c>
      <c r="K120" s="23">
        <f>IF(Data!C$7=1,Data!D127,IF(Data!C$7=2,J120,Data!B127))</f>
        <v>124</v>
      </c>
      <c r="L120" s="33">
        <f>Data!E127*SQRT(Data!F127/20)</f>
        <v>80.824749570333864</v>
      </c>
      <c r="M120" s="33">
        <f>IF(Data!H127="A",Data!G$5,IF(Data!H127="B",Data!G$6,Data!G$7))</f>
        <v>2.5</v>
      </c>
      <c r="N120" s="33">
        <f>IF(Data!I127="A",Data!G$5,IF(Data!I127="B",Data!G$6,Data!G$7))</f>
        <v>1.5</v>
      </c>
      <c r="O120" s="33">
        <f>IF(Data!J127="A",Data!G$5,IF(Data!J127="B",Data!G$6,Data!G$7))</f>
        <v>2.5</v>
      </c>
      <c r="P120" s="45">
        <f>IF(Data!C$6=1,M120,IF(Data!C$6=2,N120,O120))</f>
        <v>2.5</v>
      </c>
      <c r="Q120" s="47">
        <f>Data!B127*P120/Data!G$9/Data!E127/SQRT(Data!F127/21)</f>
        <v>0.41097805943809357</v>
      </c>
      <c r="R120">
        <f t="shared" si="11"/>
        <v>0.36663400683814645</v>
      </c>
      <c r="S120">
        <f t="shared" si="12"/>
        <v>0.22667776655332231</v>
      </c>
      <c r="T120" s="67">
        <f>(1-L120*S120/Data!G127)*100</f>
        <v>96.110154200672</v>
      </c>
      <c r="U120" s="45">
        <f t="shared" si="13"/>
        <v>119.17659120883329</v>
      </c>
      <c r="V120" s="47">
        <f>Data!B127*Data!J$5/Data!G$9/Data!E127/SQRT(Data!F127/21)</f>
        <v>0.4849541101369505</v>
      </c>
      <c r="W120">
        <f t="shared" si="14"/>
        <v>0.35468331896206196</v>
      </c>
      <c r="X120">
        <f t="shared" si="15"/>
        <v>0.20247831395231908</v>
      </c>
      <c r="Y120" s="67">
        <f>(1-L120*X120/Data!G127)*100</f>
        <v>96.525422713668874</v>
      </c>
      <c r="Z120" s="45">
        <f t="shared" si="16"/>
        <v>119.6915241649494</v>
      </c>
      <c r="AA120" s="71">
        <f>IF(Data!C$6=1,M120,IF(Data!C$6=2,N120,O120))*Data!B127/Data!G$9</f>
        <v>32.416666666666664</v>
      </c>
      <c r="AB120" s="72">
        <f>Data!C127*AA120</f>
        <v>907.66666666666663</v>
      </c>
      <c r="AC120" s="35">
        <f>(100-T120)/100*Data!B127</f>
        <v>121.05200127508738</v>
      </c>
      <c r="AD120" s="75">
        <f>AC120/Data!B127*Data!D127</f>
        <v>4.8234087911667203</v>
      </c>
      <c r="AE120" s="15">
        <f>Data!N$6/100*Data!C127*AC120</f>
        <v>677.89120714048943</v>
      </c>
      <c r="AF120" s="15">
        <f>Data!N$7*AD120</f>
        <v>1447.0226373500161</v>
      </c>
      <c r="AG120" s="77">
        <f t="shared" si="17"/>
        <v>0.65945568851977598</v>
      </c>
      <c r="AH120" s="8">
        <f>Data!N$5/100*Data!C127*Data!G127/Data!B127/(1-AG120)*AC120</f>
        <v>376.59773392306914</v>
      </c>
      <c r="AI120" s="71">
        <f>Data!J$5*Data!B127/Data!G$9</f>
        <v>38.251666666666672</v>
      </c>
      <c r="AJ120" s="72">
        <f>Data!C127*AI120</f>
        <v>1071.0466666666669</v>
      </c>
      <c r="AK120" s="72">
        <f>(100-Y120)/100*Data!B127</f>
        <v>108.12884515062463</v>
      </c>
      <c r="AL120" s="76">
        <f>AK120*Data!D127/Data!B127</f>
        <v>4.3084758350505954</v>
      </c>
      <c r="AM120" s="15">
        <f>Data!N$6/100*Data!C127*AK120</f>
        <v>605.52153284349799</v>
      </c>
      <c r="AN120" s="15">
        <f>Data!N$7*AL120</f>
        <v>1292.5427505151786</v>
      </c>
      <c r="AO120" s="77">
        <f t="shared" si="18"/>
        <v>0.68614555103624064</v>
      </c>
      <c r="AP120" s="8">
        <f>Data!N$5/100*Data!C127*Data!G127/Data!B127/(1-AO120)*AK120</f>
        <v>364.9998064662293</v>
      </c>
    </row>
    <row r="121" spans="1:42">
      <c r="A121" s="11">
        <v>116</v>
      </c>
      <c r="B121" s="22">
        <f>AI121</f>
        <v>17.331250000000001</v>
      </c>
      <c r="C121" s="16">
        <f t="shared" si="10"/>
        <v>14.6875</v>
      </c>
      <c r="J121" s="23">
        <f>Data!B128*Data!C128</f>
        <v>47940</v>
      </c>
      <c r="K121" s="23">
        <f>IF(Data!C$7=1,Data!D128,IF(Data!C$7=2,J121,Data!B128))</f>
        <v>111</v>
      </c>
      <c r="L121" s="33">
        <f>Data!E128*SQRT(Data!F128/20)</f>
        <v>39.509328491378334</v>
      </c>
      <c r="M121" s="33">
        <f>IF(Data!H128="A",Data!G$5,IF(Data!H128="B",Data!G$6,Data!G$7))</f>
        <v>2.5</v>
      </c>
      <c r="N121" s="33">
        <f>IF(Data!I128="A",Data!G$5,IF(Data!I128="B",Data!G$6,Data!G$7))</f>
        <v>1.5</v>
      </c>
      <c r="O121" s="33">
        <f>IF(Data!J128="A",Data!G$5,IF(Data!J128="B",Data!G$6,Data!G$7))</f>
        <v>2.5</v>
      </c>
      <c r="P121" s="45">
        <f>IF(Data!C$6=1,M121,IF(Data!C$6=2,N121,O121))</f>
        <v>2.5</v>
      </c>
      <c r="Q121" s="47">
        <f>Data!B128*P121/Data!G$9/Data!E128/SQRT(Data!F128/21)</f>
        <v>0.38092798617894491</v>
      </c>
      <c r="R121">
        <f t="shared" si="11"/>
        <v>0.37102242711835226</v>
      </c>
      <c r="S121">
        <f t="shared" si="12"/>
        <v>0.23707735065932722</v>
      </c>
      <c r="T121" s="67">
        <f>(1-L121*S121/Data!G128)*100</f>
        <v>96.747650373241299</v>
      </c>
      <c r="U121" s="45">
        <f t="shared" si="13"/>
        <v>107.38989191429783</v>
      </c>
      <c r="V121" s="47">
        <f>Data!B128*Data!J$5/Data!G$9/Data!E128/SQRT(Data!F128/21)</f>
        <v>0.44949502369115496</v>
      </c>
      <c r="W121">
        <f t="shared" si="14"/>
        <v>0.36060843007211713</v>
      </c>
      <c r="X121">
        <f t="shared" si="15"/>
        <v>0.21383153932801929</v>
      </c>
      <c r="Y121" s="67">
        <f>(1-L121*X121/Data!G128)*100</f>
        <v>97.066548427386181</v>
      </c>
      <c r="Z121" s="45">
        <f t="shared" si="16"/>
        <v>107.74386875439866</v>
      </c>
      <c r="AA121" s="71">
        <f>IF(Data!C$6=1,M121,IF(Data!C$6=2,N121,O121))*Data!B128/Data!G$9</f>
        <v>14.6875</v>
      </c>
      <c r="AB121" s="72">
        <f>Data!C128*AA121</f>
        <v>499.375</v>
      </c>
      <c r="AC121" s="35">
        <f>(100-T121)/100*Data!B128</f>
        <v>45.858129737297681</v>
      </c>
      <c r="AD121" s="75">
        <f>AC121/Data!B128*Data!D128</f>
        <v>3.6101080857021577</v>
      </c>
      <c r="AE121" s="15">
        <f>Data!N$6/100*Data!C128*AC121</f>
        <v>311.83528221362428</v>
      </c>
      <c r="AF121" s="15">
        <f>Data!N$7*AD121</f>
        <v>1083.0324257106472</v>
      </c>
      <c r="AG121" s="77">
        <f t="shared" si="17"/>
        <v>0.64837165732395696</v>
      </c>
      <c r="AH121" s="8">
        <f>Data!N$5/100*Data!C128*Data!G128/Data!B128/(1-AG121)*AC121</f>
        <v>226.42520297746597</v>
      </c>
      <c r="AI121" s="71">
        <f>Data!J$5*Data!B128/Data!G$9</f>
        <v>17.331250000000001</v>
      </c>
      <c r="AJ121" s="72">
        <f>Data!C128*AI121</f>
        <v>589.26250000000005</v>
      </c>
      <c r="AK121" s="72">
        <f>(100-Y121)/100*Data!B128</f>
        <v>41.361667173854855</v>
      </c>
      <c r="AL121" s="76">
        <f>AK121*Data!D128/Data!B128</f>
        <v>3.2561312456013396</v>
      </c>
      <c r="AM121" s="15">
        <f>Data!N$6/100*Data!C128*AK121</f>
        <v>281.25933678221304</v>
      </c>
      <c r="AN121" s="15">
        <f>Data!N$7*AL121</f>
        <v>976.83937368040188</v>
      </c>
      <c r="AO121" s="77">
        <f t="shared" si="18"/>
        <v>0.67346270145818732</v>
      </c>
      <c r="AP121" s="8">
        <f>Data!N$5/100*Data!C128*Data!G128/Data!B128/(1-AO121)*AK121</f>
        <v>219.91636121896505</v>
      </c>
    </row>
    <row r="122" spans="1:42">
      <c r="A122" s="11">
        <v>117</v>
      </c>
      <c r="B122" s="22">
        <f>AI122</f>
        <v>19.248750000000005</v>
      </c>
      <c r="C122" s="16">
        <f t="shared" si="10"/>
        <v>16.3125</v>
      </c>
      <c r="J122" s="23">
        <f>Data!B129*Data!C129</f>
        <v>43848</v>
      </c>
      <c r="K122" s="23">
        <f>IF(Data!C$7=1,Data!D129,IF(Data!C$7=2,J122,Data!B129))</f>
        <v>228</v>
      </c>
      <c r="L122" s="33">
        <f>Data!E129*SQRT(Data!F129/20)</f>
        <v>34.657171608831369</v>
      </c>
      <c r="M122" s="33">
        <f>IF(Data!H129="A",Data!G$5,IF(Data!H129="B",Data!G$6,Data!G$7))</f>
        <v>2.5</v>
      </c>
      <c r="N122" s="33">
        <f>IF(Data!I129="A",Data!G$5,IF(Data!I129="B",Data!G$6,Data!G$7))</f>
        <v>1.5</v>
      </c>
      <c r="O122" s="33">
        <f>IF(Data!J129="A",Data!G$5,IF(Data!J129="B",Data!G$6,Data!G$7))</f>
        <v>3.5</v>
      </c>
      <c r="P122" s="45">
        <f>IF(Data!C$6=1,M122,IF(Data!C$6=2,N122,O122))</f>
        <v>2.5</v>
      </c>
      <c r="Q122" s="47">
        <f>Data!B129*P122/Data!G$9/Data!E129/SQRT(Data!F129/21)</f>
        <v>0.4823053255942033</v>
      </c>
      <c r="R122">
        <f t="shared" si="11"/>
        <v>0.35513797040995559</v>
      </c>
      <c r="S122">
        <f t="shared" si="12"/>
        <v>0.20331089100712155</v>
      </c>
      <c r="T122" s="67">
        <f>(1-L122*S122/Data!G129)*100</f>
        <v>97.890365137850836</v>
      </c>
      <c r="U122" s="45">
        <f t="shared" si="13"/>
        <v>223.1900325142999</v>
      </c>
      <c r="V122" s="47">
        <f>Data!B129*Data!J$5/Data!G$9/Data!E129/SQRT(Data!F129/21)</f>
        <v>0.56912028420116001</v>
      </c>
      <c r="W122">
        <f t="shared" si="14"/>
        <v>0.33929387766718272</v>
      </c>
      <c r="X122">
        <f t="shared" si="15"/>
        <v>0.17730104116347212</v>
      </c>
      <c r="Y122" s="67">
        <f>(1-L122*X122/Data!G129)*100</f>
        <v>98.160253709572771</v>
      </c>
      <c r="Z122" s="45">
        <f t="shared" si="16"/>
        <v>223.80537845782592</v>
      </c>
      <c r="AA122" s="71">
        <f>IF(Data!C$6=1,M122,IF(Data!C$6=2,N122,O122))*Data!B129/Data!G$9</f>
        <v>16.3125</v>
      </c>
      <c r="AB122" s="72">
        <f>Data!C129*AA122</f>
        <v>456.75</v>
      </c>
      <c r="AC122" s="35">
        <f>(100-T122)/100*Data!B129</f>
        <v>33.036881941255913</v>
      </c>
      <c r="AD122" s="75">
        <f>AC122/Data!B129*Data!D129</f>
        <v>4.8099674857000947</v>
      </c>
      <c r="AE122" s="15">
        <f>Data!N$6/100*Data!C129*AC122</f>
        <v>185.00653887103314</v>
      </c>
      <c r="AF122" s="15">
        <f>Data!N$7*AD122</f>
        <v>1442.9902457100284</v>
      </c>
      <c r="AG122" s="77">
        <f t="shared" si="17"/>
        <v>0.68520546768629997</v>
      </c>
      <c r="AH122" s="8">
        <f>Data!N$5/100*Data!C129*Data!G129/Data!B129/(1-AG122)*AC122</f>
        <v>156.68398912308837</v>
      </c>
      <c r="AI122" s="71">
        <f>Data!J$5*Data!B129/Data!G$9</f>
        <v>19.248750000000005</v>
      </c>
      <c r="AJ122" s="72">
        <f>Data!C129*AI122</f>
        <v>538.96500000000015</v>
      </c>
      <c r="AK122" s="72">
        <f>(100-Y122)/100*Data!B129</f>
        <v>28.810426908090406</v>
      </c>
      <c r="AL122" s="76">
        <f>AK122*Data!D129/Data!B129</f>
        <v>4.1946215421740822</v>
      </c>
      <c r="AM122" s="15">
        <f>Data!N$6/100*Data!C129*AK122</f>
        <v>161.33839068530628</v>
      </c>
      <c r="AN122" s="15">
        <f>Data!N$7*AL122</f>
        <v>1258.3864626522247</v>
      </c>
      <c r="AO122" s="77">
        <f t="shared" si="18"/>
        <v>0.71536274316581383</v>
      </c>
      <c r="AP122" s="8">
        <f>Data!N$5/100*Data!C129*Data!G129/Data!B129/(1-AO122)*AK122</f>
        <v>151.11608630786432</v>
      </c>
    </row>
    <row r="123" spans="1:42">
      <c r="A123" s="11">
        <v>118</v>
      </c>
      <c r="B123" s="22">
        <f>AI123</f>
        <v>7.1906249999999998</v>
      </c>
      <c r="C123" s="16">
        <f t="shared" si="10"/>
        <v>6.09375</v>
      </c>
      <c r="J123" s="23">
        <f>Data!B130*Data!C130</f>
        <v>31590</v>
      </c>
      <c r="K123" s="23">
        <f>IF(Data!C$7=1,Data!D130,IF(Data!C$7=2,J123,Data!B130))</f>
        <v>144</v>
      </c>
      <c r="L123" s="33">
        <f>Data!E130*SQRT(Data!F130/20)</f>
        <v>18.989604391796512</v>
      </c>
      <c r="M123" s="33">
        <f>IF(Data!H130="A",Data!G$5,IF(Data!H130="B",Data!G$6,Data!G$7))</f>
        <v>2.5</v>
      </c>
      <c r="N123" s="33">
        <f>IF(Data!I130="A",Data!G$5,IF(Data!I130="B",Data!G$6,Data!G$7))</f>
        <v>1.5</v>
      </c>
      <c r="O123" s="33">
        <f>IF(Data!J130="A",Data!G$5,IF(Data!J130="B",Data!G$6,Data!G$7))</f>
        <v>2.5</v>
      </c>
      <c r="P123" s="45">
        <f>IF(Data!C$6=1,M123,IF(Data!C$6=2,N123,O123))</f>
        <v>2.5</v>
      </c>
      <c r="Q123" s="47">
        <f>Data!B130*P123/Data!G$9/Data!E130/SQRT(Data!F130/21)</f>
        <v>0.32882389196607664</v>
      </c>
      <c r="R123">
        <f t="shared" si="11"/>
        <v>0.37794663204937418</v>
      </c>
      <c r="S123">
        <f t="shared" si="12"/>
        <v>0.25590548543203434</v>
      </c>
      <c r="T123" s="67">
        <f>(1-L123*S123/Data!G130)*100</f>
        <v>96.694187802690493</v>
      </c>
      <c r="U123" s="45">
        <f t="shared" si="13"/>
        <v>139.23963043587432</v>
      </c>
      <c r="V123" s="47">
        <f>Data!B130*Data!J$5/Data!G$9/Data!E130/SQRT(Data!F130/21)</f>
        <v>0.38801219251997043</v>
      </c>
      <c r="W123">
        <f t="shared" si="14"/>
        <v>0.37001326109350302</v>
      </c>
      <c r="X123">
        <f t="shared" si="15"/>
        <v>0.23459564576937247</v>
      </c>
      <c r="Y123" s="67">
        <f>(1-L123*X123/Data!G130)*100</f>
        <v>96.969470404626932</v>
      </c>
      <c r="Z123" s="45">
        <f t="shared" si="16"/>
        <v>139.63603738266278</v>
      </c>
      <c r="AA123" s="71">
        <f>IF(Data!C$6=1,M123,IF(Data!C$6=2,N123,O123))*Data!B130/Data!G$9</f>
        <v>6.09375</v>
      </c>
      <c r="AB123" s="72">
        <f>Data!C130*AA123</f>
        <v>329.0625</v>
      </c>
      <c r="AC123" s="35">
        <f>(100-T123)/100*Data!B130</f>
        <v>19.339001354260617</v>
      </c>
      <c r="AD123" s="75">
        <f>AC123/Data!B130*Data!D130</f>
        <v>4.7603695641256909</v>
      </c>
      <c r="AE123" s="15">
        <f>Data!N$6/100*Data!C130*AC123</f>
        <v>208.86121462601469</v>
      </c>
      <c r="AF123" s="15">
        <f>Data!N$7*AD123</f>
        <v>1428.1108692377072</v>
      </c>
      <c r="AG123" s="77">
        <f t="shared" si="17"/>
        <v>0.62885559839450389</v>
      </c>
      <c r="AH123" s="8">
        <f>Data!N$5/100*Data!C130*Data!G130/Data!B130/(1-AG123)*AC123</f>
        <v>176.76096627570865</v>
      </c>
      <c r="AI123" s="71">
        <f>Data!J$5*Data!B130/Data!G$9</f>
        <v>7.1906249999999998</v>
      </c>
      <c r="AJ123" s="72">
        <f>Data!C130*AI123</f>
        <v>388.29374999999999</v>
      </c>
      <c r="AK123" s="72">
        <f>(100-Y123)/100*Data!B130</f>
        <v>17.728598132932447</v>
      </c>
      <c r="AL123" s="76">
        <f>AK123*Data!D130/Data!B130</f>
        <v>4.3639626173372186</v>
      </c>
      <c r="AM123" s="15">
        <f>Data!N$6/100*Data!C130*AK123</f>
        <v>191.46885983567043</v>
      </c>
      <c r="AN123" s="15">
        <f>Data!N$7*AL123</f>
        <v>1309.1887852011655</v>
      </c>
      <c r="AO123" s="77">
        <f t="shared" si="18"/>
        <v>0.65099649460845022</v>
      </c>
      <c r="AP123" s="8">
        <f>Data!N$5/100*Data!C130*Data!G130/Data!B130/(1-AO123)*AK123</f>
        <v>172.32164975737427</v>
      </c>
    </row>
    <row r="124" spans="1:42">
      <c r="A124" s="11">
        <v>119</v>
      </c>
      <c r="B124" s="22">
        <f>AI124</f>
        <v>4.13</v>
      </c>
      <c r="C124" s="16">
        <f t="shared" si="10"/>
        <v>2.1</v>
      </c>
      <c r="J124" s="23">
        <f>Data!B131*Data!C131</f>
        <v>3696</v>
      </c>
      <c r="K124" s="23">
        <f>IF(Data!C$7=1,Data!D131,IF(Data!C$7=2,J124,Data!B131))</f>
        <v>109</v>
      </c>
      <c r="L124" s="33">
        <f>Data!E131*SQRT(Data!F131/20)</f>
        <v>7.8366170163561968</v>
      </c>
      <c r="M124" s="33">
        <f>IF(Data!H131="A",Data!G$5,IF(Data!H131="B",Data!G$6,Data!G$7))</f>
        <v>1.5</v>
      </c>
      <c r="N124" s="33">
        <f>IF(Data!I131="A",Data!G$5,IF(Data!I131="B",Data!G$6,Data!G$7))</f>
        <v>1.5</v>
      </c>
      <c r="O124" s="33">
        <f>IF(Data!J131="A",Data!G$5,IF(Data!J131="B",Data!G$6,Data!G$7))</f>
        <v>2.5</v>
      </c>
      <c r="P124" s="45">
        <f>IF(Data!C$6=1,M124,IF(Data!C$6=2,N124,O124))</f>
        <v>1.5</v>
      </c>
      <c r="Q124" s="47">
        <f>Data!B131*P124/Data!G$9/Data!E131/SQRT(Data!F131/21)</f>
        <v>0.27459038209475617</v>
      </c>
      <c r="R124">
        <f t="shared" si="11"/>
        <v>0.38418170761977355</v>
      </c>
      <c r="S124">
        <f t="shared" si="12"/>
        <v>0.27659294575302507</v>
      </c>
      <c r="T124" s="67">
        <f>(1-L124*S124/Data!G131)*100</f>
        <v>99.122448184092207</v>
      </c>
      <c r="U124" s="45">
        <f t="shared" si="13"/>
        <v>108.0434685206605</v>
      </c>
      <c r="V124" s="47">
        <f>Data!B131*Data!J$5/Data!G$9/Data!E131/SQRT(Data!F131/21)</f>
        <v>0.5400277514530204</v>
      </c>
      <c r="W124">
        <f t="shared" si="14"/>
        <v>0.34481243081647556</v>
      </c>
      <c r="X124">
        <f t="shared" si="15"/>
        <v>0.18572622411826062</v>
      </c>
      <c r="Y124" s="67">
        <f>(1-L124*X124/Data!G131)*100</f>
        <v>99.410742798255569</v>
      </c>
      <c r="Z124" s="45">
        <f t="shared" si="16"/>
        <v>108.35770965009857</v>
      </c>
      <c r="AA124" s="71">
        <f>IF(Data!C$6=1,M124,IF(Data!C$6=2,N124,O124))*Data!B131/Data!G$9</f>
        <v>2.1</v>
      </c>
      <c r="AB124" s="72">
        <f>Data!C131*AA124</f>
        <v>23.1</v>
      </c>
      <c r="AC124" s="35">
        <f>(100-T124)/100*Data!B131</f>
        <v>2.9485741014501854</v>
      </c>
      <c r="AD124" s="75">
        <f>AC124/Data!B131*Data!D131</f>
        <v>0.95653147933949467</v>
      </c>
      <c r="AE124" s="15">
        <f>Data!N$6/100*Data!C131*AC124</f>
        <v>6.4868630231904083</v>
      </c>
      <c r="AF124" s="15">
        <f>Data!N$7*AD124</f>
        <v>286.95944380184841</v>
      </c>
      <c r="AG124" s="77">
        <f t="shared" si="17"/>
        <v>0.60818452181030302</v>
      </c>
      <c r="AH124" s="8">
        <f>Data!N$5/100*Data!C131*Data!G131/Data!B131/(1-AG124)*AC124</f>
        <v>15.213208873457997</v>
      </c>
      <c r="AI124" s="71">
        <f>Data!J$5*Data!B131/Data!G$9</f>
        <v>4.13</v>
      </c>
      <c r="AJ124" s="72">
        <f>Data!C131*AI124</f>
        <v>45.43</v>
      </c>
      <c r="AK124" s="72">
        <f>(100-Y124)/100*Data!B131</f>
        <v>1.9799041978612877</v>
      </c>
      <c r="AL124" s="76">
        <f>AK124*Data!D131/Data!B131</f>
        <v>0.64229034990142964</v>
      </c>
      <c r="AM124" s="15">
        <f>Data!N$6/100*Data!C131*AK124</f>
        <v>4.3557892352948331</v>
      </c>
      <c r="AN124" s="15">
        <f>Data!N$7*AL124</f>
        <v>192.68710497042889</v>
      </c>
      <c r="AO124" s="77">
        <f t="shared" si="18"/>
        <v>0.70541105291316752</v>
      </c>
      <c r="AP124" s="8">
        <f>Data!N$5/100*Data!C131*Data!G131/Data!B131/(1-AO124)*AK124</f>
        <v>13.586828638446059</v>
      </c>
    </row>
    <row r="125" spans="1:42">
      <c r="A125" s="11">
        <v>120</v>
      </c>
      <c r="B125" s="22">
        <f>AI125</f>
        <v>7.0554166666666678</v>
      </c>
      <c r="C125" s="16">
        <f t="shared" si="10"/>
        <v>3.5874999999999999</v>
      </c>
      <c r="J125" s="23">
        <f>Data!B132*Data!C132</f>
        <v>22386</v>
      </c>
      <c r="K125" s="23">
        <f>IF(Data!C$7=1,Data!D132,IF(Data!C$7=2,J125,Data!B132))</f>
        <v>142</v>
      </c>
      <c r="L125" s="33">
        <f>Data!E132*SQRT(Data!F132/20)</f>
        <v>9.7432370904329826</v>
      </c>
      <c r="M125" s="33">
        <f>IF(Data!H132="A",Data!G$5,IF(Data!H132="B",Data!G$6,Data!G$7))</f>
        <v>1.5</v>
      </c>
      <c r="N125" s="33">
        <f>IF(Data!I132="A",Data!G$5,IF(Data!I132="B",Data!G$6,Data!G$7))</f>
        <v>1.5</v>
      </c>
      <c r="O125" s="33">
        <f>IF(Data!J132="A",Data!G$5,IF(Data!J132="B",Data!G$6,Data!G$7))</f>
        <v>2.5</v>
      </c>
      <c r="P125" s="45">
        <f>IF(Data!C$6=1,M125,IF(Data!C$6=2,N125,O125))</f>
        <v>1.5</v>
      </c>
      <c r="Q125" s="47">
        <f>Data!B132*P125/Data!G$9/Data!E132/SQRT(Data!F132/21)</f>
        <v>0.37729694486215598</v>
      </c>
      <c r="R125">
        <f t="shared" si="11"/>
        <v>0.37153351828001563</v>
      </c>
      <c r="S125">
        <f t="shared" si="12"/>
        <v>0.23835657409577032</v>
      </c>
      <c r="T125" s="67">
        <f>(1-L125*S125/Data!G132)*100</f>
        <v>98.649788015419503</v>
      </c>
      <c r="U125" s="45">
        <f t="shared" si="13"/>
        <v>140.0826989818957</v>
      </c>
      <c r="V125" s="47">
        <f>Data!B132*Data!J$5/Data!G$9/Data!E132/SQRT(Data!F132/21)</f>
        <v>0.74201732489557348</v>
      </c>
      <c r="W125">
        <f t="shared" si="14"/>
        <v>0.30293574531024192</v>
      </c>
      <c r="X125">
        <f t="shared" si="15"/>
        <v>0.13298527002942773</v>
      </c>
      <c r="Y125" s="67">
        <f>(1-L125*X125/Data!G132)*100</f>
        <v>99.246681967772105</v>
      </c>
      <c r="Z125" s="45">
        <f t="shared" si="16"/>
        <v>140.93028839423638</v>
      </c>
      <c r="AA125" s="71">
        <f>IF(Data!C$6=1,M125,IF(Data!C$6=2,N125,O125))*Data!B132/Data!G$9</f>
        <v>3.5874999999999999</v>
      </c>
      <c r="AB125" s="72">
        <f>Data!C132*AA125</f>
        <v>139.91249999999999</v>
      </c>
      <c r="AC125" s="35">
        <f>(100-T125)/100*Data!B132</f>
        <v>7.7502167914920523</v>
      </c>
      <c r="AD125" s="75">
        <f>AC125/Data!B132*Data!D132</f>
        <v>1.9173010181043058</v>
      </c>
      <c r="AE125" s="15">
        <f>Data!N$6/100*Data!C132*AC125</f>
        <v>60.451690973638016</v>
      </c>
      <c r="AF125" s="15">
        <f>Data!N$7*AD125</f>
        <v>575.19030543129168</v>
      </c>
      <c r="AG125" s="77">
        <f t="shared" si="17"/>
        <v>0.64702352882051295</v>
      </c>
      <c r="AH125" s="8">
        <f>Data!N$5/100*Data!C132*Data!G132/Data!B132/(1-AG125)*AC125</f>
        <v>64.148907449134299</v>
      </c>
      <c r="AI125" s="71">
        <f>Data!J$5*Data!B132/Data!G$9</f>
        <v>7.0554166666666678</v>
      </c>
      <c r="AJ125" s="72">
        <f>Data!C132*AI125</f>
        <v>275.16125000000005</v>
      </c>
      <c r="AK125" s="72">
        <f>(100-Y125)/100*Data!B132</f>
        <v>4.3240455049881179</v>
      </c>
      <c r="AL125" s="76">
        <f>AK125*Data!D132/Data!B132</f>
        <v>1.0697116057636111</v>
      </c>
      <c r="AM125" s="15">
        <f>Data!N$6/100*Data!C132*AK125</f>
        <v>33.727554938907325</v>
      </c>
      <c r="AN125" s="15">
        <f>Data!N$7*AL125</f>
        <v>320.91348172908334</v>
      </c>
      <c r="AO125" s="77">
        <f t="shared" si="18"/>
        <v>0.77096158057396857</v>
      </c>
      <c r="AP125" s="8">
        <f>Data!N$5/100*Data!C132*Data!G132/Data!B132/(1-AO125)*AK125</f>
        <v>55.157311302271317</v>
      </c>
    </row>
    <row r="126" spans="1:42">
      <c r="A126" s="11">
        <v>121</v>
      </c>
      <c r="B126" s="22">
        <f>AI126</f>
        <v>4.3512499999999994</v>
      </c>
      <c r="C126" s="16">
        <f t="shared" si="10"/>
        <v>2.2124999999999999</v>
      </c>
      <c r="J126" s="23">
        <f>Data!B133*Data!C133</f>
        <v>7080</v>
      </c>
      <c r="K126" s="23">
        <f>IF(Data!C$7=1,Data!D133,IF(Data!C$7=2,J126,Data!B133))</f>
        <v>114</v>
      </c>
      <c r="L126" s="33">
        <f>Data!E133*SQRT(Data!F133/20)</f>
        <v>7.8722791202055591</v>
      </c>
      <c r="M126" s="33">
        <f>IF(Data!H133="A",Data!G$5,IF(Data!H133="B",Data!G$6,Data!G$7))</f>
        <v>1.5</v>
      </c>
      <c r="N126" s="33">
        <f>IF(Data!I133="A",Data!G$5,IF(Data!I133="B",Data!G$6,Data!G$7))</f>
        <v>1.5</v>
      </c>
      <c r="O126" s="33">
        <f>IF(Data!J133="A",Data!G$5,IF(Data!J133="B",Data!G$6,Data!G$7))</f>
        <v>2.5</v>
      </c>
      <c r="P126" s="45">
        <f>IF(Data!C$6=1,M126,IF(Data!C$6=2,N126,O126))</f>
        <v>1.5</v>
      </c>
      <c r="Q126" s="47">
        <f>Data!B133*P126/Data!G$9/Data!E133/SQRT(Data!F133/21)</f>
        <v>0.28799002453426248</v>
      </c>
      <c r="R126">
        <f t="shared" si="11"/>
        <v>0.38273638004834043</v>
      </c>
      <c r="S126">
        <f t="shared" si="12"/>
        <v>0.27137720738919324</v>
      </c>
      <c r="T126" s="67">
        <f>(1-L126*S126/Data!G133)*100</f>
        <v>98.863639827962956</v>
      </c>
      <c r="U126" s="45">
        <f t="shared" si="13"/>
        <v>112.70454940387778</v>
      </c>
      <c r="V126" s="47">
        <f>Data!B133*Data!J$5/Data!G$9/Data!E133/SQRT(Data!F133/21)</f>
        <v>0.56638038158404946</v>
      </c>
      <c r="W126">
        <f t="shared" si="14"/>
        <v>0.33982208737865122</v>
      </c>
      <c r="X126">
        <f t="shared" si="15"/>
        <v>0.17808219312454807</v>
      </c>
      <c r="Y126" s="67">
        <f>(1-L126*X126/Data!G133)*100</f>
        <v>99.254301739034688</v>
      </c>
      <c r="Z126" s="45">
        <f t="shared" si="16"/>
        <v>113.14990398249955</v>
      </c>
      <c r="AA126" s="71">
        <f>IF(Data!C$6=1,M126,IF(Data!C$6=2,N126,O126))*Data!B133/Data!G$9</f>
        <v>2.2124999999999999</v>
      </c>
      <c r="AB126" s="72">
        <f>Data!C133*AA126</f>
        <v>44.25</v>
      </c>
      <c r="AC126" s="35">
        <f>(100-T126)/100*Data!B133</f>
        <v>4.0227150090111357</v>
      </c>
      <c r="AD126" s="75">
        <f>AC126/Data!B133*Data!D133</f>
        <v>1.29545059612223</v>
      </c>
      <c r="AE126" s="15">
        <f>Data!N$6/100*Data!C133*AC126</f>
        <v>16.090860036044543</v>
      </c>
      <c r="AF126" s="15">
        <f>Data!N$7*AD126</f>
        <v>388.63517883666901</v>
      </c>
      <c r="AG126" s="77">
        <f t="shared" si="17"/>
        <v>0.61332281269381728</v>
      </c>
      <c r="AH126" s="8">
        <f>Data!N$5/100*Data!C133*Data!G133/Data!B133/(1-AG126)*AC126</f>
        <v>27.624556006429344</v>
      </c>
      <c r="AI126" s="71">
        <f>Data!J$5*Data!B133/Data!G$9</f>
        <v>4.3512499999999994</v>
      </c>
      <c r="AJ126" s="72">
        <f>Data!C133*AI126</f>
        <v>87.024999999999991</v>
      </c>
      <c r="AK126" s="72">
        <f>(100-Y126)/100*Data!B133</f>
        <v>2.639771843817206</v>
      </c>
      <c r="AL126" s="76">
        <f>AK126*Data!D133/Data!B133</f>
        <v>0.85009601750045616</v>
      </c>
      <c r="AM126" s="15">
        <f>Data!N$6/100*Data!C133*AK126</f>
        <v>10.559087375268824</v>
      </c>
      <c r="AN126" s="15">
        <f>Data!N$7*AL126</f>
        <v>255.02880525013686</v>
      </c>
      <c r="AO126" s="77">
        <f t="shared" si="18"/>
        <v>0.71443238587863878</v>
      </c>
      <c r="AP126" s="8">
        <f>Data!N$5/100*Data!C133*Data!G133/Data!B133/(1-AO126)*AK126</f>
        <v>24.5460735267235</v>
      </c>
    </row>
    <row r="127" spans="1:42">
      <c r="A127" s="11">
        <v>122</v>
      </c>
      <c r="B127" s="22">
        <f>AI127</f>
        <v>17.122291666666669</v>
      </c>
      <c r="C127" s="16">
        <f t="shared" si="10"/>
        <v>8.7062500000000007</v>
      </c>
      <c r="J127" s="23">
        <f>Data!B134*Data!C134</f>
        <v>15323</v>
      </c>
      <c r="K127" s="23">
        <f>IF(Data!C$7=1,Data!D134,IF(Data!C$7=2,J127,Data!B134))</f>
        <v>259</v>
      </c>
      <c r="L127" s="33">
        <f>Data!E134*SQRT(Data!F134/20)</f>
        <v>22.83770059901676</v>
      </c>
      <c r="M127" s="33">
        <f>IF(Data!H134="A",Data!G$5,IF(Data!H134="B",Data!G$6,Data!G$7))</f>
        <v>1.5</v>
      </c>
      <c r="N127" s="33">
        <f>IF(Data!I134="A",Data!G$5,IF(Data!I134="B",Data!G$6,Data!G$7))</f>
        <v>1.5</v>
      </c>
      <c r="O127" s="33">
        <f>IF(Data!J134="A",Data!G$5,IF(Data!J134="B",Data!G$6,Data!G$7))</f>
        <v>3.5</v>
      </c>
      <c r="P127" s="45">
        <f>IF(Data!C$6=1,M127,IF(Data!C$6=2,N127,O127))</f>
        <v>1.5</v>
      </c>
      <c r="Q127" s="47">
        <f>Data!B134*P127/Data!G$9/Data!E134/SQRT(Data!F134/21)</f>
        <v>0.39063702897469749</v>
      </c>
      <c r="R127">
        <f t="shared" si="11"/>
        <v>0.36963533271027388</v>
      </c>
      <c r="S127">
        <f t="shared" si="12"/>
        <v>0.23368084330808042</v>
      </c>
      <c r="T127" s="67">
        <f>(1-L127*S127/Data!G134)*100</f>
        <v>98.939019257416362</v>
      </c>
      <c r="U127" s="45">
        <f t="shared" si="13"/>
        <v>256.25205987670836</v>
      </c>
      <c r="V127" s="47">
        <f>Data!B134*Data!J$5/Data!G$9/Data!E134/SQRT(Data!F134/21)</f>
        <v>0.7682528236502385</v>
      </c>
      <c r="W127">
        <f t="shared" si="14"/>
        <v>0.296993239535843</v>
      </c>
      <c r="X127">
        <f t="shared" si="15"/>
        <v>0.12707991632758414</v>
      </c>
      <c r="Y127" s="67">
        <f>(1-L127*X127/Data!G134)*100</f>
        <v>99.423019268143648</v>
      </c>
      <c r="Z127" s="45">
        <f t="shared" si="16"/>
        <v>257.50561990449205</v>
      </c>
      <c r="AA127" s="71">
        <f>IF(Data!C$6=1,M127,IF(Data!C$6=2,N127,O127))*Data!B134/Data!G$9</f>
        <v>8.7062500000000007</v>
      </c>
      <c r="AB127" s="72">
        <f>Data!C134*AA127</f>
        <v>95.768750000000011</v>
      </c>
      <c r="AC127" s="35">
        <f>(100-T127)/100*Data!B134</f>
        <v>14.779461744190076</v>
      </c>
      <c r="AD127" s="75">
        <f>AC127/Data!B134*Data!D134</f>
        <v>2.7479401232916221</v>
      </c>
      <c r="AE127" s="15">
        <f>Data!N$6/100*Data!C134*AC127</f>
        <v>32.514815837218173</v>
      </c>
      <c r="AF127" s="15">
        <f>Data!N$7*AD127</f>
        <v>824.38203698748657</v>
      </c>
      <c r="AG127" s="77">
        <f t="shared" si="17"/>
        <v>0.65196722451265732</v>
      </c>
      <c r="AH127" s="8">
        <f>Data!N$5/100*Data!C134*Data!G134/Data!B134/(1-AG127)*AC127</f>
        <v>42.168488589149874</v>
      </c>
      <c r="AI127" s="71">
        <f>Data!J$5*Data!B134/Data!G$9</f>
        <v>17.122291666666669</v>
      </c>
      <c r="AJ127" s="72">
        <f>Data!C134*AI127</f>
        <v>188.34520833333335</v>
      </c>
      <c r="AK127" s="72">
        <f>(100-Y127)/100*Data!B134</f>
        <v>8.0373415947589866</v>
      </c>
      <c r="AL127" s="76">
        <f>AK127*Data!D134/Data!B134</f>
        <v>1.4943800955079523</v>
      </c>
      <c r="AM127" s="15">
        <f>Data!N$6/100*Data!C134*AK127</f>
        <v>17.682151508469772</v>
      </c>
      <c r="AN127" s="15">
        <f>Data!N$7*AL127</f>
        <v>448.31402865238567</v>
      </c>
      <c r="AO127" s="77">
        <f t="shared" si="18"/>
        <v>0.77883150184734617</v>
      </c>
      <c r="AP127" s="8">
        <f>Data!N$5/100*Data!C134*Data!G134/Data!B134/(1-AO127)*AK127</f>
        <v>36.085997961130644</v>
      </c>
    </row>
    <row r="128" spans="1:42">
      <c r="A128" s="11">
        <v>123</v>
      </c>
      <c r="B128" s="22">
        <f>AI128</f>
        <v>13.041458333333335</v>
      </c>
      <c r="C128" s="16">
        <f t="shared" si="10"/>
        <v>6.6312499999999996</v>
      </c>
      <c r="J128" s="23">
        <f>Data!B135*Data!C135</f>
        <v>18037</v>
      </c>
      <c r="K128" s="23">
        <f>IF(Data!C$7=1,Data!D135,IF(Data!C$7=2,J128,Data!B135))</f>
        <v>100</v>
      </c>
      <c r="L128" s="33">
        <f>Data!E135*SQRT(Data!F135/20)</f>
        <v>30.529463703538436</v>
      </c>
      <c r="M128" s="33">
        <f>IF(Data!H135="A",Data!G$5,IF(Data!H135="B",Data!G$6,Data!G$7))</f>
        <v>1.5</v>
      </c>
      <c r="N128" s="33">
        <f>IF(Data!I135="A",Data!G$5,IF(Data!I135="B",Data!G$6,Data!G$7))</f>
        <v>1.5</v>
      </c>
      <c r="O128" s="33">
        <f>IF(Data!J135="A",Data!G$5,IF(Data!J135="B",Data!G$6,Data!G$7))</f>
        <v>2.5</v>
      </c>
      <c r="P128" s="45">
        <f>IF(Data!C$6=1,M128,IF(Data!C$6=2,N128,O128))</f>
        <v>1.5</v>
      </c>
      <c r="Q128" s="47">
        <f>Data!B135*P128/Data!G$9/Data!E135/SQRT(Data!F135/21)</f>
        <v>0.22257217790201148</v>
      </c>
      <c r="R128">
        <f t="shared" si="11"/>
        <v>0.38918172323187095</v>
      </c>
      <c r="S128">
        <f t="shared" si="12"/>
        <v>0.29749662093484708</v>
      </c>
      <c r="T128" s="67">
        <f>(1-L128*S128/Data!G135)*100</f>
        <v>97.427078671174002</v>
      </c>
      <c r="U128" s="45">
        <f t="shared" si="13"/>
        <v>97.427078671174002</v>
      </c>
      <c r="V128" s="47">
        <f>Data!B135*Data!J$5/Data!G$9/Data!E135/SQRT(Data!F135/21)</f>
        <v>0.43772528320728926</v>
      </c>
      <c r="W128">
        <f t="shared" si="14"/>
        <v>0.36249615407199459</v>
      </c>
      <c r="X128">
        <f t="shared" si="15"/>
        <v>0.21769981719202683</v>
      </c>
      <c r="Y128" s="67">
        <f>(1-L128*X128/Data!G135)*100</f>
        <v>98.117207176421829</v>
      </c>
      <c r="Z128" s="45">
        <f t="shared" si="16"/>
        <v>98.117207176421829</v>
      </c>
      <c r="AA128" s="71">
        <f>IF(Data!C$6=1,M128,IF(Data!C$6=2,N128,O128))*Data!B135/Data!G$9</f>
        <v>6.6312499999999996</v>
      </c>
      <c r="AB128" s="72">
        <f>Data!C135*AA128</f>
        <v>112.73124999999999</v>
      </c>
      <c r="AC128" s="35">
        <f>(100-T128)/100*Data!B135</f>
        <v>27.298695298843846</v>
      </c>
      <c r="AD128" s="75">
        <f>AC128/Data!B135*Data!D135</f>
        <v>2.5729213288259984</v>
      </c>
      <c r="AE128" s="15">
        <f>Data!N$6/100*Data!C135*AC128</f>
        <v>92.815564016069089</v>
      </c>
      <c r="AF128" s="15">
        <f>Data!N$7*AD128</f>
        <v>771.87639864779953</v>
      </c>
      <c r="AG128" s="77">
        <f t="shared" si="17"/>
        <v>0.58806575394437355</v>
      </c>
      <c r="AH128" s="8">
        <f>Data!N$5/100*Data!C135*Data!G135/Data!B135/(1-AG128)*AC128</f>
        <v>93.704887625438104</v>
      </c>
      <c r="AI128" s="71">
        <f>Data!J$5*Data!B135/Data!G$9</f>
        <v>13.041458333333335</v>
      </c>
      <c r="AJ128" s="72">
        <f>Data!C135*AI128</f>
        <v>221.70479166666669</v>
      </c>
      <c r="AK128" s="72">
        <f>(100-Y128)/100*Data!B135</f>
        <v>19.976431858164396</v>
      </c>
      <c r="AL128" s="76">
        <f>AK128*Data!D135/Data!B135</f>
        <v>1.8827928235781712</v>
      </c>
      <c r="AM128" s="15">
        <f>Data!N$6/100*Data!C135*AK128</f>
        <v>67.919868317758954</v>
      </c>
      <c r="AN128" s="15">
        <f>Data!N$7*AL128</f>
        <v>564.83784707345137</v>
      </c>
      <c r="AO128" s="77">
        <f t="shared" si="18"/>
        <v>0.66920728037681576</v>
      </c>
      <c r="AP128" s="8">
        <f>Data!N$5/100*Data!C135*Data!G135/Data!B135/(1-AO128)*AK128</f>
        <v>85.390631837085323</v>
      </c>
    </row>
    <row r="129" spans="1:42">
      <c r="A129" s="11">
        <v>124</v>
      </c>
      <c r="B129" s="22">
        <f>AI129</f>
        <v>57.83229166666667</v>
      </c>
      <c r="C129" s="16">
        <f t="shared" si="10"/>
        <v>68.614583333333329</v>
      </c>
      <c r="J129" s="23">
        <f>Data!B136*Data!C136</f>
        <v>108215</v>
      </c>
      <c r="K129" s="23">
        <f>IF(Data!C$7=1,Data!D136,IF(Data!C$7=2,J129,Data!B136))</f>
        <v>165</v>
      </c>
      <c r="L129" s="33">
        <f>Data!E136*SQRT(Data!F136/20)</f>
        <v>116.69103167079892</v>
      </c>
      <c r="M129" s="33">
        <f>IF(Data!H136="A",Data!G$5,IF(Data!H136="B",Data!G$6,Data!G$7))</f>
        <v>3.5</v>
      </c>
      <c r="N129" s="33">
        <f>IF(Data!I136="A",Data!G$5,IF(Data!I136="B",Data!G$6,Data!G$7))</f>
        <v>1.5</v>
      </c>
      <c r="O129" s="33">
        <f>IF(Data!J136="A",Data!G$5,IF(Data!J136="B",Data!G$6,Data!G$7))</f>
        <v>3.5</v>
      </c>
      <c r="P129" s="45">
        <f>IF(Data!C$6=1,M129,IF(Data!C$6=2,N129,O129))</f>
        <v>3.5</v>
      </c>
      <c r="Q129" s="47">
        <f>Data!B136*P129/Data!G$9/Data!E136/SQRT(Data!F136/21)</f>
        <v>0.60252295928534649</v>
      </c>
      <c r="R129">
        <f t="shared" si="11"/>
        <v>0.3327191092743812</v>
      </c>
      <c r="S129">
        <f t="shared" si="12"/>
        <v>0.16798147377672248</v>
      </c>
      <c r="T129" s="67">
        <f>(1-L129*S129/Data!G136)*100</f>
        <v>96.937198206783279</v>
      </c>
      <c r="U129" s="45">
        <f t="shared" si="13"/>
        <v>159.94637704119242</v>
      </c>
      <c r="V129" s="47">
        <f>Data!B136*Data!J$5/Data!G$9/Data!E136/SQRT(Data!F136/21)</f>
        <v>0.50784077996907784</v>
      </c>
      <c r="W129">
        <f t="shared" si="14"/>
        <v>0.35067660576406812</v>
      </c>
      <c r="X129">
        <f t="shared" si="15"/>
        <v>0.19538778035346163</v>
      </c>
      <c r="Y129" s="67">
        <f>(1-L129*X129/Data!G136)*100</f>
        <v>96.437499739794859</v>
      </c>
      <c r="Z129" s="45">
        <f t="shared" si="16"/>
        <v>159.1218745706615</v>
      </c>
      <c r="AA129" s="71">
        <f>IF(Data!C$6=1,M129,IF(Data!C$6=2,N129,O129))*Data!B136/Data!G$9</f>
        <v>68.614583333333329</v>
      </c>
      <c r="AB129" s="72">
        <f>Data!C136*AA129</f>
        <v>1578.1354166666665</v>
      </c>
      <c r="AC129" s="35">
        <f>(100-T129)/100*Data!B136</f>
        <v>144.10482437084673</v>
      </c>
      <c r="AD129" s="75">
        <f>AC129/Data!B136*Data!D136</f>
        <v>5.0536229588075896</v>
      </c>
      <c r="AE129" s="15">
        <f>Data!N$6/100*Data!C136*AC129</f>
        <v>662.882192105895</v>
      </c>
      <c r="AF129" s="15">
        <f>Data!N$7*AD129</f>
        <v>1516.0868876422769</v>
      </c>
      <c r="AG129" s="77">
        <f t="shared" si="17"/>
        <v>0.72658695746124879</v>
      </c>
      <c r="AH129" s="8">
        <f>Data!N$5/100*Data!C136*Data!G136/Data!B136/(1-AG129)*AC129</f>
        <v>412.23748854044021</v>
      </c>
      <c r="AI129" s="71">
        <f>Data!J$5*Data!B136/Data!G$9</f>
        <v>57.83229166666667</v>
      </c>
      <c r="AJ129" s="72">
        <f>Data!C136*AI129</f>
        <v>1330.1427083333333</v>
      </c>
      <c r="AK129" s="72">
        <f>(100-Y129)/100*Data!B136</f>
        <v>167.6156372426519</v>
      </c>
      <c r="AL129" s="76">
        <f>AK129*Data!D136/Data!B136</f>
        <v>5.8781254293384828</v>
      </c>
      <c r="AM129" s="15">
        <f>Data!N$6/100*Data!C136*AK129</f>
        <v>771.03193131619878</v>
      </c>
      <c r="AN129" s="15">
        <f>Data!N$7*AL129</f>
        <v>1763.4376288015449</v>
      </c>
      <c r="AO129" s="77">
        <f t="shared" si="18"/>
        <v>0.69421749584572168</v>
      </c>
      <c r="AP129" s="8">
        <f>Data!N$5/100*Data!C136*Data!G136/Data!B136/(1-AO129)*AK129</f>
        <v>428.73613694197661</v>
      </c>
    </row>
    <row r="130" spans="1:42">
      <c r="A130" s="11">
        <v>125</v>
      </c>
      <c r="B130" s="22">
        <f>AI130</f>
        <v>3.0360416666666672</v>
      </c>
      <c r="C130" s="16">
        <f t="shared" si="10"/>
        <v>1.54375</v>
      </c>
      <c r="J130" s="23">
        <f>Data!B137*Data!C137</f>
        <v>2717</v>
      </c>
      <c r="K130" s="23">
        <f>IF(Data!C$7=1,Data!D137,IF(Data!C$7=2,J130,Data!B137))</f>
        <v>116</v>
      </c>
      <c r="L130" s="33">
        <f>Data!E137*SQRT(Data!F137/20)</f>
        <v>4.7087335671507455</v>
      </c>
      <c r="M130" s="33">
        <f>IF(Data!H137="A",Data!G$5,IF(Data!H137="B",Data!G$6,Data!G$7))</f>
        <v>1.5</v>
      </c>
      <c r="N130" s="33">
        <f>IF(Data!I137="A",Data!G$5,IF(Data!I137="B",Data!G$6,Data!G$7))</f>
        <v>1.5</v>
      </c>
      <c r="O130" s="33">
        <f>IF(Data!J137="A",Data!G$5,IF(Data!J137="B",Data!G$6,Data!G$7))</f>
        <v>2.5</v>
      </c>
      <c r="P130" s="45">
        <f>IF(Data!C$6=1,M130,IF(Data!C$6=2,N130,O130))</f>
        <v>1.5</v>
      </c>
      <c r="Q130" s="47">
        <f>Data!B137*P130/Data!G$9/Data!E137/SQRT(Data!F137/21)</f>
        <v>0.33594447465249222</v>
      </c>
      <c r="R130">
        <f t="shared" si="11"/>
        <v>0.37705317737147315</v>
      </c>
      <c r="S130">
        <f t="shared" si="12"/>
        <v>0.25327229603045609</v>
      </c>
      <c r="T130" s="67">
        <f>(1-L130*S130/Data!G137)*100</f>
        <v>99.437456716062286</v>
      </c>
      <c r="U130" s="45">
        <f t="shared" si="13"/>
        <v>115.34744979063225</v>
      </c>
      <c r="V130" s="47">
        <f>Data!B137*Data!J$5/Data!G$9/Data!E137/SQRT(Data!F137/21)</f>
        <v>0.66069080014990156</v>
      </c>
      <c r="W130">
        <f t="shared" si="14"/>
        <v>0.32071709477928828</v>
      </c>
      <c r="X130">
        <f t="shared" si="15"/>
        <v>0.15263384533669103</v>
      </c>
      <c r="Y130" s="67">
        <f>(1-L130*X130/Data!G137)*100</f>
        <v>99.660984853292362</v>
      </c>
      <c r="Z130" s="45">
        <f t="shared" si="16"/>
        <v>115.60674242981914</v>
      </c>
      <c r="AA130" s="71">
        <f>IF(Data!C$6=1,M130,IF(Data!C$6=2,N130,O130))*Data!B137/Data!G$9</f>
        <v>1.54375</v>
      </c>
      <c r="AB130" s="72">
        <f>Data!C137*AA130</f>
        <v>16.981249999999999</v>
      </c>
      <c r="AC130" s="35">
        <f>(100-T130)/100*Data!B137</f>
        <v>1.3894819113261536</v>
      </c>
      <c r="AD130" s="75">
        <f>AC130/Data!B137*Data!D137</f>
        <v>0.65255020936774832</v>
      </c>
      <c r="AE130" s="15">
        <f>Data!N$6/100*Data!C137*AC130</f>
        <v>3.0568602049175384</v>
      </c>
      <c r="AF130" s="15">
        <f>Data!N$7*AD130</f>
        <v>195.76506281032451</v>
      </c>
      <c r="AG130" s="77">
        <f t="shared" si="17"/>
        <v>0.63154363092574006</v>
      </c>
      <c r="AH130" s="8">
        <f>Data!N$5/100*Data!C137*Data!G137/Data!B137/(1-AG130)*AC130</f>
        <v>8.9009924122003312</v>
      </c>
      <c r="AI130" s="71">
        <f>Data!J$5*Data!B137/Data!G$9</f>
        <v>3.0360416666666672</v>
      </c>
      <c r="AJ130" s="72">
        <f>Data!C137*AI130</f>
        <v>33.396458333333342</v>
      </c>
      <c r="AK130" s="72">
        <f>(100-Y130)/100*Data!B137</f>
        <v>0.8373674123678656</v>
      </c>
      <c r="AL130" s="76">
        <f>AK130*Data!D137/Data!B137</f>
        <v>0.39325757018085994</v>
      </c>
      <c r="AM130" s="15">
        <f>Data!N$6/100*Data!C137*AK130</f>
        <v>1.8422083072093045</v>
      </c>
      <c r="AN130" s="15">
        <f>Data!N$7*AL130</f>
        <v>117.97727105425798</v>
      </c>
      <c r="AO130" s="77">
        <f t="shared" si="18"/>
        <v>0.7455946875536007</v>
      </c>
      <c r="AP130" s="8">
        <f>Data!N$5/100*Data!C137*Data!G137/Data!B137/(1-AO130)*AK130</f>
        <v>7.7689348791485999</v>
      </c>
    </row>
    <row r="131" spans="1:42">
      <c r="A131" s="11">
        <v>126</v>
      </c>
      <c r="B131" s="22">
        <f>AI131</f>
        <v>56.48020833333333</v>
      </c>
      <c r="C131" s="16">
        <f t="shared" si="10"/>
        <v>67.010416666666671</v>
      </c>
      <c r="J131" s="23">
        <f>Data!B138*Data!C138</f>
        <v>340030</v>
      </c>
      <c r="K131" s="23">
        <f>IF(Data!C$7=1,Data!D138,IF(Data!C$7=2,J131,Data!B138))</f>
        <v>164</v>
      </c>
      <c r="L131" s="33">
        <f>Data!E138*SQRT(Data!F138/20)</f>
        <v>118.85881636600156</v>
      </c>
      <c r="M131" s="33">
        <f>IF(Data!H138="A",Data!G$5,IF(Data!H138="B",Data!G$6,Data!G$7))</f>
        <v>3.5</v>
      </c>
      <c r="N131" s="33">
        <f>IF(Data!I138="A",Data!G$5,IF(Data!I138="B",Data!G$6,Data!G$7))</f>
        <v>2.5</v>
      </c>
      <c r="O131" s="33">
        <f>IF(Data!J138="A",Data!G$5,IF(Data!J138="B",Data!G$6,Data!G$7))</f>
        <v>3.5</v>
      </c>
      <c r="P131" s="45">
        <f>IF(Data!C$6=1,M131,IF(Data!C$6=2,N131,O131))</f>
        <v>3.5</v>
      </c>
      <c r="Q131" s="47">
        <f>Data!B138*P131/Data!G$9/Data!E138/SQRT(Data!F138/21)</f>
        <v>0.57770425567369388</v>
      </c>
      <c r="R131">
        <f t="shared" si="11"/>
        <v>0.33762792416145176</v>
      </c>
      <c r="S131">
        <f t="shared" si="12"/>
        <v>0.17487020498659145</v>
      </c>
      <c r="T131" s="67">
        <f>(1-L131*S131/Data!G138)*100</f>
        <v>94.09520864136752</v>
      </c>
      <c r="U131" s="45">
        <f t="shared" si="13"/>
        <v>154.31614217184273</v>
      </c>
      <c r="V131" s="47">
        <f>Data!B138*Data!J$5/Data!G$9/Data!E138/SQRT(Data!F138/21)</f>
        <v>0.48692215835354191</v>
      </c>
      <c r="W131">
        <f t="shared" si="14"/>
        <v>0.35434427982983524</v>
      </c>
      <c r="X131">
        <f t="shared" si="15"/>
        <v>0.20186132032444709</v>
      </c>
      <c r="Y131" s="67">
        <f>(1-L131*X131/Data!G138)*100</f>
        <v>93.183807498908493</v>
      </c>
      <c r="Z131" s="45">
        <f t="shared" si="16"/>
        <v>152.82144429820994</v>
      </c>
      <c r="AA131" s="71">
        <f>IF(Data!C$6=1,M131,IF(Data!C$6=2,N131,O131))*Data!B138/Data!G$9</f>
        <v>67.010416666666671</v>
      </c>
      <c r="AB131" s="72">
        <f>Data!C138*AA131</f>
        <v>4958.7708333333339</v>
      </c>
      <c r="AC131" s="35">
        <f>(100-T131)/100*Data!B138</f>
        <v>271.32516292916245</v>
      </c>
      <c r="AD131" s="75">
        <f>AC131/Data!B138*Data!D138</f>
        <v>9.6838578281572669</v>
      </c>
      <c r="AE131" s="15">
        <f>Data!N$6/100*Data!C138*AC131</f>
        <v>4015.6124113516044</v>
      </c>
      <c r="AF131" s="15">
        <f>Data!N$7*AD131</f>
        <v>2905.1573484471801</v>
      </c>
      <c r="AG131" s="77">
        <f t="shared" si="17"/>
        <v>0.718268097254954</v>
      </c>
      <c r="AH131" s="8">
        <f>Data!N$5/100*Data!C138*Data!G138/Data!B138/(1-AG131)*AC131</f>
        <v>1364.8437025682513</v>
      </c>
      <c r="AI131" s="71">
        <f>Data!J$5*Data!B138/Data!G$9</f>
        <v>56.48020833333333</v>
      </c>
      <c r="AJ131" s="72">
        <f>Data!C138*AI131</f>
        <v>4179.5354166666666</v>
      </c>
      <c r="AK131" s="72">
        <f>(100-Y131)/100*Data!B138</f>
        <v>313.20404542515473</v>
      </c>
      <c r="AL131" s="76">
        <f>AK131*Data!D138/Data!B138</f>
        <v>11.178555701790073</v>
      </c>
      <c r="AM131" s="15">
        <f>Data!N$6/100*Data!C138*AK131</f>
        <v>4635.4198722922902</v>
      </c>
      <c r="AN131" s="15">
        <f>Data!N$7*AL131</f>
        <v>3353.5667105370217</v>
      </c>
      <c r="AO131" s="77">
        <f t="shared" si="18"/>
        <v>0.68684325227468057</v>
      </c>
      <c r="AP131" s="8">
        <f>Data!N$5/100*Data!C138*Data!G138/Data!B138/(1-AO131)*AK131</f>
        <v>1417.4066466561117</v>
      </c>
    </row>
    <row r="132" spans="1:42">
      <c r="A132" s="11">
        <v>127</v>
      </c>
      <c r="B132" s="22">
        <f>AI132</f>
        <v>141.44020833333335</v>
      </c>
      <c r="C132" s="16">
        <f t="shared" si="10"/>
        <v>167.81041666666667</v>
      </c>
      <c r="J132" s="23">
        <f>Data!B139*Data!C139</f>
        <v>402745</v>
      </c>
      <c r="K132" s="23">
        <f>IF(Data!C$7=1,Data!D139,IF(Data!C$7=2,J132,Data!B139))</f>
        <v>249</v>
      </c>
      <c r="L132" s="33">
        <f>Data!E139*SQRT(Data!F139/20)</f>
        <v>308.45981968565133</v>
      </c>
      <c r="M132" s="33">
        <f>IF(Data!H139="A",Data!G$5,IF(Data!H139="B",Data!G$6,Data!G$7))</f>
        <v>3.5</v>
      </c>
      <c r="N132" s="33">
        <f>IF(Data!I139="A",Data!G$5,IF(Data!I139="B",Data!G$6,Data!G$7))</f>
        <v>1.5</v>
      </c>
      <c r="O132" s="33">
        <f>IF(Data!J139="A",Data!G$5,IF(Data!J139="B",Data!G$6,Data!G$7))</f>
        <v>3.5</v>
      </c>
      <c r="P132" s="45">
        <f>IF(Data!C$6=1,M132,IF(Data!C$6=2,N132,O132))</f>
        <v>3.5</v>
      </c>
      <c r="Q132" s="47">
        <f>Data!B139*P132/Data!G$9/Data!E139/SQRT(Data!F139/21)</f>
        <v>0.55746161018665974</v>
      </c>
      <c r="R132">
        <f t="shared" si="11"/>
        <v>0.34152942973496703</v>
      </c>
      <c r="S132">
        <f t="shared" si="12"/>
        <v>0.18064264159549676</v>
      </c>
      <c r="T132" s="67">
        <f>(1-L132*S132/Data!G139)*100</f>
        <v>93.129346898386359</v>
      </c>
      <c r="U132" s="45">
        <f t="shared" si="13"/>
        <v>231.89207377698204</v>
      </c>
      <c r="V132" s="47">
        <f>Data!B139*Data!J$5/Data!G$9/Data!E139/SQRT(Data!F139/21)</f>
        <v>0.46986050001447044</v>
      </c>
      <c r="W132">
        <f t="shared" si="14"/>
        <v>0.35724832629282655</v>
      </c>
      <c r="X132">
        <f t="shared" si="15"/>
        <v>0.20725600713102824</v>
      </c>
      <c r="Y132" s="67">
        <f>(1-L132*X132/Data!G139)*100</f>
        <v>92.117120765918003</v>
      </c>
      <c r="Z132" s="45">
        <f t="shared" si="16"/>
        <v>229.37163070713581</v>
      </c>
      <c r="AA132" s="71">
        <f>IF(Data!C$6=1,M132,IF(Data!C$6=2,N132,O132))*Data!B139/Data!G$9</f>
        <v>167.81041666666667</v>
      </c>
      <c r="AB132" s="72">
        <f>Data!C139*AA132</f>
        <v>5873.364583333333</v>
      </c>
      <c r="AC132" s="35">
        <f>(100-T132)/100*Data!B139</f>
        <v>790.60605240268171</v>
      </c>
      <c r="AD132" s="75">
        <f>AC132/Data!B139*Data!D139</f>
        <v>17.107926223017966</v>
      </c>
      <c r="AE132" s="15">
        <f>Data!N$6/100*Data!C139*AC132</f>
        <v>5534.2423668187721</v>
      </c>
      <c r="AF132" s="15">
        <f>Data!N$7*AD132</f>
        <v>5132.37786690539</v>
      </c>
      <c r="AG132" s="77">
        <f t="shared" si="17"/>
        <v>0.7113939593336317</v>
      </c>
      <c r="AH132" s="8">
        <f>Data!N$5/100*Data!C139*Data!G139/Data!B139/(1-AG132)*AC132</f>
        <v>1689.3572968795936</v>
      </c>
      <c r="AI132" s="71">
        <f>Data!J$5*Data!B139/Data!G$9</f>
        <v>141.44020833333335</v>
      </c>
      <c r="AJ132" s="72">
        <f>Data!C139*AI132</f>
        <v>4950.4072916666673</v>
      </c>
      <c r="AK132" s="72">
        <f>(100-Y132)/100*Data!B139</f>
        <v>907.08291346581552</v>
      </c>
      <c r="AL132" s="76">
        <f>AK132*Data!D139/Data!B139</f>
        <v>19.628369292864175</v>
      </c>
      <c r="AM132" s="15">
        <f>Data!N$6/100*Data!C139*AK132</f>
        <v>6349.580394260709</v>
      </c>
      <c r="AN132" s="15">
        <f>Data!N$7*AL132</f>
        <v>5888.5107878592526</v>
      </c>
      <c r="AO132" s="77">
        <f t="shared" si="18"/>
        <v>0.68077265665622255</v>
      </c>
      <c r="AP132" s="8">
        <f>Data!N$5/100*Data!C139*Data!G139/Data!B139/(1-AO132)*AK132</f>
        <v>1752.3211257192818</v>
      </c>
    </row>
    <row r="133" spans="1:42">
      <c r="A133" s="11">
        <v>128</v>
      </c>
      <c r="B133" s="22">
        <f>AI133</f>
        <v>40.759166666666673</v>
      </c>
      <c r="C133" s="16">
        <f t="shared" si="10"/>
        <v>48.358333333333334</v>
      </c>
      <c r="J133" s="23">
        <f>Data!B140*Data!C140</f>
        <v>484136</v>
      </c>
      <c r="K133" s="23">
        <f>IF(Data!C$7=1,Data!D140,IF(Data!C$7=2,J133,Data!B140))</f>
        <v>164</v>
      </c>
      <c r="L133" s="33">
        <f>Data!E140*SQRT(Data!F140/20)</f>
        <v>49.775853938155052</v>
      </c>
      <c r="M133" s="33">
        <f>IF(Data!H140="A",Data!G$5,IF(Data!H140="B",Data!G$6,Data!G$7))</f>
        <v>3.5</v>
      </c>
      <c r="N133" s="33">
        <f>IF(Data!I140="A",Data!G$5,IF(Data!I140="B",Data!G$6,Data!G$7))</f>
        <v>2.5</v>
      </c>
      <c r="O133" s="33">
        <f>IF(Data!J140="A",Data!G$5,IF(Data!J140="B",Data!G$6,Data!G$7))</f>
        <v>3.5</v>
      </c>
      <c r="P133" s="45">
        <f>IF(Data!C$6=1,M133,IF(Data!C$6=2,N133,O133))</f>
        <v>3.5</v>
      </c>
      <c r="Q133" s="47">
        <f>Data!B140*P133/Data!G$9/Data!E140/SQRT(Data!F140/21)</f>
        <v>0.99551373122840758</v>
      </c>
      <c r="R133">
        <f t="shared" si="11"/>
        <v>0.24305597874812565</v>
      </c>
      <c r="S133">
        <f t="shared" si="12"/>
        <v>8.4029395179993666E-2</v>
      </c>
      <c r="T133" s="67">
        <f>(1-L133*S133/Data!G140)*100</f>
        <v>98.036321642727287</v>
      </c>
      <c r="U133" s="45">
        <f t="shared" si="13"/>
        <v>160.77956749407275</v>
      </c>
      <c r="V133" s="47">
        <f>Data!B140*Data!J$5/Data!G$9/Data!E140/SQRT(Data!F140/21)</f>
        <v>0.83907585917822947</v>
      </c>
      <c r="W133">
        <f t="shared" si="14"/>
        <v>0.28056107230280919</v>
      </c>
      <c r="X133">
        <f t="shared" si="15"/>
        <v>0.1121473281098703</v>
      </c>
      <c r="Y133" s="67">
        <f>(1-L133*X133/Data!G140)*100</f>
        <v>97.379235200210672</v>
      </c>
      <c r="Z133" s="45">
        <f t="shared" si="16"/>
        <v>159.70194572834552</v>
      </c>
      <c r="AA133" s="71">
        <f>IF(Data!C$6=1,M133,IF(Data!C$6=2,N133,O133))*Data!B140/Data!G$9</f>
        <v>48.358333333333334</v>
      </c>
      <c r="AB133" s="72">
        <f>Data!C140*AA133</f>
        <v>7060.3166666666666</v>
      </c>
      <c r="AC133" s="35">
        <f>(100-T133)/100*Data!B140</f>
        <v>65.115574327163145</v>
      </c>
      <c r="AD133" s="75">
        <f>AC133/Data!B140*Data!D140</f>
        <v>3.2204325059272483</v>
      </c>
      <c r="AE133" s="15">
        <f>Data!N$6/100*Data!C140*AC133</f>
        <v>1901.374770353164</v>
      </c>
      <c r="AF133" s="15">
        <f>Data!N$7*AD133</f>
        <v>966.12975177817452</v>
      </c>
      <c r="AG133" s="77">
        <f t="shared" si="17"/>
        <v>0.84025676534677007</v>
      </c>
      <c r="AH133" s="8">
        <f>Data!N$5/100*Data!C140*Data!G140/Data!B140/(1-AG133)*AC133</f>
        <v>955.6972739257111</v>
      </c>
      <c r="AI133" s="71">
        <f>Data!J$5*Data!B140/Data!G$9</f>
        <v>40.759166666666673</v>
      </c>
      <c r="AJ133" s="72">
        <f>Data!C140*AI133</f>
        <v>5950.838333333334</v>
      </c>
      <c r="AK133" s="72">
        <f>(100-Y133)/100*Data!B140</f>
        <v>86.904560761014096</v>
      </c>
      <c r="AL133" s="76">
        <f>AK133*Data!D140/Data!B140</f>
        <v>4.2980542716544967</v>
      </c>
      <c r="AM133" s="15">
        <f>Data!N$6/100*Data!C140*AK133</f>
        <v>2537.6131742216116</v>
      </c>
      <c r="AN133" s="15">
        <f>Data!N$7*AL133</f>
        <v>1289.416281496349</v>
      </c>
      <c r="AO133" s="77">
        <f t="shared" si="18"/>
        <v>0.79928662903270842</v>
      </c>
      <c r="AP133" s="8">
        <f>Data!N$5/100*Data!C140*Data!G140/Data!B140/(1-AO133)*AK133</f>
        <v>1015.1359542101694</v>
      </c>
    </row>
    <row r="134" spans="1:42">
      <c r="A134" s="11">
        <v>129</v>
      </c>
      <c r="B134" s="22">
        <f>AI134</f>
        <v>37.071666666666673</v>
      </c>
      <c r="C134" s="16">
        <f t="shared" si="10"/>
        <v>43.983333333333334</v>
      </c>
      <c r="J134" s="23">
        <f>Data!B141*Data!C141</f>
        <v>319696</v>
      </c>
      <c r="K134" s="23">
        <f>IF(Data!C$7=1,Data!D141,IF(Data!C$7=2,J134,Data!B141))</f>
        <v>101</v>
      </c>
      <c r="L134" s="33">
        <f>Data!E141*SQRT(Data!F141/20)</f>
        <v>129.96270956223265</v>
      </c>
      <c r="M134" s="33">
        <f>IF(Data!H141="A",Data!G$5,IF(Data!H141="B",Data!G$6,Data!G$7))</f>
        <v>3.5</v>
      </c>
      <c r="N134" s="33">
        <f>IF(Data!I141="A",Data!G$5,IF(Data!I141="B",Data!G$6,Data!G$7))</f>
        <v>2.5</v>
      </c>
      <c r="O134" s="33">
        <f>IF(Data!J141="A",Data!G$5,IF(Data!J141="B",Data!G$6,Data!G$7))</f>
        <v>2.5</v>
      </c>
      <c r="P134" s="45">
        <f>IF(Data!C$6=1,M134,IF(Data!C$6=2,N134,O134))</f>
        <v>3.5</v>
      </c>
      <c r="Q134" s="47">
        <f>Data!B141*P134/Data!G$9/Data!E141/SQRT(Data!F141/21)</f>
        <v>0.34678797688012269</v>
      </c>
      <c r="R134">
        <f t="shared" si="11"/>
        <v>0.37566005526776242</v>
      </c>
      <c r="S134">
        <f t="shared" si="12"/>
        <v>0.24929908036380774</v>
      </c>
      <c r="T134" s="67">
        <f>(1-L134*S134/Data!G141)*100</f>
        <v>86.443688713199478</v>
      </c>
      <c r="U134" s="45">
        <f t="shared" si="13"/>
        <v>87.308125600331479</v>
      </c>
      <c r="V134" s="47">
        <f>Data!B141*Data!J$5/Data!G$9/Data!E141/SQRT(Data!F141/21)</f>
        <v>0.29229272337038914</v>
      </c>
      <c r="W134">
        <f t="shared" si="14"/>
        <v>0.38225887353390181</v>
      </c>
      <c r="X134">
        <f t="shared" si="15"/>
        <v>0.26971699384038433</v>
      </c>
      <c r="Y134" s="67">
        <f>(1-L134*X134/Data!G141)*100</f>
        <v>85.333409483482697</v>
      </c>
      <c r="Z134" s="45">
        <f t="shared" si="16"/>
        <v>86.186743578317532</v>
      </c>
      <c r="AA134" s="71">
        <f>IF(Data!C$6=1,M134,IF(Data!C$6=2,N134,O134))*Data!B141/Data!G$9</f>
        <v>43.983333333333334</v>
      </c>
      <c r="AB134" s="72">
        <f>Data!C141*AA134</f>
        <v>4662.2333333333336</v>
      </c>
      <c r="AC134" s="35">
        <f>(100-T134)/100*Data!B141</f>
        <v>408.85834840990373</v>
      </c>
      <c r="AD134" s="75">
        <f>AC134/Data!B141*Data!D141</f>
        <v>13.691874399668526</v>
      </c>
      <c r="AE134" s="15">
        <f>Data!N$6/100*Data!C141*AC134</f>
        <v>8667.7969862899608</v>
      </c>
      <c r="AF134" s="15">
        <f>Data!N$7*AD134</f>
        <v>4107.5623199005577</v>
      </c>
      <c r="AG134" s="77">
        <f t="shared" si="17"/>
        <v>0.63562469483296125</v>
      </c>
      <c r="AH134" s="8">
        <f>Data!N$5/100*Data!C141*Data!G141/Data!B141/(1-AG134)*AC134</f>
        <v>2356.3314065861637</v>
      </c>
      <c r="AI134" s="71">
        <f>Data!J$5*Data!B141/Data!G$9</f>
        <v>37.071666666666673</v>
      </c>
      <c r="AJ134" s="72">
        <f>Data!C141*AI134</f>
        <v>3929.5966666666673</v>
      </c>
      <c r="AK134" s="72">
        <f>(100-Y134)/100*Data!B141</f>
        <v>442.34436997816186</v>
      </c>
      <c r="AL134" s="76">
        <f>AK134*Data!D141/Data!B141</f>
        <v>14.813256421682476</v>
      </c>
      <c r="AM134" s="15">
        <f>Data!N$6/100*Data!C141*AK134</f>
        <v>9377.7006435370331</v>
      </c>
      <c r="AN134" s="15">
        <f>Data!N$7*AL134</f>
        <v>4443.9769265047426</v>
      </c>
      <c r="AO134" s="77">
        <f t="shared" si="18"/>
        <v>0.61496858903700446</v>
      </c>
      <c r="AP134" s="8">
        <f>Data!N$5/100*Data!C141*Data!G141/Data!B141/(1-AO134)*AK134</f>
        <v>2412.5525448439284</v>
      </c>
    </row>
    <row r="135" spans="1:42">
      <c r="A135" s="11">
        <v>130</v>
      </c>
      <c r="B135" s="22">
        <f>AI135</f>
        <v>10.828958333333334</v>
      </c>
      <c r="C135" s="16">
        <f t="shared" ref="C135:C155" si="19">AA135</f>
        <v>12.847916666666666</v>
      </c>
      <c r="J135" s="23">
        <f>Data!B142*Data!C142</f>
        <v>233465</v>
      </c>
      <c r="K135" s="23">
        <f>IF(Data!C$7=1,Data!D142,IF(Data!C$7=2,J135,Data!B142))</f>
        <v>110</v>
      </c>
      <c r="L135" s="33">
        <f>Data!E142*SQRT(Data!F142/20)</f>
        <v>18.183572278299263</v>
      </c>
      <c r="M135" s="33">
        <f>IF(Data!H142="A",Data!G$5,IF(Data!H142="B",Data!G$6,Data!G$7))</f>
        <v>3.5</v>
      </c>
      <c r="N135" s="33">
        <f>IF(Data!I142="A",Data!G$5,IF(Data!I142="B",Data!G$6,Data!G$7))</f>
        <v>3.5</v>
      </c>
      <c r="O135" s="33">
        <f>IF(Data!J142="A",Data!G$5,IF(Data!J142="B",Data!G$6,Data!G$7))</f>
        <v>2.5</v>
      </c>
      <c r="P135" s="45">
        <f>IF(Data!C$6=1,M135,IF(Data!C$6=2,N135,O135))</f>
        <v>3.5</v>
      </c>
      <c r="Q135" s="47">
        <f>Data!B142*P135/Data!G$9/Data!E142/SQRT(Data!F142/21)</f>
        <v>0.72401598274285139</v>
      </c>
      <c r="R135">
        <f t="shared" ref="R135:R155" si="20">1/SQRT(2*3.1416)*EXP(-Q135*Q135/2)</f>
        <v>0.30695955766760902</v>
      </c>
      <c r="S135">
        <f t="shared" ref="S135:S155" si="21">MIN(4,(R135-Q135*(1-NORMSDIST(Q135))))</f>
        <v>0.1371575651803025</v>
      </c>
      <c r="T135" s="67">
        <f>(1-L135*S135/Data!G142)*100</f>
        <v>96.958518902473685</v>
      </c>
      <c r="U135" s="45">
        <f t="shared" ref="U135:U155" si="22">K135*T135/100</f>
        <v>106.65437079272105</v>
      </c>
      <c r="V135" s="47">
        <f>Data!B142*Data!J$5/Data!G$9/Data!E142/SQRT(Data!F142/21)</f>
        <v>0.61024204259754622</v>
      </c>
      <c r="W135">
        <f t="shared" ref="W135:W155" si="23">1/SQRT(2*3.1416)*EXP(-V135*V135/2)</f>
        <v>0.33116538437882037</v>
      </c>
      <c r="X135">
        <f t="shared" ref="X135:X155" si="24">MIN(4,(W135-V135*(1-NORMSDIST(V135))))</f>
        <v>0.16588087456124179</v>
      </c>
      <c r="Y135" s="67">
        <f>(1-L135*X135/Data!G142)*100</f>
        <v>96.321576985156298</v>
      </c>
      <c r="Z135" s="45">
        <f t="shared" ref="Z135:Z155" si="25">K135*Y135/100</f>
        <v>105.95373468367194</v>
      </c>
      <c r="AA135" s="71">
        <f>IF(Data!C$6=1,M135,IF(Data!C$6=2,N135,O135))*Data!B142/Data!G$9</f>
        <v>12.847916666666666</v>
      </c>
      <c r="AB135" s="72">
        <f>Data!C142*AA135</f>
        <v>3404.6979166666665</v>
      </c>
      <c r="AC135" s="35">
        <f>(100-T135)/100*Data!B142</f>
        <v>26.795448469206836</v>
      </c>
      <c r="AD135" s="75">
        <f>AC135/Data!B142*Data!D142</f>
        <v>3.3456292072789466</v>
      </c>
      <c r="AE135" s="15">
        <f>Data!N$6/100*Data!C142*AC135</f>
        <v>1420.1587688679622</v>
      </c>
      <c r="AF135" s="15">
        <f>Data!N$7*AD135</f>
        <v>1003.688762183684</v>
      </c>
      <c r="AG135" s="77">
        <f t="shared" ref="AG135:AG155" si="26">NORMSDIST(Q135)</f>
        <v>0.76547203855358115</v>
      </c>
      <c r="AH135" s="8">
        <f>Data!N$5/100*Data!C142*Data!G142/Data!B142/(1-AG135)*AC135</f>
        <v>704.51497383976437</v>
      </c>
      <c r="AI135" s="71">
        <f>Data!J$5*Data!B142/Data!G$9</f>
        <v>10.828958333333334</v>
      </c>
      <c r="AJ135" s="72">
        <f>Data!C142*AI135</f>
        <v>2869.6739583333338</v>
      </c>
      <c r="AK135" s="72">
        <f>(100-Y135)/100*Data!B142</f>
        <v>32.406906760773012</v>
      </c>
      <c r="AL135" s="76">
        <f>AK135*Data!D142/Data!B142</f>
        <v>4.0462653163280722</v>
      </c>
      <c r="AM135" s="15">
        <f>Data!N$6/100*Data!C142*AK135</f>
        <v>1717.5660583209697</v>
      </c>
      <c r="AN135" s="15">
        <f>Data!N$7*AL135</f>
        <v>1213.8795948984216</v>
      </c>
      <c r="AO135" s="77">
        <f t="shared" ref="AO135:AO155" si="27">NORMSDIST(V135)</f>
        <v>0.7291492583597956</v>
      </c>
      <c r="AP135" s="8">
        <f>Data!N$5/100*Data!C142*Data!G142/Data!B142/(1-AO135)*AK135</f>
        <v>737.78764300685145</v>
      </c>
    </row>
    <row r="136" spans="1:42">
      <c r="A136" s="11">
        <v>131</v>
      </c>
      <c r="B136" s="22">
        <f>AI136</f>
        <v>6.4777083333333341</v>
      </c>
      <c r="C136" s="16">
        <f t="shared" si="19"/>
        <v>7.6854166666666668</v>
      </c>
      <c r="J136" s="23">
        <f>Data!B143*Data!C143</f>
        <v>127007</v>
      </c>
      <c r="K136" s="23">
        <f>IF(Data!C$7=1,Data!D143,IF(Data!C$7=2,J136,Data!B143))</f>
        <v>100</v>
      </c>
      <c r="L136" s="33">
        <f>Data!E143*SQRT(Data!F143/20)</f>
        <v>12.262803053263172</v>
      </c>
      <c r="M136" s="33">
        <f>IF(Data!H143="A",Data!G$5,IF(Data!H143="B",Data!G$6,Data!G$7))</f>
        <v>3.5</v>
      </c>
      <c r="N136" s="33">
        <f>IF(Data!I143="A",Data!G$5,IF(Data!I143="B",Data!G$6,Data!G$7))</f>
        <v>3.5</v>
      </c>
      <c r="O136" s="33">
        <f>IF(Data!J143="A",Data!G$5,IF(Data!J143="B",Data!G$6,Data!G$7))</f>
        <v>2.5</v>
      </c>
      <c r="P136" s="45">
        <f>IF(Data!C$6=1,M136,IF(Data!C$6=2,N136,O136))</f>
        <v>3.5</v>
      </c>
      <c r="Q136" s="47">
        <f>Data!B143*P136/Data!G$9/Data!E143/SQRT(Data!F143/21)</f>
        <v>0.64220297640890911</v>
      </c>
      <c r="R136">
        <f t="shared" si="20"/>
        <v>0.32460311293756455</v>
      </c>
      <c r="S136">
        <f t="shared" si="21"/>
        <v>0.15739227420008917</v>
      </c>
      <c r="T136" s="67">
        <f>(1-L136*S136/Data!G143)*100</f>
        <v>97.075650817241083</v>
      </c>
      <c r="U136" s="45">
        <f t="shared" si="22"/>
        <v>97.075650817241069</v>
      </c>
      <c r="V136" s="47">
        <f>Data!B143*Data!J$5/Data!G$9/Data!E143/SQRT(Data!F143/21)</f>
        <v>0.54128536583036635</v>
      </c>
      <c r="W136">
        <f t="shared" si="23"/>
        <v>0.34457805961553195</v>
      </c>
      <c r="X136">
        <f t="shared" si="24"/>
        <v>0.18535601771221444</v>
      </c>
      <c r="Y136" s="67">
        <f>(1-L136*X136/Data!G143)*100</f>
        <v>96.55608433342114</v>
      </c>
      <c r="Z136" s="45">
        <f t="shared" si="25"/>
        <v>96.556084333421126</v>
      </c>
      <c r="AA136" s="71">
        <f>IF(Data!C$6=1,M136,IF(Data!C$6=2,N136,O136))*Data!B143/Data!G$9</f>
        <v>7.6854166666666668</v>
      </c>
      <c r="AB136" s="72">
        <f>Data!C143*AA136</f>
        <v>1852.1854166666667</v>
      </c>
      <c r="AC136" s="35">
        <f>(100-T136)/100*Data!B143</f>
        <v>15.411320193139492</v>
      </c>
      <c r="AD136" s="75">
        <f>AC136/Data!B143*Data!D143</f>
        <v>2.9243491827589168</v>
      </c>
      <c r="AE136" s="15">
        <f>Data!N$6/100*Data!C143*AC136</f>
        <v>742.82563330932351</v>
      </c>
      <c r="AF136" s="15">
        <f>Data!N$7*AD136</f>
        <v>877.30475482767497</v>
      </c>
      <c r="AG136" s="77">
        <f t="shared" si="26"/>
        <v>0.73962929964527691</v>
      </c>
      <c r="AH136" s="8">
        <f>Data!N$5/100*Data!C143*Data!G143/Data!B143/(1-AG136)*AC136</f>
        <v>446.61993493884654</v>
      </c>
      <c r="AI136" s="71">
        <f>Data!J$5*Data!B143/Data!G$9</f>
        <v>6.4777083333333341</v>
      </c>
      <c r="AJ136" s="72">
        <f>Data!C143*AI136</f>
        <v>1561.1277083333334</v>
      </c>
      <c r="AK136" s="72">
        <f>(100-Y136)/100*Data!B143</f>
        <v>18.149435562870593</v>
      </c>
      <c r="AL136" s="76">
        <f>AK136*Data!D143/Data!B143</f>
        <v>3.4439156665788606</v>
      </c>
      <c r="AM136" s="15">
        <f>Data!N$6/100*Data!C143*AK136</f>
        <v>874.8027941303626</v>
      </c>
      <c r="AN136" s="15">
        <f>Data!N$7*AL136</f>
        <v>1033.1746999736581</v>
      </c>
      <c r="AO136" s="77">
        <f t="shared" si="27"/>
        <v>0.70584454715663569</v>
      </c>
      <c r="AP136" s="8">
        <f>Data!N$5/100*Data!C143*Data!G143/Data!B143/(1-AO136)*AK136</f>
        <v>465.56099898114707</v>
      </c>
    </row>
    <row r="137" spans="1:42">
      <c r="A137" s="11">
        <v>132</v>
      </c>
      <c r="B137" s="22">
        <f>AI137</f>
        <v>3.0606250000000004</v>
      </c>
      <c r="C137" s="16">
        <f t="shared" si="19"/>
        <v>3.6312500000000001</v>
      </c>
      <c r="J137" s="23">
        <f>Data!B144*Data!C144</f>
        <v>206919</v>
      </c>
      <c r="K137" s="23">
        <f>IF(Data!C$7=1,Data!D144,IF(Data!C$7=2,J137,Data!B144))</f>
        <v>190</v>
      </c>
      <c r="L137" s="33">
        <f>Data!E144*SQRT(Data!F144/20)</f>
        <v>4.3252611909128866</v>
      </c>
      <c r="M137" s="33">
        <f>IF(Data!H144="A",Data!G$5,IF(Data!H144="B",Data!G$6,Data!G$7))</f>
        <v>3.5</v>
      </c>
      <c r="N137" s="33">
        <f>IF(Data!I144="A",Data!G$5,IF(Data!I144="B",Data!G$6,Data!G$7))</f>
        <v>3.5</v>
      </c>
      <c r="O137" s="33">
        <f>IF(Data!J144="A",Data!G$5,IF(Data!J144="B",Data!G$6,Data!G$7))</f>
        <v>3.5</v>
      </c>
      <c r="P137" s="45">
        <f>IF(Data!C$6=1,M137,IF(Data!C$6=2,N137,O137))</f>
        <v>3.5</v>
      </c>
      <c r="Q137" s="47">
        <f>Data!B144*P137/Data!G$9/Data!E144/SQRT(Data!F144/21)</f>
        <v>0.86027729486175697</v>
      </c>
      <c r="R137">
        <f t="shared" si="20"/>
        <v>0.27555219454535979</v>
      </c>
      <c r="S137">
        <f t="shared" si="21"/>
        <v>0.10795460404295193</v>
      </c>
      <c r="T137" s="67">
        <f>(1-L137*S137/Data!G144)*100</f>
        <v>98.054450586469386</v>
      </c>
      <c r="U137" s="45">
        <f t="shared" si="22"/>
        <v>186.30345611429183</v>
      </c>
      <c r="V137" s="47">
        <f>Data!B144*Data!J$5/Data!G$9/Data!E144/SQRT(Data!F144/21)</f>
        <v>0.72509086281205248</v>
      </c>
      <c r="W137">
        <f t="shared" si="23"/>
        <v>0.30672058816598791</v>
      </c>
      <c r="X137">
        <f t="shared" si="24"/>
        <v>0.13690565330797633</v>
      </c>
      <c r="Y137" s="67">
        <f>(1-L137*X137/Data!G144)*100</f>
        <v>97.532697045543486</v>
      </c>
      <c r="Z137" s="45">
        <f t="shared" si="25"/>
        <v>185.31212438653264</v>
      </c>
      <c r="AA137" s="71">
        <f>IF(Data!C$6=1,M137,IF(Data!C$6=2,N137,O137))*Data!B144/Data!G$9</f>
        <v>3.6312500000000001</v>
      </c>
      <c r="AB137" s="72">
        <f>Data!C144*AA137</f>
        <v>3017.5687499999999</v>
      </c>
      <c r="AC137" s="35">
        <f>(100-T137)/100*Data!B144</f>
        <v>4.8444180396912282</v>
      </c>
      <c r="AD137" s="75">
        <f>AC137/Data!B144*Data!D144</f>
        <v>3.6965438857081661</v>
      </c>
      <c r="AE137" s="15">
        <f>Data!N$6/100*Data!C144*AC137</f>
        <v>805.14227819668224</v>
      </c>
      <c r="AF137" s="15">
        <f>Data!N$7*AD137</f>
        <v>1108.9631657124498</v>
      </c>
      <c r="AG137" s="77">
        <f t="shared" si="26"/>
        <v>0.80518189715870614</v>
      </c>
      <c r="AH137" s="8">
        <f>Data!N$5/100*Data!C144*Data!G144/Data!B144/(1-AG137)*AC137</f>
        <v>497.92648806184297</v>
      </c>
      <c r="AI137" s="71">
        <f>Data!J$5*Data!B144/Data!G$9</f>
        <v>3.0606250000000004</v>
      </c>
      <c r="AJ137" s="72">
        <f>Data!C144*AI137</f>
        <v>2543.3793750000004</v>
      </c>
      <c r="AK137" s="72">
        <f>(100-Y137)/100*Data!B144</f>
        <v>6.1435843565967199</v>
      </c>
      <c r="AL137" s="76">
        <f>AK137*Data!D144/Data!B144</f>
        <v>4.6878756134673765</v>
      </c>
      <c r="AM137" s="15">
        <f>Data!N$6/100*Data!C144*AK137</f>
        <v>1021.0637200663749</v>
      </c>
      <c r="AN137" s="15">
        <f>Data!N$7*AL137</f>
        <v>1406.362684040213</v>
      </c>
      <c r="AO137" s="77">
        <f t="shared" si="27"/>
        <v>0.76580185523310262</v>
      </c>
      <c r="AP137" s="8">
        <f>Data!N$5/100*Data!C144*Data!G144/Data!B144/(1-AO137)*AK137</f>
        <v>525.28052872342801</v>
      </c>
    </row>
    <row r="138" spans="1:42">
      <c r="A138" s="11">
        <v>133</v>
      </c>
      <c r="B138" s="22">
        <f>AI138</f>
        <v>47.113958333333336</v>
      </c>
      <c r="C138" s="16">
        <f t="shared" si="19"/>
        <v>39.927083333333336</v>
      </c>
      <c r="J138" s="23">
        <f>Data!B145*Data!C145</f>
        <v>30664</v>
      </c>
      <c r="K138" s="23">
        <f>IF(Data!C$7=1,Data!D145,IF(Data!C$7=2,J138,Data!B145))</f>
        <v>418</v>
      </c>
      <c r="L138" s="33">
        <f>Data!E145*SQRT(Data!F145/20)</f>
        <v>43.398930714913547</v>
      </c>
      <c r="M138" s="33">
        <f>IF(Data!H145="A",Data!G$5,IF(Data!H145="B",Data!G$6,Data!G$7))</f>
        <v>2.5</v>
      </c>
      <c r="N138" s="33">
        <f>IF(Data!I145="A",Data!G$5,IF(Data!I145="B",Data!G$6,Data!G$7))</f>
        <v>1.5</v>
      </c>
      <c r="O138" s="33">
        <f>IF(Data!J145="A",Data!G$5,IF(Data!J145="B",Data!G$6,Data!G$7))</f>
        <v>3.5</v>
      </c>
      <c r="P138" s="45">
        <f>IF(Data!C$6=1,M138,IF(Data!C$6=2,N138,O138))</f>
        <v>2.5</v>
      </c>
      <c r="Q138" s="47">
        <f>Data!B145*P138/Data!G$9/Data!E145/SQRT(Data!F145/21)</f>
        <v>0.94272105419509711</v>
      </c>
      <c r="R138">
        <f t="shared" si="20"/>
        <v>0.25581488656201173</v>
      </c>
      <c r="S138">
        <f t="shared" si="21"/>
        <v>9.2807291568777289E-2</v>
      </c>
      <c r="T138" s="67">
        <f>(1-L138*S138/Data!G145)*100</f>
        <v>99.588586596871082</v>
      </c>
      <c r="U138" s="45">
        <f t="shared" si="22"/>
        <v>416.28029197492111</v>
      </c>
      <c r="V138" s="47">
        <f>Data!B145*Data!J$5/Data!G$9/Data!E145/SQRT(Data!F145/21)</f>
        <v>1.1124108439502145</v>
      </c>
      <c r="W138">
        <f t="shared" si="23"/>
        <v>0.21488148287424563</v>
      </c>
      <c r="X138">
        <f t="shared" si="24"/>
        <v>6.695222991499214E-2</v>
      </c>
      <c r="Y138" s="67">
        <f>(1-L138*X138/Data!G145)*100</f>
        <v>99.703201717335062</v>
      </c>
      <c r="Z138" s="45">
        <f t="shared" si="25"/>
        <v>416.75938317846055</v>
      </c>
      <c r="AA138" s="71">
        <f>IF(Data!C$6=1,M138,IF(Data!C$6=2,N138,O138))*Data!B145/Data!G$9</f>
        <v>39.927083333333336</v>
      </c>
      <c r="AB138" s="72">
        <f>Data!C145*AA138</f>
        <v>319.41666666666669</v>
      </c>
      <c r="AC138" s="35">
        <f>(100-T138)/100*Data!B145</f>
        <v>15.769475741931435</v>
      </c>
      <c r="AD138" s="75">
        <f>AC138/Data!B145*Data!D145</f>
        <v>1.7197080250788783</v>
      </c>
      <c r="AE138" s="15">
        <f>Data!N$6/100*Data!C145*AC138</f>
        <v>25.231161187090297</v>
      </c>
      <c r="AF138" s="15">
        <f>Data!N$7*AD138</f>
        <v>515.91240752366355</v>
      </c>
      <c r="AG138" s="77">
        <f t="shared" si="26"/>
        <v>0.8270881993482031</v>
      </c>
      <c r="AH138" s="8">
        <f>Data!N$5/100*Data!C145*Data!G145/Data!B145/(1-AG138)*AC138</f>
        <v>46.587187241696832</v>
      </c>
      <c r="AI138" s="71">
        <f>Data!J$5*Data!B145/Data!G$9</f>
        <v>47.113958333333336</v>
      </c>
      <c r="AJ138" s="72">
        <f>Data!C145*AI138</f>
        <v>376.91166666666669</v>
      </c>
      <c r="AK138" s="72">
        <f>(100-Y138)/100*Data!B145</f>
        <v>11.376278174547057</v>
      </c>
      <c r="AL138" s="76">
        <f>AK138*Data!D145/Data!B145</f>
        <v>1.2406168215394389</v>
      </c>
      <c r="AM138" s="15">
        <f>Data!N$6/100*Data!C145*AK138</f>
        <v>18.20204507927529</v>
      </c>
      <c r="AN138" s="15">
        <f>Data!N$7*AL138</f>
        <v>372.18504646183163</v>
      </c>
      <c r="AO138" s="77">
        <f t="shared" si="27"/>
        <v>0.86701922786553309</v>
      </c>
      <c r="AP138" s="8">
        <f>Data!N$5/100*Data!C145*Data!G145/Data!B145/(1-AO138)*AK138</f>
        <v>43.700380749054617</v>
      </c>
    </row>
    <row r="139" spans="1:42">
      <c r="A139" s="11">
        <v>134</v>
      </c>
      <c r="B139" s="22">
        <f>AI139</f>
        <v>48.220208333333332</v>
      </c>
      <c r="C139" s="16">
        <f t="shared" si="19"/>
        <v>40.864583333333336</v>
      </c>
      <c r="J139" s="23">
        <f>Data!B146*Data!C146</f>
        <v>78460</v>
      </c>
      <c r="K139" s="23">
        <f>IF(Data!C$7=1,Data!D146,IF(Data!C$7=2,J139,Data!B146))</f>
        <v>413</v>
      </c>
      <c r="L139" s="33">
        <f>Data!E146*SQRT(Data!F146/20)</f>
        <v>56.872330601075248</v>
      </c>
      <c r="M139" s="33">
        <f>IF(Data!H146="A",Data!G$5,IF(Data!H146="B",Data!G$6,Data!G$7))</f>
        <v>2.5</v>
      </c>
      <c r="N139" s="33">
        <f>IF(Data!I146="A",Data!G$5,IF(Data!I146="B",Data!G$6,Data!G$7))</f>
        <v>1.5</v>
      </c>
      <c r="O139" s="33">
        <f>IF(Data!J146="A",Data!G$5,IF(Data!J146="B",Data!G$6,Data!G$7))</f>
        <v>3.5</v>
      </c>
      <c r="P139" s="45">
        <f>IF(Data!C$6=1,M139,IF(Data!C$6=2,N139,O139))</f>
        <v>2.5</v>
      </c>
      <c r="Q139" s="47">
        <f>Data!B146*P139/Data!G$9/Data!E146/SQRT(Data!F146/21)</f>
        <v>0.73627609254367909</v>
      </c>
      <c r="R139">
        <f t="shared" si="20"/>
        <v>0.30422401891026596</v>
      </c>
      <c r="S139">
        <f t="shared" si="21"/>
        <v>0.13430523104194733</v>
      </c>
      <c r="T139" s="67">
        <f>(1-L139*S139/Data!G146)*100</f>
        <v>98.779832028550899</v>
      </c>
      <c r="U139" s="45">
        <f t="shared" si="22"/>
        <v>407.96070627791522</v>
      </c>
      <c r="V139" s="47">
        <f>Data!B146*Data!J$5/Data!G$9/Data!E146/SQRT(Data!F146/21)</f>
        <v>0.86880578920154128</v>
      </c>
      <c r="W139">
        <f t="shared" si="23"/>
        <v>0.27352795450265077</v>
      </c>
      <c r="X139">
        <f t="shared" si="24"/>
        <v>0.10630309798459603</v>
      </c>
      <c r="Y139" s="67">
        <f>(1-L139*X139/Data!G146)*100</f>
        <v>99.034232438898016</v>
      </c>
      <c r="Z139" s="45">
        <f t="shared" si="25"/>
        <v>409.0113799726488</v>
      </c>
      <c r="AA139" s="71">
        <f>IF(Data!C$6=1,M139,IF(Data!C$6=2,N139,O139))*Data!B146/Data!G$9</f>
        <v>40.864583333333336</v>
      </c>
      <c r="AB139" s="72">
        <f>Data!C146*AA139</f>
        <v>817.29166666666674</v>
      </c>
      <c r="AC139" s="35">
        <f>(100-T139)/100*Data!B146</f>
        <v>47.867189519948226</v>
      </c>
      <c r="AD139" s="75">
        <f>AC139/Data!B146*Data!D146</f>
        <v>5.0392937220847864</v>
      </c>
      <c r="AE139" s="15">
        <f>Data!N$6/100*Data!C146*AC139</f>
        <v>191.46875807979291</v>
      </c>
      <c r="AF139" s="15">
        <f>Data!N$7*AD139</f>
        <v>1511.788116625436</v>
      </c>
      <c r="AG139" s="77">
        <f t="shared" si="26"/>
        <v>0.76921865372365283</v>
      </c>
      <c r="AH139" s="8">
        <f>Data!N$5/100*Data!C146*Data!G146/Data!B146/(1-AG139)*AC139</f>
        <v>165.48676105141124</v>
      </c>
      <c r="AI139" s="71">
        <f>Data!J$5*Data!B146/Data!G$9</f>
        <v>48.220208333333332</v>
      </c>
      <c r="AJ139" s="72">
        <f>Data!C146*AI139</f>
        <v>964.4041666666667</v>
      </c>
      <c r="AK139" s="72">
        <f>(100-Y139)/100*Data!B146</f>
        <v>37.887061422030833</v>
      </c>
      <c r="AL139" s="76">
        <f>AK139*Data!D146/Data!B146</f>
        <v>3.9886200273511943</v>
      </c>
      <c r="AM139" s="15">
        <f>Data!N$6/100*Data!C146*AK139</f>
        <v>151.54824568812333</v>
      </c>
      <c r="AN139" s="15">
        <f>Data!N$7*AL139</f>
        <v>1196.5860082053582</v>
      </c>
      <c r="AO139" s="77">
        <f t="shared" si="27"/>
        <v>0.80752331695241186</v>
      </c>
      <c r="AP139" s="8">
        <f>Data!N$5/100*Data!C146*Data!G146/Data!B146/(1-AO139)*AK139</f>
        <v>157.05031998612722</v>
      </c>
    </row>
    <row r="140" spans="1:42">
      <c r="A140" s="11">
        <v>135</v>
      </c>
      <c r="B140" s="22">
        <f>AI140</f>
        <v>8.5918749999999999</v>
      </c>
      <c r="C140" s="16">
        <f t="shared" si="19"/>
        <v>4.3687500000000004</v>
      </c>
      <c r="J140" s="23">
        <f>Data!B147*Data!C147</f>
        <v>13281</v>
      </c>
      <c r="K140" s="23">
        <f>IF(Data!C$7=1,Data!D147,IF(Data!C$7=2,J140,Data!B147))</f>
        <v>491</v>
      </c>
      <c r="L140" s="33">
        <f>Data!E147*SQRT(Data!F147/20)</f>
        <v>29.153673909996456</v>
      </c>
      <c r="M140" s="33">
        <f>IF(Data!H147="A",Data!G$5,IF(Data!H147="B",Data!G$6,Data!G$7))</f>
        <v>1.5</v>
      </c>
      <c r="N140" s="33">
        <f>IF(Data!I147="A",Data!G$5,IF(Data!I147="B",Data!G$6,Data!G$7))</f>
        <v>1.5</v>
      </c>
      <c r="O140" s="33">
        <f>IF(Data!J147="A",Data!G$5,IF(Data!J147="B",Data!G$6,Data!G$7))</f>
        <v>3.5</v>
      </c>
      <c r="P140" s="45">
        <f>IF(Data!C$6=1,M140,IF(Data!C$6=2,N140,O140))</f>
        <v>1.5</v>
      </c>
      <c r="Q140" s="47">
        <f>Data!B147*P140/Data!G$9/Data!E147/SQRT(Data!F147/21)</f>
        <v>0.15355308664351952</v>
      </c>
      <c r="R140">
        <f t="shared" si="20"/>
        <v>0.3942661943521385</v>
      </c>
      <c r="S140">
        <f t="shared" si="21"/>
        <v>0.32685929687785764</v>
      </c>
      <c r="T140" s="67">
        <f>(1-L140*S140/Data!G147)*100</f>
        <v>96.483708724860591</v>
      </c>
      <c r="U140" s="45">
        <f t="shared" si="22"/>
        <v>473.73500983906553</v>
      </c>
      <c r="V140" s="47">
        <f>Data!B147*Data!J$5/Data!G$9/Data!E147/SQRT(Data!F147/21)</f>
        <v>0.30198773706558835</v>
      </c>
      <c r="W140">
        <f t="shared" si="23"/>
        <v>0.38115925499009867</v>
      </c>
      <c r="X140">
        <f t="shared" si="24"/>
        <v>0.26600205813139488</v>
      </c>
      <c r="Y140" s="67">
        <f>(1-L140*X140/Data!G147)*100</f>
        <v>97.138399534261765</v>
      </c>
      <c r="Z140" s="45">
        <f t="shared" si="25"/>
        <v>476.94954171322524</v>
      </c>
      <c r="AA140" s="71">
        <f>IF(Data!C$6=1,M140,IF(Data!C$6=2,N140,O140))*Data!B147/Data!G$9</f>
        <v>4.3687500000000004</v>
      </c>
      <c r="AB140" s="72">
        <f>Data!C147*AA140</f>
        <v>83.006250000000009</v>
      </c>
      <c r="AC140" s="35">
        <f>(100-T140)/100*Data!B147</f>
        <v>24.57887601322447</v>
      </c>
      <c r="AD140" s="75">
        <f>AC140/Data!B147*Data!D147</f>
        <v>17.264990160934499</v>
      </c>
      <c r="AE140" s="15">
        <f>Data!N$6/100*Data!C147*AC140</f>
        <v>93.399728850252998</v>
      </c>
      <c r="AF140" s="15">
        <f>Data!N$7*AD140</f>
        <v>5179.4970482803492</v>
      </c>
      <c r="AG140" s="77">
        <f t="shared" si="26"/>
        <v>0.56101893522486446</v>
      </c>
      <c r="AH140" s="8">
        <f>Data!N$5/100*Data!C147*Data!G147/Data!B147/(1-AG140)*AC140</f>
        <v>103.11027757522498</v>
      </c>
      <c r="AI140" s="71">
        <f>Data!J$5*Data!B147/Data!G$9</f>
        <v>8.5918749999999999</v>
      </c>
      <c r="AJ140" s="72">
        <f>Data!C147*AI140</f>
        <v>163.24562499999999</v>
      </c>
      <c r="AK140" s="72">
        <f>(100-Y140)/100*Data!B147</f>
        <v>20.00258725551026</v>
      </c>
      <c r="AL140" s="76">
        <f>AK140*Data!D147/Data!B147</f>
        <v>14.050458286774733</v>
      </c>
      <c r="AM140" s="15">
        <f>Data!N$6/100*Data!C147*AK140</f>
        <v>76.009831570938999</v>
      </c>
      <c r="AN140" s="15">
        <f>Data!N$7*AL140</f>
        <v>4215.1374860324195</v>
      </c>
      <c r="AO140" s="77">
        <f t="shared" si="27"/>
        <v>0.61866929439690155</v>
      </c>
      <c r="AP140" s="8">
        <f>Data!N$5/100*Data!C147*Data!G147/Data!B147/(1-AO140)*AK140</f>
        <v>96.598441861525558</v>
      </c>
    </row>
    <row r="141" spans="1:42">
      <c r="A141" s="11">
        <v>136</v>
      </c>
      <c r="B141" s="22">
        <f>AI141</f>
        <v>75.347916666666663</v>
      </c>
      <c r="C141" s="16">
        <f t="shared" si="19"/>
        <v>89.395833333333329</v>
      </c>
      <c r="J141" s="23">
        <f>Data!B148*Data!C148</f>
        <v>177770</v>
      </c>
      <c r="K141" s="23">
        <f>IF(Data!C$7=1,Data!D148,IF(Data!C$7=2,J141,Data!B148))</f>
        <v>494</v>
      </c>
      <c r="L141" s="33">
        <f>Data!E148*SQRT(Data!F148/20)</f>
        <v>60.303566948380279</v>
      </c>
      <c r="M141" s="33">
        <f>IF(Data!H148="A",Data!G$5,IF(Data!H148="B",Data!G$6,Data!G$7))</f>
        <v>3.5</v>
      </c>
      <c r="N141" s="33">
        <f>IF(Data!I148="A",Data!G$5,IF(Data!I148="B",Data!G$6,Data!G$7))</f>
        <v>1.5</v>
      </c>
      <c r="O141" s="33">
        <f>IF(Data!J148="A",Data!G$5,IF(Data!J148="B",Data!G$6,Data!G$7))</f>
        <v>3.5</v>
      </c>
      <c r="P141" s="45">
        <f>IF(Data!C$6=1,M141,IF(Data!C$6=2,N141,O141))</f>
        <v>3.5</v>
      </c>
      <c r="Q141" s="47">
        <f>Data!B148*P141/Data!G$9/Data!E148/SQRT(Data!F148/21)</f>
        <v>1.5190390041649118</v>
      </c>
      <c r="R141">
        <f t="shared" si="20"/>
        <v>0.12584812571642151</v>
      </c>
      <c r="S141">
        <f t="shared" si="21"/>
        <v>2.8057955471458285E-2</v>
      </c>
      <c r="T141" s="67">
        <f>(1-L141*S141/Data!G148)*100</f>
        <v>99.739693108275731</v>
      </c>
      <c r="U141" s="45">
        <f t="shared" si="22"/>
        <v>492.71408395488208</v>
      </c>
      <c r="V141" s="47">
        <f>Data!B148*Data!J$5/Data!G$9/Data!E148/SQRT(Data!F148/21)</f>
        <v>1.2803328749389968</v>
      </c>
      <c r="W141">
        <f t="shared" si="23"/>
        <v>0.17577230594382068</v>
      </c>
      <c r="X141">
        <f t="shared" si="24"/>
        <v>4.7464969316167227E-2</v>
      </c>
      <c r="Y141" s="67">
        <f>(1-L141*X141/Data!G148)*100</f>
        <v>99.559645083867636</v>
      </c>
      <c r="Z141" s="45">
        <f t="shared" si="25"/>
        <v>491.82464671430614</v>
      </c>
      <c r="AA141" s="71">
        <f>IF(Data!C$6=1,M141,IF(Data!C$6=2,N141,O141))*Data!B148/Data!G$9</f>
        <v>89.395833333333329</v>
      </c>
      <c r="AB141" s="72">
        <f>Data!C148*AA141</f>
        <v>2592.4791666666665</v>
      </c>
      <c r="AC141" s="35">
        <f>(100-T141)/100*Data!B148</f>
        <v>15.956812462697718</v>
      </c>
      <c r="AD141" s="75">
        <f>AC141/Data!B148*Data!D148</f>
        <v>1.285916045117891</v>
      </c>
      <c r="AE141" s="15">
        <f>Data!N$6/100*Data!C148*AC141</f>
        <v>92.549512283646777</v>
      </c>
      <c r="AF141" s="15">
        <f>Data!N$7*AD141</f>
        <v>385.77481353536729</v>
      </c>
      <c r="AG141" s="77">
        <f t="shared" si="26"/>
        <v>0.93562366076391623</v>
      </c>
      <c r="AH141" s="8">
        <f>Data!N$5/100*Data!C148*Data!G148/Data!B148/(1-AG141)*AC141</f>
        <v>190.55078959243471</v>
      </c>
      <c r="AI141" s="71">
        <f>Data!J$5*Data!B148/Data!G$9</f>
        <v>75.347916666666663</v>
      </c>
      <c r="AJ141" s="72">
        <f>Data!C148*AI141</f>
        <v>2185.0895833333334</v>
      </c>
      <c r="AK141" s="72">
        <f>(100-Y141)/100*Data!B148</f>
        <v>26.993756358913906</v>
      </c>
      <c r="AL141" s="76">
        <f>AK141*Data!D148/Data!B148</f>
        <v>2.1753532856938773</v>
      </c>
      <c r="AM141" s="15">
        <f>Data!N$6/100*Data!C148*AK141</f>
        <v>156.56378688170068</v>
      </c>
      <c r="AN141" s="15">
        <f>Data!N$7*AL141</f>
        <v>652.60598570816319</v>
      </c>
      <c r="AO141" s="77">
        <f t="shared" si="27"/>
        <v>0.89978595477854395</v>
      </c>
      <c r="AP141" s="8">
        <f>Data!N$5/100*Data!C148*Data!G148/Data!B148/(1-AO141)*AK141</f>
        <v>207.0740221780276</v>
      </c>
    </row>
    <row r="142" spans="1:42">
      <c r="A142" s="11">
        <v>137</v>
      </c>
      <c r="B142" s="22">
        <f>AI142</f>
        <v>166.73645833333333</v>
      </c>
      <c r="C142" s="16">
        <f t="shared" si="19"/>
        <v>197.82291666666666</v>
      </c>
      <c r="J142" s="23">
        <f>Data!B149*Data!C149</f>
        <v>501905</v>
      </c>
      <c r="K142" s="23">
        <f>IF(Data!C$7=1,Data!D149,IF(Data!C$7=2,J142,Data!B149))</f>
        <v>726</v>
      </c>
      <c r="L142" s="33">
        <f>Data!E149*SQRT(Data!F149/20)</f>
        <v>416.72085560790339</v>
      </c>
      <c r="M142" s="33">
        <f>IF(Data!H149="A",Data!G$5,IF(Data!H149="B",Data!G$6,Data!G$7))</f>
        <v>3.5</v>
      </c>
      <c r="N142" s="33">
        <f>IF(Data!I149="A",Data!G$5,IF(Data!I149="B",Data!G$6,Data!G$7))</f>
        <v>1.5</v>
      </c>
      <c r="O142" s="33">
        <f>IF(Data!J149="A",Data!G$5,IF(Data!J149="B",Data!G$6,Data!G$7))</f>
        <v>3.5</v>
      </c>
      <c r="P142" s="45">
        <f>IF(Data!C$6=1,M142,IF(Data!C$6=2,N142,O142))</f>
        <v>3.5</v>
      </c>
      <c r="Q142" s="47">
        <f>Data!B149*P142/Data!G$9/Data!E149/SQRT(Data!F149/21)</f>
        <v>0.4864363422619678</v>
      </c>
      <c r="R142">
        <f t="shared" si="20"/>
        <v>0.35442806969567425</v>
      </c>
      <c r="S142">
        <f t="shared" si="21"/>
        <v>0.20201349863273968</v>
      </c>
      <c r="T142" s="67">
        <f>(1-L142*S142/Data!G149)*100</f>
        <v>90.165509580072282</v>
      </c>
      <c r="U142" s="45">
        <f t="shared" si="22"/>
        <v>654.60159955132474</v>
      </c>
      <c r="V142" s="47">
        <f>Data!B149*Data!J$5/Data!G$9/Data!E149/SQRT(Data!F149/21)</f>
        <v>0.40999634562080145</v>
      </c>
      <c r="W142">
        <f t="shared" si="23"/>
        <v>0.36678178313517429</v>
      </c>
      <c r="X142">
        <f t="shared" si="24"/>
        <v>0.22701226013444076</v>
      </c>
      <c r="Y142" s="67">
        <f>(1-L142*X142/Data!G149)*100</f>
        <v>88.94851129944999</v>
      </c>
      <c r="Z142" s="45">
        <f t="shared" si="25"/>
        <v>645.76619203400696</v>
      </c>
      <c r="AA142" s="71">
        <f>IF(Data!C$6=1,M142,IF(Data!C$6=2,N142,O142))*Data!B149/Data!G$9</f>
        <v>197.82291666666666</v>
      </c>
      <c r="AB142" s="72">
        <f>Data!C149*AA142</f>
        <v>7319.4479166666661</v>
      </c>
      <c r="AC142" s="35">
        <f>(100-T142)/100*Data!B149</f>
        <v>1334.0486254631949</v>
      </c>
      <c r="AD142" s="75">
        <f>AC142/Data!B149*Data!D149</f>
        <v>71.398400448675233</v>
      </c>
      <c r="AE142" s="15">
        <f>Data!N$6/100*Data!C149*AC142</f>
        <v>9871.9598284276417</v>
      </c>
      <c r="AF142" s="15">
        <f>Data!N$7*AD142</f>
        <v>21419.520134602571</v>
      </c>
      <c r="AG142" s="77">
        <f t="shared" si="26"/>
        <v>0.68667108556446532</v>
      </c>
      <c r="AH142" s="8">
        <f>Data!N$5/100*Data!C149*Data!G149/Data!B149/(1-AG142)*AC142</f>
        <v>2485.2317024514118</v>
      </c>
      <c r="AI142" s="71">
        <f>Data!J$5*Data!B149/Data!G$9</f>
        <v>166.73645833333333</v>
      </c>
      <c r="AJ142" s="72">
        <f>Data!C149*AI142</f>
        <v>6169.2489583333336</v>
      </c>
      <c r="AK142" s="72">
        <f>(100-Y142)/100*Data!B149</f>
        <v>1499.134442229609</v>
      </c>
      <c r="AL142" s="76">
        <f>AK142*Data!D149/Data!B149</f>
        <v>80.23380796599308</v>
      </c>
      <c r="AM142" s="15">
        <f>Data!N$6/100*Data!C149*AK142</f>
        <v>11093.594872499107</v>
      </c>
      <c r="AN142" s="15">
        <f>Data!N$7*AL142</f>
        <v>24070.142389797926</v>
      </c>
      <c r="AO142" s="77">
        <f t="shared" si="27"/>
        <v>0.65909568586739564</v>
      </c>
      <c r="AP142" s="8">
        <f>Data!N$5/100*Data!C149*Data!G149/Data!B149/(1-AO142)*AK142</f>
        <v>2566.869467569049</v>
      </c>
    </row>
    <row r="143" spans="1:42">
      <c r="A143" s="11">
        <v>138</v>
      </c>
      <c r="B143" s="22">
        <f>AI143</f>
        <v>108.15437500000002</v>
      </c>
      <c r="C143" s="16">
        <f t="shared" si="19"/>
        <v>128.31874999999999</v>
      </c>
      <c r="J143" s="23">
        <f>Data!B150*Data!C150</f>
        <v>457548</v>
      </c>
      <c r="K143" s="23">
        <f>IF(Data!C$7=1,Data!D150,IF(Data!C$7=2,J143,Data!B150))</f>
        <v>309</v>
      </c>
      <c r="L143" s="33">
        <f>Data!E150*SQRT(Data!F150/20)</f>
        <v>116.28561236430109</v>
      </c>
      <c r="M143" s="33">
        <f>IF(Data!H150="A",Data!G$5,IF(Data!H150="B",Data!G$6,Data!G$7))</f>
        <v>3.5</v>
      </c>
      <c r="N143" s="33">
        <f>IF(Data!I150="A",Data!G$5,IF(Data!I150="B",Data!G$6,Data!G$7))</f>
        <v>1.5</v>
      </c>
      <c r="O143" s="33">
        <f>IF(Data!J150="A",Data!G$5,IF(Data!J150="B",Data!G$6,Data!G$7))</f>
        <v>3.5</v>
      </c>
      <c r="P143" s="45">
        <f>IF(Data!C$6=1,M143,IF(Data!C$6=2,N143,O143))</f>
        <v>3.5</v>
      </c>
      <c r="Q143" s="47">
        <f>Data!B150*P143/Data!G$9/Data!E150/SQRT(Data!F150/21)</f>
        <v>1.1307296636837736</v>
      </c>
      <c r="R143">
        <f t="shared" si="20"/>
        <v>0.21051160671566846</v>
      </c>
      <c r="S143">
        <f t="shared" si="21"/>
        <v>6.4551994484061598E-2</v>
      </c>
      <c r="T143" s="67">
        <f>(1-L143*S143/Data!G150)*100</f>
        <v>98.710228830254962</v>
      </c>
      <c r="U143" s="45">
        <f t="shared" si="22"/>
        <v>305.01460708548785</v>
      </c>
      <c r="V143" s="47">
        <f>Data!B150*Data!J$5/Data!G$9/Data!E150/SQRT(Data!F150/21)</f>
        <v>0.95304357367632364</v>
      </c>
      <c r="W143">
        <f t="shared" si="23"/>
        <v>0.25332406284212972</v>
      </c>
      <c r="X143">
        <f t="shared" si="24"/>
        <v>9.1035993945766863E-2</v>
      </c>
      <c r="Y143" s="67">
        <f>(1-L143*X143/Data!G150)*100</f>
        <v>98.181069363715409</v>
      </c>
      <c r="Z143" s="45">
        <f t="shared" si="25"/>
        <v>303.37950433388062</v>
      </c>
      <c r="AA143" s="71">
        <f>IF(Data!C$6=1,M143,IF(Data!C$6=2,N143,O143))*Data!B150/Data!G$9</f>
        <v>128.31874999999999</v>
      </c>
      <c r="AB143" s="72">
        <f>Data!C150*AA143</f>
        <v>6672.5749999999998</v>
      </c>
      <c r="AC143" s="35">
        <f>(100-T143)/100*Data!B150</f>
        <v>113.48696522586586</v>
      </c>
      <c r="AD143" s="75">
        <f>AC143/Data!B150*Data!D150</f>
        <v>3.985392914512166</v>
      </c>
      <c r="AE143" s="15">
        <f>Data!N$6/100*Data!C150*AC143</f>
        <v>1180.2644383490049</v>
      </c>
      <c r="AF143" s="15">
        <f>Data!N$7*AD143</f>
        <v>1195.6178743536498</v>
      </c>
      <c r="AG143" s="77">
        <f t="shared" si="26"/>
        <v>0.87091555398300158</v>
      </c>
      <c r="AH143" s="8">
        <f>Data!N$5/100*Data!C150*Data!G150/Data!B150/(1-AG143)*AC143</f>
        <v>755.97091449777952</v>
      </c>
      <c r="AI143" s="71">
        <f>Data!J$5*Data!B150/Data!G$9</f>
        <v>108.15437500000002</v>
      </c>
      <c r="AJ143" s="72">
        <f>Data!C150*AI143</f>
        <v>5624.0275000000011</v>
      </c>
      <c r="AK143" s="72">
        <f>(100-Y143)/100*Data!B150</f>
        <v>160.04770668668118</v>
      </c>
      <c r="AL143" s="76">
        <f>AK143*Data!D150/Data!B150</f>
        <v>5.6204956661193863</v>
      </c>
      <c r="AM143" s="15">
        <f>Data!N$6/100*Data!C150*AK143</f>
        <v>1664.4961495414843</v>
      </c>
      <c r="AN143" s="15">
        <f>Data!N$7*AL143</f>
        <v>1686.1486998358159</v>
      </c>
      <c r="AO143" s="77">
        <f t="shared" si="27"/>
        <v>0.82971600315152039</v>
      </c>
      <c r="AP143" s="8">
        <f>Data!N$5/100*Data!C150*Data!G150/Data!B150/(1-AO143)*AK143</f>
        <v>808.18100636754536</v>
      </c>
    </row>
    <row r="144" spans="1:42">
      <c r="A144" s="11">
        <v>139</v>
      </c>
      <c r="B144" s="22">
        <f>AI144</f>
        <v>43.942708333333336</v>
      </c>
      <c r="C144" s="16">
        <f t="shared" si="19"/>
        <v>52.135416666666664</v>
      </c>
      <c r="J144" s="23">
        <f>Data!B151*Data!C151</f>
        <v>121550</v>
      </c>
      <c r="K144" s="23">
        <f>IF(Data!C$7=1,Data!D151,IF(Data!C$7=2,J144,Data!B151))</f>
        <v>370</v>
      </c>
      <c r="L144" s="33">
        <f>Data!E151*SQRT(Data!F151/20)</f>
        <v>47.010339125176614</v>
      </c>
      <c r="M144" s="33">
        <f>IF(Data!H151="A",Data!G$5,IF(Data!H151="B",Data!G$6,Data!G$7))</f>
        <v>3.5</v>
      </c>
      <c r="N144" s="33">
        <f>IF(Data!I151="A",Data!G$5,IF(Data!I151="B",Data!G$6,Data!G$7))</f>
        <v>1.5</v>
      </c>
      <c r="O144" s="33">
        <f>IF(Data!J151="A",Data!G$5,IF(Data!J151="B",Data!G$6,Data!G$7))</f>
        <v>3.5</v>
      </c>
      <c r="P144" s="45">
        <f>IF(Data!C$6=1,M144,IF(Data!C$6=2,N144,O144))</f>
        <v>3.5</v>
      </c>
      <c r="Q144" s="47">
        <f>Data!B151*P144/Data!G$9/Data!E151/SQRT(Data!F151/21)</f>
        <v>1.1364075598850847</v>
      </c>
      <c r="R144">
        <f t="shared" si="20"/>
        <v>0.20916104499931412</v>
      </c>
      <c r="S144">
        <f t="shared" si="21"/>
        <v>6.3822454011935315E-2</v>
      </c>
      <c r="T144" s="67">
        <f>(1-L144*S144/Data!G151)*100</f>
        <v>99.346336556230483</v>
      </c>
      <c r="U144" s="45">
        <f t="shared" si="22"/>
        <v>367.58144525805278</v>
      </c>
      <c r="V144" s="47">
        <f>Data!B151*Data!J$5/Data!G$9/Data!E151/SQRT(Data!F151/21)</f>
        <v>0.9578292290460001</v>
      </c>
      <c r="W144">
        <f t="shared" si="23"/>
        <v>0.2521684106557513</v>
      </c>
      <c r="X144">
        <f t="shared" si="24"/>
        <v>9.0223971242571172E-2</v>
      </c>
      <c r="Y144" s="67">
        <f>(1-L144*X144/Data!G151)*100</f>
        <v>99.075934752650667</v>
      </c>
      <c r="Z144" s="45">
        <f t="shared" si="25"/>
        <v>366.58095858480743</v>
      </c>
      <c r="AA144" s="71">
        <f>IF(Data!C$6=1,M144,IF(Data!C$6=2,N144,O144))*Data!B151/Data!G$9</f>
        <v>52.135416666666664</v>
      </c>
      <c r="AB144" s="72">
        <f>Data!C151*AA144</f>
        <v>1772.6041666666665</v>
      </c>
      <c r="AC144" s="35">
        <f>(100-T144)/100*Data!B151</f>
        <v>23.368468114760233</v>
      </c>
      <c r="AD144" s="75">
        <f>AC144/Data!B151*Data!D151</f>
        <v>2.4185547419472129</v>
      </c>
      <c r="AE144" s="15">
        <f>Data!N$6/100*Data!C151*AC144</f>
        <v>158.9055831803696</v>
      </c>
      <c r="AF144" s="15">
        <f>Data!N$7*AD144</f>
        <v>725.56642258416389</v>
      </c>
      <c r="AG144" s="77">
        <f t="shared" si="26"/>
        <v>0.87210698334136771</v>
      </c>
      <c r="AH144" s="8">
        <f>Data!N$5/100*Data!C151*Data!G151/Data!B151/(1-AG144)*AC144</f>
        <v>199.40634699968487</v>
      </c>
      <c r="AI144" s="71">
        <f>Data!J$5*Data!B151/Data!G$9</f>
        <v>43.942708333333336</v>
      </c>
      <c r="AJ144" s="72">
        <f>Data!C151*AI144</f>
        <v>1494.0520833333335</v>
      </c>
      <c r="AK144" s="72">
        <f>(100-Y144)/100*Data!B151</f>
        <v>33.035332592738641</v>
      </c>
      <c r="AL144" s="76">
        <f>AK144*Data!D151/Data!B151</f>
        <v>3.4190414151925306</v>
      </c>
      <c r="AM144" s="15">
        <f>Data!N$6/100*Data!C151*AK144</f>
        <v>224.64026163062277</v>
      </c>
      <c r="AN144" s="15">
        <f>Data!N$7*AL144</f>
        <v>1025.7124245577593</v>
      </c>
      <c r="AO144" s="77">
        <f t="shared" si="27"/>
        <v>0.83092556115198413</v>
      </c>
      <c r="AP144" s="8">
        <f>Data!N$5/100*Data!C151*Data!G151/Data!B151/(1-AO144)*AK144</f>
        <v>213.23392152578657</v>
      </c>
    </row>
    <row r="145" spans="1:42">
      <c r="A145" s="11">
        <v>140</v>
      </c>
      <c r="B145" s="22">
        <f>AI145</f>
        <v>42.713541666666664</v>
      </c>
      <c r="C145" s="16">
        <f t="shared" si="19"/>
        <v>36.197916666666664</v>
      </c>
      <c r="J145" s="23">
        <f>Data!B152*Data!C152</f>
        <v>48650</v>
      </c>
      <c r="K145" s="23">
        <f>IF(Data!C$7=1,Data!D152,IF(Data!C$7=2,J145,Data!B152))</f>
        <v>379</v>
      </c>
      <c r="L145" s="33">
        <f>Data!E152*SQRT(Data!F152/20)</f>
        <v>45.379166171865073</v>
      </c>
      <c r="M145" s="33">
        <f>IF(Data!H152="A",Data!G$5,IF(Data!H152="B",Data!G$6,Data!G$7))</f>
        <v>2.5</v>
      </c>
      <c r="N145" s="33">
        <f>IF(Data!I152="A",Data!G$5,IF(Data!I152="B",Data!G$6,Data!G$7))</f>
        <v>1.5</v>
      </c>
      <c r="O145" s="33">
        <f>IF(Data!J152="A",Data!G$5,IF(Data!J152="B",Data!G$6,Data!G$7))</f>
        <v>3.5</v>
      </c>
      <c r="P145" s="45">
        <f>IF(Data!C$6=1,M145,IF(Data!C$6=2,N145,O145))</f>
        <v>2.5</v>
      </c>
      <c r="Q145" s="47">
        <f>Data!B152*P145/Data!G$9/Data!E152/SQRT(Data!F152/21)</f>
        <v>0.81737568405038208</v>
      </c>
      <c r="R145">
        <f t="shared" si="20"/>
        <v>0.2856490821944408</v>
      </c>
      <c r="S145">
        <f t="shared" si="21"/>
        <v>0.11656929544675282</v>
      </c>
      <c r="T145" s="67">
        <f>(1-L145*S145/Data!G152)*100</f>
        <v>99.249671286721224</v>
      </c>
      <c r="U145" s="45">
        <f t="shared" si="22"/>
        <v>376.15625417667349</v>
      </c>
      <c r="V145" s="47">
        <f>Data!B152*Data!J$5/Data!G$9/Data!E152/SQRT(Data!F152/21)</f>
        <v>0.96450330717945099</v>
      </c>
      <c r="W145">
        <f t="shared" si="23"/>
        <v>0.25055595323281937</v>
      </c>
      <c r="X145">
        <f t="shared" si="24"/>
        <v>8.9101161359056213E-2</v>
      </c>
      <c r="Y145" s="67">
        <f>(1-L145*X145/Data!G152)*100</f>
        <v>99.426477105330662</v>
      </c>
      <c r="Z145" s="45">
        <f t="shared" si="25"/>
        <v>376.82634822920323</v>
      </c>
      <c r="AA145" s="71">
        <f>IF(Data!C$6=1,M145,IF(Data!C$6=2,N145,O145))*Data!B152/Data!G$9</f>
        <v>36.197916666666664</v>
      </c>
      <c r="AB145" s="72">
        <f>Data!C152*AA145</f>
        <v>506.77083333333331</v>
      </c>
      <c r="AC145" s="35">
        <f>(100-T145)/100*Data!B152</f>
        <v>26.073922786437471</v>
      </c>
      <c r="AD145" s="75">
        <f>AC145/Data!B152*Data!D152</f>
        <v>2.8437458233265618</v>
      </c>
      <c r="AE145" s="15">
        <f>Data!N$6/100*Data!C152*AC145</f>
        <v>73.006983802024919</v>
      </c>
      <c r="AF145" s="15">
        <f>Data!N$7*AD145</f>
        <v>853.12374699796851</v>
      </c>
      <c r="AG145" s="77">
        <f t="shared" si="26"/>
        <v>0.79314311638212853</v>
      </c>
      <c r="AH145" s="8">
        <f>Data!N$5/100*Data!C152*Data!G152/Data!B152/(1-AG145)*AC145</f>
        <v>89.503238549970348</v>
      </c>
      <c r="AI145" s="71">
        <f>Data!J$5*Data!B152/Data!G$9</f>
        <v>42.713541666666664</v>
      </c>
      <c r="AJ145" s="72">
        <f>Data!C152*AI145</f>
        <v>597.98958333333326</v>
      </c>
      <c r="AK145" s="72">
        <f>(100-Y145)/100*Data!B152</f>
        <v>19.929920589759504</v>
      </c>
      <c r="AL145" s="76">
        <f>AK145*Data!D152/Data!B152</f>
        <v>2.1736517707967922</v>
      </c>
      <c r="AM145" s="15">
        <f>Data!N$6/100*Data!C152*AK145</f>
        <v>55.803777651326619</v>
      </c>
      <c r="AN145" s="15">
        <f>Data!N$7*AL145</f>
        <v>652.09553123903765</v>
      </c>
      <c r="AO145" s="77">
        <f t="shared" si="27"/>
        <v>0.83260317442983778</v>
      </c>
      <c r="AP145" s="8">
        <f>Data!N$5/100*Data!C152*Data!G152/Data!B152/(1-AO145)*AK145</f>
        <v>84.539700067576433</v>
      </c>
    </row>
    <row r="146" spans="1:42">
      <c r="A146" s="11">
        <v>141</v>
      </c>
      <c r="B146" s="22">
        <f>AI146</f>
        <v>96.673958333333331</v>
      </c>
      <c r="C146" s="16">
        <f t="shared" si="19"/>
        <v>114.69791666666667</v>
      </c>
      <c r="J146" s="23">
        <f>Data!B153*Data!C153</f>
        <v>117975</v>
      </c>
      <c r="K146" s="23">
        <f>IF(Data!C$7=1,Data!D153,IF(Data!C$7=2,J146,Data!B153))</f>
        <v>409</v>
      </c>
      <c r="L146" s="33">
        <f>Data!E153*SQRT(Data!F153/20)</f>
        <v>70.806115472686329</v>
      </c>
      <c r="M146" s="33">
        <f>IF(Data!H153="A",Data!G$5,IF(Data!H153="B",Data!G$6,Data!G$7))</f>
        <v>3.5</v>
      </c>
      <c r="N146" s="33">
        <f>IF(Data!I153="A",Data!G$5,IF(Data!I153="B",Data!G$6,Data!G$7))</f>
        <v>1.5</v>
      </c>
      <c r="O146" s="33">
        <f>IF(Data!J153="A",Data!G$5,IF(Data!J153="B",Data!G$6,Data!G$7))</f>
        <v>3.5</v>
      </c>
      <c r="P146" s="45">
        <f>IF(Data!C$6=1,M146,IF(Data!C$6=2,N146,O146))</f>
        <v>3.5</v>
      </c>
      <c r="Q146" s="47">
        <f>Data!B153*P146/Data!G$9/Data!E153/SQRT(Data!F153/21)</f>
        <v>1.6598903882742264</v>
      </c>
      <c r="R146">
        <f t="shared" si="20"/>
        <v>0.10060455409940068</v>
      </c>
      <c r="S146">
        <f t="shared" si="21"/>
        <v>2.0152567280887421E-2</v>
      </c>
      <c r="T146" s="67">
        <f>(1-L146*S146/Data!G153)*100</f>
        <v>99.860651854886555</v>
      </c>
      <c r="U146" s="45">
        <f t="shared" si="22"/>
        <v>408.43006608648602</v>
      </c>
      <c r="V146" s="47">
        <f>Data!B153*Data!J$5/Data!G$9/Data!E153/SQRT(Data!F153/21)</f>
        <v>1.399050470116848</v>
      </c>
      <c r="W146">
        <f t="shared" si="23"/>
        <v>0.14992639409004194</v>
      </c>
      <c r="X146">
        <f t="shared" si="24"/>
        <v>3.6744715800789959E-2</v>
      </c>
      <c r="Y146" s="67">
        <f>(1-L146*X146/Data!G153)*100</f>
        <v>99.745922793945141</v>
      </c>
      <c r="Z146" s="45">
        <f t="shared" si="25"/>
        <v>407.96082422723566</v>
      </c>
      <c r="AA146" s="71">
        <f>IF(Data!C$6=1,M146,IF(Data!C$6=2,N146,O146))*Data!B153/Data!G$9</f>
        <v>114.69791666666667</v>
      </c>
      <c r="AB146" s="72">
        <f>Data!C153*AA146</f>
        <v>1720.46875</v>
      </c>
      <c r="AC146" s="35">
        <f>(100-T146)/100*Data!B153</f>
        <v>10.959731613172437</v>
      </c>
      <c r="AD146" s="75">
        <f>AC146/Data!B153*Data!D153</f>
        <v>0.56993391351398937</v>
      </c>
      <c r="AE146" s="15">
        <f>Data!N$6/100*Data!C153*AC146</f>
        <v>32.879194839517311</v>
      </c>
      <c r="AF146" s="15">
        <f>Data!N$7*AD146</f>
        <v>170.98017405419682</v>
      </c>
      <c r="AG146" s="77">
        <f t="shared" si="26"/>
        <v>0.95153174728473577</v>
      </c>
      <c r="AH146" s="8">
        <f>Data!N$5/100*Data!C153*Data!G153/Data!B153/(1-AG146)*AC146</f>
        <v>110.40152001747502</v>
      </c>
      <c r="AI146" s="71">
        <f>Data!J$5*Data!B153/Data!G$9</f>
        <v>96.673958333333331</v>
      </c>
      <c r="AJ146" s="72">
        <f>Data!C153*AI146</f>
        <v>1450.109375</v>
      </c>
      <c r="AK146" s="72">
        <f>(100-Y146)/100*Data!B153</f>
        <v>19.983172256214665</v>
      </c>
      <c r="AL146" s="76">
        <f>AK146*Data!D153/Data!B153</f>
        <v>1.0391757727643736</v>
      </c>
      <c r="AM146" s="15">
        <f>Data!N$6/100*Data!C153*AK146</f>
        <v>59.949516768643996</v>
      </c>
      <c r="AN146" s="15">
        <f>Data!N$7*AL146</f>
        <v>311.7527318293121</v>
      </c>
      <c r="AO146" s="77">
        <f t="shared" si="27"/>
        <v>0.91910107554604581</v>
      </c>
      <c r="AP146" s="8">
        <f>Data!N$5/100*Data!C153*Data!G153/Data!B153/(1-AO146)*AK146</f>
        <v>120.6019088431738</v>
      </c>
    </row>
    <row r="147" spans="1:42">
      <c r="A147" s="11">
        <v>142</v>
      </c>
      <c r="B147" s="22">
        <f>AI147</f>
        <v>111.98937500000001</v>
      </c>
      <c r="C147" s="16">
        <f t="shared" si="19"/>
        <v>132.86875000000001</v>
      </c>
      <c r="J147" s="23">
        <f>Data!B154*Data!C154</f>
        <v>409995</v>
      </c>
      <c r="K147" s="23">
        <f>IF(Data!C$7=1,Data!D154,IF(Data!C$7=2,J147,Data!B154))</f>
        <v>549</v>
      </c>
      <c r="L147" s="33">
        <f>Data!E154*SQRT(Data!F154/20)</f>
        <v>75.106711400732408</v>
      </c>
      <c r="M147" s="33">
        <f>IF(Data!H154="A",Data!G$5,IF(Data!H154="B",Data!G$6,Data!G$7))</f>
        <v>3.5</v>
      </c>
      <c r="N147" s="33">
        <f>IF(Data!I154="A",Data!G$5,IF(Data!I154="B",Data!G$6,Data!G$7))</f>
        <v>1.5</v>
      </c>
      <c r="O147" s="33">
        <f>IF(Data!J154="A",Data!G$5,IF(Data!J154="B",Data!G$6,Data!G$7))</f>
        <v>3.5</v>
      </c>
      <c r="P147" s="45">
        <f>IF(Data!C$6=1,M147,IF(Data!C$6=2,N147,O147))</f>
        <v>3.5</v>
      </c>
      <c r="Q147" s="47">
        <f>Data!B154*P147/Data!G$9/Data!E154/SQRT(Data!F154/21)</f>
        <v>1.8127534999106856</v>
      </c>
      <c r="R147">
        <f t="shared" si="20"/>
        <v>7.7152034629170113E-2</v>
      </c>
      <c r="S147">
        <f t="shared" si="21"/>
        <v>1.3823628122746914E-2</v>
      </c>
      <c r="T147" s="67">
        <f>(1-L147*S147/Data!G154)*100</f>
        <v>99.836753577370104</v>
      </c>
      <c r="U147" s="45">
        <f t="shared" si="22"/>
        <v>548.10377713976186</v>
      </c>
      <c r="V147" s="47">
        <f>Data!B154*Data!J$5/Data!G$9/Data!E154/SQRT(Data!F154/21)</f>
        <v>1.5278922356390066</v>
      </c>
      <c r="W147">
        <f t="shared" si="23"/>
        <v>0.12416213287150861</v>
      </c>
      <c r="X147">
        <f t="shared" si="24"/>
        <v>2.7492928718560378E-2</v>
      </c>
      <c r="Y147" s="67">
        <f>(1-L147*X147/Data!G154)*100</f>
        <v>99.675329644209782</v>
      </c>
      <c r="Z147" s="45">
        <f t="shared" si="25"/>
        <v>547.21755974671169</v>
      </c>
      <c r="AA147" s="71">
        <f>IF(Data!C$6=1,M147,IF(Data!C$6=2,N147,O147))*Data!B154/Data!G$9</f>
        <v>132.86875000000001</v>
      </c>
      <c r="AB147" s="72">
        <f>Data!C154*AA147</f>
        <v>5979.09375</v>
      </c>
      <c r="AC147" s="35">
        <f>(100-T147)/100*Data!B154</f>
        <v>14.873381565809861</v>
      </c>
      <c r="AD147" s="75">
        <f>AC147/Data!B154*Data!D154</f>
        <v>0.89622286023813125</v>
      </c>
      <c r="AE147" s="15">
        <f>Data!N$6/100*Data!C154*AC147</f>
        <v>133.86043409228876</v>
      </c>
      <c r="AF147" s="15">
        <f>Data!N$7*AD147</f>
        <v>268.86685807143937</v>
      </c>
      <c r="AG147" s="77">
        <f t="shared" si="26"/>
        <v>0.9650650755827842</v>
      </c>
      <c r="AH147" s="8">
        <f>Data!N$5/100*Data!C154*Data!G154/Data!B154/(1-AG147)*AC147</f>
        <v>334.34397623637307</v>
      </c>
      <c r="AI147" s="71">
        <f>Data!J$5*Data!B154/Data!G$9</f>
        <v>111.98937500000001</v>
      </c>
      <c r="AJ147" s="72">
        <f>Data!C154*AI147</f>
        <v>5039.5218750000004</v>
      </c>
      <c r="AK147" s="72">
        <f>(100-Y147)/100*Data!B154</f>
        <v>29.580716116046762</v>
      </c>
      <c r="AL147" s="76">
        <f>AK147*Data!D154/Data!B154</f>
        <v>1.7824402532882968</v>
      </c>
      <c r="AM147" s="15">
        <f>Data!N$6/100*Data!C154*AK147</f>
        <v>266.22644504442087</v>
      </c>
      <c r="AN147" s="15">
        <f>Data!N$7*AL147</f>
        <v>534.73207598648901</v>
      </c>
      <c r="AO147" s="77">
        <f t="shared" si="27"/>
        <v>0.93673035185461329</v>
      </c>
      <c r="AP147" s="8">
        <f>Data!N$5/100*Data!C154*Data!G154/Data!B154/(1-AO147)*AK147</f>
        <v>367.16126353997936</v>
      </c>
    </row>
    <row r="148" spans="1:42">
      <c r="A148" s="11">
        <v>143</v>
      </c>
      <c r="B148" s="22">
        <f>AI148</f>
        <v>24.792291666666667</v>
      </c>
      <c r="C148" s="16">
        <f t="shared" si="19"/>
        <v>29.414583333333333</v>
      </c>
      <c r="J148" s="23">
        <f>Data!B155*Data!C155</f>
        <v>171445</v>
      </c>
      <c r="K148" s="23">
        <f>IF(Data!C$7=1,Data!D155,IF(Data!C$7=2,J148,Data!B155))</f>
        <v>432</v>
      </c>
      <c r="L148" s="33">
        <f>Data!E155*SQRT(Data!F155/20)</f>
        <v>29.181224139967998</v>
      </c>
      <c r="M148" s="33">
        <f>IF(Data!H155="A",Data!G$5,IF(Data!H155="B",Data!G$6,Data!G$7))</f>
        <v>3.5</v>
      </c>
      <c r="N148" s="33">
        <f>IF(Data!I155="A",Data!G$5,IF(Data!I155="B",Data!G$6,Data!G$7))</f>
        <v>2.5</v>
      </c>
      <c r="O148" s="33">
        <f>IF(Data!J155="A",Data!G$5,IF(Data!J155="B",Data!G$6,Data!G$7))</f>
        <v>3.5</v>
      </c>
      <c r="P148" s="45">
        <f>IF(Data!C$6=1,M148,IF(Data!C$6=2,N148,O148))</f>
        <v>3.5</v>
      </c>
      <c r="Q148" s="47">
        <f>Data!B155*P148/Data!G$9/Data!E155/SQRT(Data!F155/21)</f>
        <v>1.0328894558095565</v>
      </c>
      <c r="R148">
        <f t="shared" si="20"/>
        <v>0.23401501093616001</v>
      </c>
      <c r="S148">
        <f t="shared" si="21"/>
        <v>7.8226549235587917E-2</v>
      </c>
      <c r="T148" s="67">
        <f>(1-L148*S148/Data!G155)*100</f>
        <v>98.952868593146817</v>
      </c>
      <c r="U148" s="45">
        <f t="shared" si="22"/>
        <v>427.47639232239425</v>
      </c>
      <c r="V148" s="47">
        <f>Data!B155*Data!J$5/Data!G$9/Data!E155/SQRT(Data!F155/21)</f>
        <v>0.87057825561091196</v>
      </c>
      <c r="W148">
        <f t="shared" si="23"/>
        <v>0.27310663600381363</v>
      </c>
      <c r="X148">
        <f t="shared" si="24"/>
        <v>0.10596236946463899</v>
      </c>
      <c r="Y148" s="67">
        <f>(1-L148*X148/Data!G155)*100</f>
        <v>98.581600158830398</v>
      </c>
      <c r="Z148" s="45">
        <f t="shared" si="25"/>
        <v>425.87251268614733</v>
      </c>
      <c r="AA148" s="71">
        <f>IF(Data!C$6=1,M148,IF(Data!C$6=2,N148,O148))*Data!B155/Data!G$9</f>
        <v>29.414583333333333</v>
      </c>
      <c r="AB148" s="72">
        <f>Data!C155*AA148</f>
        <v>2500.2395833333335</v>
      </c>
      <c r="AC148" s="35">
        <f>(100-T148)/100*Data!B155</f>
        <v>21.12064047622869</v>
      </c>
      <c r="AD148" s="75">
        <f>AC148/Data!B155*Data!D155</f>
        <v>4.5236076776057486</v>
      </c>
      <c r="AE148" s="15">
        <f>Data!N$6/100*Data!C155*AC148</f>
        <v>359.05088809588773</v>
      </c>
      <c r="AF148" s="15">
        <f>Data!N$7*AD148</f>
        <v>1357.0823032817245</v>
      </c>
      <c r="AG148" s="77">
        <f t="shared" si="26"/>
        <v>0.84917218311763243</v>
      </c>
      <c r="AH148" s="8">
        <f>Data!N$5/100*Data!C155*Data!G155/Data!B155/(1-AG148)*AC148</f>
        <v>321.61416524583086</v>
      </c>
      <c r="AI148" s="71">
        <f>Data!J$5*Data!B155/Data!G$9</f>
        <v>24.792291666666667</v>
      </c>
      <c r="AJ148" s="72">
        <f>Data!C155*AI148</f>
        <v>2107.3447916666669</v>
      </c>
      <c r="AK148" s="72">
        <f>(100-Y148)/100*Data!B155</f>
        <v>28.60912479639088</v>
      </c>
      <c r="AL148" s="76">
        <f>AK148*Data!D155/Data!B155</f>
        <v>6.1274873138526829</v>
      </c>
      <c r="AM148" s="15">
        <f>Data!N$6/100*Data!C155*AK148</f>
        <v>486.35512153864494</v>
      </c>
      <c r="AN148" s="15">
        <f>Data!N$7*AL148</f>
        <v>1838.2461941558049</v>
      </c>
      <c r="AO148" s="77">
        <f t="shared" si="27"/>
        <v>0.8080077632746705</v>
      </c>
      <c r="AP148" s="8">
        <f>Data!N$5/100*Data!C155*Data!G155/Data!B155/(1-AO148)*AK148</f>
        <v>342.23973720450476</v>
      </c>
    </row>
    <row r="149" spans="1:42">
      <c r="A149" s="11">
        <v>144</v>
      </c>
      <c r="B149" s="22">
        <f>AI149</f>
        <v>15.917708333333335</v>
      </c>
      <c r="C149" s="16">
        <f t="shared" si="19"/>
        <v>8.09375</v>
      </c>
      <c r="J149" s="23">
        <f>Data!B156*Data!C156</f>
        <v>20720</v>
      </c>
      <c r="K149" s="23">
        <f>IF(Data!C$7=1,Data!D156,IF(Data!C$7=2,J149,Data!B156))</f>
        <v>316</v>
      </c>
      <c r="L149" s="33">
        <f>Data!E156*SQRT(Data!F156/20)</f>
        <v>9.8215040029027829</v>
      </c>
      <c r="M149" s="33">
        <f>IF(Data!H156="A",Data!G$5,IF(Data!H156="B",Data!G$6,Data!G$7))</f>
        <v>1.5</v>
      </c>
      <c r="N149" s="33">
        <f>IF(Data!I156="A",Data!G$5,IF(Data!I156="B",Data!G$6,Data!G$7))</f>
        <v>1.5</v>
      </c>
      <c r="O149" s="33">
        <f>IF(Data!J156="A",Data!G$5,IF(Data!J156="B",Data!G$6,Data!G$7))</f>
        <v>3.5</v>
      </c>
      <c r="P149" s="45">
        <f>IF(Data!C$6=1,M149,IF(Data!C$6=2,N149,O149))</f>
        <v>1.5</v>
      </c>
      <c r="Q149" s="47">
        <f>Data!B156*P149/Data!G$9/Data!E156/SQRT(Data!F156/21)</f>
        <v>0.8444354116994035</v>
      </c>
      <c r="R149">
        <f t="shared" si="20"/>
        <v>0.27929819051730531</v>
      </c>
      <c r="S149">
        <f t="shared" si="21"/>
        <v>0.11107561922535675</v>
      </c>
      <c r="T149" s="67">
        <f>(1-L149*S149/Data!G156)*100</f>
        <v>99.728624467948563</v>
      </c>
      <c r="U149" s="45">
        <f t="shared" si="22"/>
        <v>315.14245331871746</v>
      </c>
      <c r="V149" s="47">
        <f>Data!B156*Data!J$5/Data!G$9/Data!E156/SQRT(Data!F156/21)</f>
        <v>1.6607229763421603</v>
      </c>
      <c r="W149">
        <f t="shared" si="23"/>
        <v>0.10046557931796626</v>
      </c>
      <c r="X149">
        <f t="shared" si="24"/>
        <v>2.0112248208159378E-2</v>
      </c>
      <c r="Y149" s="67">
        <f>(1-L149*X149/Data!G156)*100</f>
        <v>99.950862555650787</v>
      </c>
      <c r="Z149" s="45">
        <f t="shared" si="25"/>
        <v>315.84472567585652</v>
      </c>
      <c r="AA149" s="71">
        <f>IF(Data!C$6=1,M149,IF(Data!C$6=2,N149,O149))*Data!B156/Data!G$9</f>
        <v>8.09375</v>
      </c>
      <c r="AB149" s="72">
        <f>Data!C156*AA149</f>
        <v>129.5</v>
      </c>
      <c r="AC149" s="35">
        <f>(100-T149)/100*Data!B156</f>
        <v>3.5143131400661036</v>
      </c>
      <c r="AD149" s="75">
        <f>AC149/Data!B156*Data!D156</f>
        <v>0.85754668128253964</v>
      </c>
      <c r="AE149" s="15">
        <f>Data!N$6/100*Data!C156*AC149</f>
        <v>11.245802048211532</v>
      </c>
      <c r="AF149" s="15">
        <f>Data!N$7*AD149</f>
        <v>257.2640043847619</v>
      </c>
      <c r="AG149" s="77">
        <f t="shared" si="26"/>
        <v>0.8007869293953398</v>
      </c>
      <c r="AH149" s="8">
        <f>Data!N$5/100*Data!C156*Data!G156/Data!B156/(1-AG149)*AC149</f>
        <v>21.904780354733507</v>
      </c>
      <c r="AI149" s="71">
        <f>Data!J$5*Data!B156/Data!G$9</f>
        <v>15.917708333333335</v>
      </c>
      <c r="AJ149" s="72">
        <f>Data!C156*AI149</f>
        <v>254.68333333333337</v>
      </c>
      <c r="AK149" s="72">
        <f>(100-Y149)/100*Data!B156</f>
        <v>0.63632990432231373</v>
      </c>
      <c r="AL149" s="76">
        <f>AK149*Data!D156/Data!B156</f>
        <v>0.15527432414351439</v>
      </c>
      <c r="AM149" s="15">
        <f>Data!N$6/100*Data!C156*AK149</f>
        <v>2.036255693831404</v>
      </c>
      <c r="AN149" s="15">
        <f>Data!N$7*AL149</f>
        <v>46.582297243054313</v>
      </c>
      <c r="AO149" s="77">
        <f t="shared" si="27"/>
        <v>0.95161545167106087</v>
      </c>
      <c r="AP149" s="8">
        <f>Data!N$5/100*Data!C156*Data!G156/Data!B156/(1-AO149)*AK149</f>
        <v>16.33021558377904</v>
      </c>
    </row>
    <row r="150" spans="1:42">
      <c r="A150" s="11">
        <v>145</v>
      </c>
      <c r="B150" s="22">
        <f>AI150</f>
        <v>16.409375000000001</v>
      </c>
      <c r="C150" s="16">
        <f t="shared" si="19"/>
        <v>8.34375</v>
      </c>
      <c r="J150" s="23">
        <f>Data!B157*Data!C157</f>
        <v>22695</v>
      </c>
      <c r="K150" s="23">
        <f>IF(Data!C$7=1,Data!D157,IF(Data!C$7=2,J150,Data!B157))</f>
        <v>506</v>
      </c>
      <c r="L150" s="33">
        <f>Data!E157*SQRT(Data!F157/20)</f>
        <v>40.363507956736619</v>
      </c>
      <c r="M150" s="33">
        <f>IF(Data!H157="A",Data!G$5,IF(Data!H157="B",Data!G$6,Data!G$7))</f>
        <v>1.5</v>
      </c>
      <c r="N150" s="33">
        <f>IF(Data!I157="A",Data!G$5,IF(Data!I157="B",Data!G$6,Data!G$7))</f>
        <v>1.5</v>
      </c>
      <c r="O150" s="33">
        <f>IF(Data!J157="A",Data!G$5,IF(Data!J157="B",Data!G$6,Data!G$7))</f>
        <v>3.5</v>
      </c>
      <c r="P150" s="45">
        <f>IF(Data!C$6=1,M150,IF(Data!C$6=2,N150,O150))</f>
        <v>1.5</v>
      </c>
      <c r="Q150" s="47">
        <f>Data!B157*P150/Data!G$9/Data!E157/SQRT(Data!F157/21)</f>
        <v>0.21182003195836177</v>
      </c>
      <c r="R150">
        <f t="shared" si="20"/>
        <v>0.39009165080998431</v>
      </c>
      <c r="S150">
        <f t="shared" si="21"/>
        <v>0.30194831115466125</v>
      </c>
      <c r="T150" s="67">
        <f>(1-L150*S150/Data!G157)*100</f>
        <v>96.922299732370107</v>
      </c>
      <c r="U150" s="45">
        <f t="shared" si="22"/>
        <v>490.42683664579272</v>
      </c>
      <c r="V150" s="47">
        <f>Data!B157*Data!J$5/Data!G$9/Data!E157/SQRT(Data!F157/21)</f>
        <v>0.41657939618477818</v>
      </c>
      <c r="W150">
        <f t="shared" si="23"/>
        <v>0.36578523805175406</v>
      </c>
      <c r="X150">
        <f t="shared" si="24"/>
        <v>0.22477601132686742</v>
      </c>
      <c r="Y150" s="67">
        <f>(1-L150*X150/Data!G157)*100</f>
        <v>97.708901938970826</v>
      </c>
      <c r="Z150" s="45">
        <f t="shared" si="25"/>
        <v>494.40704381119235</v>
      </c>
      <c r="AA150" s="71">
        <f>IF(Data!C$6=1,M150,IF(Data!C$6=2,N150,O150))*Data!B157/Data!G$9</f>
        <v>8.34375</v>
      </c>
      <c r="AB150" s="72">
        <f>Data!C157*AA150</f>
        <v>141.84375</v>
      </c>
      <c r="AC150" s="35">
        <f>(100-T150)/100*Data!B157</f>
        <v>41.087298572859076</v>
      </c>
      <c r="AD150" s="75">
        <f>AC150/Data!B157*Data!D157</f>
        <v>15.573163354207262</v>
      </c>
      <c r="AE150" s="15">
        <f>Data!N$6/100*Data!C157*AC150</f>
        <v>139.69681514772088</v>
      </c>
      <c r="AF150" s="15">
        <f>Data!N$7*AD150</f>
        <v>4671.949006262179</v>
      </c>
      <c r="AG150" s="77">
        <f t="shared" si="26"/>
        <v>0.5838762800647217</v>
      </c>
      <c r="AH150" s="8">
        <f>Data!N$5/100*Data!C157*Data!G157/Data!B157/(1-AG150)*AC150</f>
        <v>124.4766712944589</v>
      </c>
      <c r="AI150" s="71">
        <f>Data!J$5*Data!B157/Data!G$9</f>
        <v>16.409375000000001</v>
      </c>
      <c r="AJ150" s="72">
        <f>Data!C157*AI150</f>
        <v>278.95937500000002</v>
      </c>
      <c r="AK150" s="72">
        <f>(100-Y150)/100*Data!B157</f>
        <v>30.58615911473948</v>
      </c>
      <c r="AL150" s="76">
        <f>AK150*Data!D157/Data!B157</f>
        <v>11.592956188807623</v>
      </c>
      <c r="AM150" s="15">
        <f>Data!N$6/100*Data!C157*AK150</f>
        <v>103.99294099011425</v>
      </c>
      <c r="AN150" s="15">
        <f>Data!N$7*AL150</f>
        <v>3477.8868566422871</v>
      </c>
      <c r="AO150" s="77">
        <f t="shared" si="27"/>
        <v>0.66150695877829613</v>
      </c>
      <c r="AP150" s="8">
        <f>Data!N$5/100*Data!C157*Data!G157/Data!B157/(1-AO150)*AK150</f>
        <v>113.91424836372273</v>
      </c>
    </row>
    <row r="151" spans="1:42">
      <c r="A151" s="11">
        <v>146</v>
      </c>
      <c r="B151" s="22">
        <f>AI151</f>
        <v>16.618333333333332</v>
      </c>
      <c r="C151" s="16">
        <f t="shared" si="19"/>
        <v>14.083333333333334</v>
      </c>
      <c r="J151" s="23">
        <f>Data!B158*Data!C158</f>
        <v>25688</v>
      </c>
      <c r="K151" s="23">
        <f>IF(Data!C$7=1,Data!D158,IF(Data!C$7=2,J151,Data!B158))</f>
        <v>494</v>
      </c>
      <c r="L151" s="33">
        <f>Data!E158*SQRT(Data!F158/20)</f>
        <v>58.996501667296137</v>
      </c>
      <c r="M151" s="33">
        <f>IF(Data!H158="A",Data!G$5,IF(Data!H158="B",Data!G$6,Data!G$7))</f>
        <v>2.5</v>
      </c>
      <c r="N151" s="33">
        <f>IF(Data!I158="A",Data!G$5,IF(Data!I158="B",Data!G$6,Data!G$7))</f>
        <v>1.5</v>
      </c>
      <c r="O151" s="33">
        <f>IF(Data!J158="A",Data!G$5,IF(Data!J158="B",Data!G$6,Data!G$7))</f>
        <v>3.5</v>
      </c>
      <c r="P151" s="45">
        <f>IF(Data!C$6=1,M151,IF(Data!C$6=2,N151,O151))</f>
        <v>2.5</v>
      </c>
      <c r="Q151" s="47">
        <f>Data!B158*P151/Data!G$9/Data!E158/SQRT(Data!F158/21)</f>
        <v>0.24460979754543855</v>
      </c>
      <c r="R151">
        <f t="shared" si="20"/>
        <v>0.38718344547513961</v>
      </c>
      <c r="S151">
        <f t="shared" si="21"/>
        <v>0.28851291936322387</v>
      </c>
      <c r="T151" s="67">
        <f>(1-L151*S151/Data!G158)*100</f>
        <v>95.485078798872962</v>
      </c>
      <c r="U151" s="45">
        <f t="shared" si="22"/>
        <v>471.69628926643242</v>
      </c>
      <c r="V151" s="47">
        <f>Data!B158*Data!J$5/Data!G$9/Data!E158/SQRT(Data!F158/21)</f>
        <v>0.28863956110361744</v>
      </c>
      <c r="W151">
        <f t="shared" si="23"/>
        <v>0.38266471133411356</v>
      </c>
      <c r="X151">
        <f t="shared" si="24"/>
        <v>0.27112612723216606</v>
      </c>
      <c r="Y151" s="67">
        <f>(1-L151*X151/Data!G158)*100</f>
        <v>95.75716365588859</v>
      </c>
      <c r="Z151" s="45">
        <f t="shared" si="25"/>
        <v>473.04038846008962</v>
      </c>
      <c r="AA151" s="71">
        <f>IF(Data!C$6=1,M151,IF(Data!C$6=2,N151,O151))*Data!B158/Data!G$9</f>
        <v>14.083333333333334</v>
      </c>
      <c r="AB151" s="72">
        <f>Data!C158*AA151</f>
        <v>267.58333333333337</v>
      </c>
      <c r="AC151" s="35">
        <f>(100-T151)/100*Data!B158</f>
        <v>61.041734639237553</v>
      </c>
      <c r="AD151" s="75">
        <f>AC151/Data!B158*Data!D158</f>
        <v>22.30371073356757</v>
      </c>
      <c r="AE151" s="15">
        <f>Data!N$6/100*Data!C158*AC151</f>
        <v>231.95859162910273</v>
      </c>
      <c r="AF151" s="15">
        <f>Data!N$7*AD151</f>
        <v>6691.1132200702714</v>
      </c>
      <c r="AG151" s="77">
        <f t="shared" si="26"/>
        <v>0.59662071142679085</v>
      </c>
      <c r="AH151" s="8">
        <f>Data!N$5/100*Data!C158*Data!G158/Data!B158/(1-AG151)*AC151</f>
        <v>200.4340671410273</v>
      </c>
      <c r="AI151" s="71">
        <f>Data!J$5*Data!B158/Data!G$9</f>
        <v>16.618333333333332</v>
      </c>
      <c r="AJ151" s="72">
        <f>Data!C158*AI151</f>
        <v>315.74833333333333</v>
      </c>
      <c r="AK151" s="72">
        <f>(100-Y151)/100*Data!B158</f>
        <v>57.363147372386265</v>
      </c>
      <c r="AL151" s="76">
        <f>AK151*Data!D158/Data!B158</f>
        <v>20.959611539910366</v>
      </c>
      <c r="AM151" s="15">
        <f>Data!N$6/100*Data!C158*AK151</f>
        <v>217.97996001506783</v>
      </c>
      <c r="AN151" s="15">
        <f>Data!N$7*AL151</f>
        <v>6287.8834619731097</v>
      </c>
      <c r="AO151" s="77">
        <f t="shared" si="27"/>
        <v>0.61357139099201041</v>
      </c>
      <c r="AP151" s="8">
        <f>Data!N$5/100*Data!C158*Data!G158/Data!B158/(1-AO151)*AK151</f>
        <v>196.61740891085057</v>
      </c>
    </row>
    <row r="152" spans="1:42">
      <c r="A152" s="11">
        <v>147</v>
      </c>
      <c r="B152" s="22">
        <f>AI152</f>
        <v>7.5839583333333334</v>
      </c>
      <c r="C152" s="16">
        <f t="shared" si="19"/>
        <v>3.8562500000000002</v>
      </c>
      <c r="J152" s="23">
        <f>Data!B159*Data!C159</f>
        <v>19744</v>
      </c>
      <c r="K152" s="23">
        <f>IF(Data!C$7=1,Data!D159,IF(Data!C$7=2,J152,Data!B159))</f>
        <v>603</v>
      </c>
      <c r="L152" s="33">
        <f>Data!E159*SQRT(Data!F159/20)</f>
        <v>11.042161332267098</v>
      </c>
      <c r="M152" s="33">
        <f>IF(Data!H159="A",Data!G$5,IF(Data!H159="B",Data!G$6,Data!G$7))</f>
        <v>1.5</v>
      </c>
      <c r="N152" s="33">
        <f>IF(Data!I159="A",Data!G$5,IF(Data!I159="B",Data!G$6,Data!G$7))</f>
        <v>1.5</v>
      </c>
      <c r="O152" s="33">
        <f>IF(Data!J159="A",Data!G$5,IF(Data!J159="B",Data!G$6,Data!G$7))</f>
        <v>3.5</v>
      </c>
      <c r="P152" s="45">
        <f>IF(Data!C$6=1,M152,IF(Data!C$6=2,N152,O152))</f>
        <v>1.5</v>
      </c>
      <c r="Q152" s="47">
        <f>Data!B159*P152/Data!G$9/Data!E159/SQRT(Data!F159/21)</f>
        <v>0.35785389021407105</v>
      </c>
      <c r="R152">
        <f t="shared" si="20"/>
        <v>0.37419830089287881</v>
      </c>
      <c r="S152">
        <f t="shared" si="21"/>
        <v>0.24528990754443453</v>
      </c>
      <c r="T152" s="67">
        <f>(1-L152*S152/Data!G159)*100</f>
        <v>98.618096565161977</v>
      </c>
      <c r="U152" s="45">
        <f t="shared" si="22"/>
        <v>594.66712228792676</v>
      </c>
      <c r="V152" s="47">
        <f>Data!B159*Data!J$5/Data!G$9/Data!E159/SQRT(Data!F159/21)</f>
        <v>0.70377931742100641</v>
      </c>
      <c r="W152">
        <f t="shared" si="23"/>
        <v>0.31142636216795272</v>
      </c>
      <c r="X152">
        <f t="shared" si="24"/>
        <v>0.14196678327068182</v>
      </c>
      <c r="Y152" s="67">
        <f>(1-L152*X152/Data!G159)*100</f>
        <v>99.200193813929658</v>
      </c>
      <c r="Z152" s="45">
        <f t="shared" si="25"/>
        <v>598.17716869799585</v>
      </c>
      <c r="AA152" s="71">
        <f>IF(Data!C$6=1,M152,IF(Data!C$6=2,N152,O152))*Data!B159/Data!G$9</f>
        <v>3.8562500000000002</v>
      </c>
      <c r="AB152" s="72">
        <f>Data!C159*AA152</f>
        <v>123.4</v>
      </c>
      <c r="AC152" s="35">
        <f>(100-T152)/100*Data!B159</f>
        <v>8.5263441929506012</v>
      </c>
      <c r="AD152" s="75">
        <f>AC152/Data!B159*Data!D159</f>
        <v>8.3328777120732784</v>
      </c>
      <c r="AE152" s="15">
        <f>Data!N$6/100*Data!C159*AC152</f>
        <v>54.568602834883848</v>
      </c>
      <c r="AF152" s="15">
        <f>Data!N$7*AD152</f>
        <v>2499.8633136219837</v>
      </c>
      <c r="AG152" s="77">
        <f t="shared" si="26"/>
        <v>0.63977367055775125</v>
      </c>
      <c r="AH152" s="8">
        <f>Data!N$5/100*Data!C159*Data!G159/Data!B159/(1-AG152)*AC152</f>
        <v>60.151754847597935</v>
      </c>
      <c r="AI152" s="71">
        <f>Data!J$5*Data!B159/Data!G$9</f>
        <v>7.5839583333333334</v>
      </c>
      <c r="AJ152" s="72">
        <f>Data!C159*AI152</f>
        <v>242.68666666666667</v>
      </c>
      <c r="AK152" s="72">
        <f>(100-Y152)/100*Data!B159</f>
        <v>4.9348041680540078</v>
      </c>
      <c r="AL152" s="76">
        <f>AK152*Data!D159/Data!B159</f>
        <v>4.8228313020041602</v>
      </c>
      <c r="AM152" s="15">
        <f>Data!N$6/100*Data!C159*AK152</f>
        <v>31.58274667554565</v>
      </c>
      <c r="AN152" s="15">
        <f>Data!N$7*AL152</f>
        <v>1446.8493906012482</v>
      </c>
      <c r="AO152" s="77">
        <f t="shared" si="27"/>
        <v>0.75921489207973014</v>
      </c>
      <c r="AP152" s="8">
        <f>Data!N$5/100*Data!C159*Data!G159/Data!B159/(1-AO152)*AK152</f>
        <v>52.083623883149741</v>
      </c>
    </row>
    <row r="153" spans="1:42">
      <c r="A153" s="11">
        <v>148</v>
      </c>
      <c r="B153" s="22">
        <f>AI153</f>
        <v>45.712708333333339</v>
      </c>
      <c r="C153" s="16">
        <f t="shared" si="19"/>
        <v>54.235416666666666</v>
      </c>
      <c r="J153" s="23">
        <f>Data!B160*Data!C160</f>
        <v>133884</v>
      </c>
      <c r="K153" s="23">
        <f>IF(Data!C$7=1,Data!D160,IF(Data!C$7=2,J153,Data!B160))</f>
        <v>473</v>
      </c>
      <c r="L153" s="33">
        <f>Data!E160*SQRT(Data!F160/20)</f>
        <v>25.750889574646692</v>
      </c>
      <c r="M153" s="33">
        <f>IF(Data!H160="A",Data!G$5,IF(Data!H160="B",Data!G$6,Data!G$7))</f>
        <v>3.5</v>
      </c>
      <c r="N153" s="33">
        <f>IF(Data!I160="A",Data!G$5,IF(Data!I160="B",Data!G$6,Data!G$7))</f>
        <v>1.5</v>
      </c>
      <c r="O153" s="33">
        <f>IF(Data!J160="A",Data!G$5,IF(Data!J160="B",Data!G$6,Data!G$7))</f>
        <v>3.5</v>
      </c>
      <c r="P153" s="45">
        <f>IF(Data!C$6=1,M153,IF(Data!C$6=2,N153,O153))</f>
        <v>3.5</v>
      </c>
      <c r="Q153" s="47">
        <f>Data!B160*P153/Data!G$9/Data!E160/SQRT(Data!F160/21)</f>
        <v>2.1581687216809979</v>
      </c>
      <c r="R153">
        <f t="shared" si="20"/>
        <v>3.8860156100581564E-2</v>
      </c>
      <c r="S153">
        <f t="shared" si="21"/>
        <v>5.5005692284445656E-3</v>
      </c>
      <c r="T153" s="67">
        <f>(1-L153*S153/Data!G160)*100</f>
        <v>99.968869329494652</v>
      </c>
      <c r="U153" s="45">
        <f t="shared" si="22"/>
        <v>472.85275192850969</v>
      </c>
      <c r="V153" s="47">
        <f>Data!B160*Data!J$5/Data!G$9/Data!E160/SQRT(Data!F160/21)</f>
        <v>1.8190279225596986</v>
      </c>
      <c r="W153">
        <f t="shared" si="23"/>
        <v>7.627797893502207E-2</v>
      </c>
      <c r="X153">
        <f t="shared" si="24"/>
        <v>1.3605945594355351E-2</v>
      </c>
      <c r="Y153" s="67">
        <f>(1-L153*X153/Data!G160)*100</f>
        <v>99.92299665877826</v>
      </c>
      <c r="Z153" s="45">
        <f t="shared" si="25"/>
        <v>472.63577419602115</v>
      </c>
      <c r="AA153" s="71">
        <f>IF(Data!C$6=1,M153,IF(Data!C$6=2,N153,O153))*Data!B160/Data!G$9</f>
        <v>54.235416666666666</v>
      </c>
      <c r="AB153" s="72">
        <f>Data!C160*AA153</f>
        <v>1952.4749999999999</v>
      </c>
      <c r="AC153" s="35">
        <f>(100-T153)/100*Data!B160</f>
        <v>1.1577496360939008</v>
      </c>
      <c r="AD153" s="75">
        <f>AC153/Data!B160*Data!D160</f>
        <v>0.14724807149029714</v>
      </c>
      <c r="AE153" s="15">
        <f>Data!N$6/100*Data!C160*AC153</f>
        <v>8.3357973798760856</v>
      </c>
      <c r="AF153" s="15">
        <f>Data!N$7*AD153</f>
        <v>44.174421447089145</v>
      </c>
      <c r="AG153" s="77">
        <f t="shared" si="26"/>
        <v>0.98454264185324991</v>
      </c>
      <c r="AH153" s="8">
        <f>Data!N$5/100*Data!C160*Data!G160/Data!B160/(1-AG153)*AC153</f>
        <v>82.472111022544766</v>
      </c>
      <c r="AI153" s="71">
        <f>Data!J$5*Data!B160/Data!G$9</f>
        <v>45.712708333333339</v>
      </c>
      <c r="AJ153" s="72">
        <f>Data!C160*AI153</f>
        <v>1645.6575000000003</v>
      </c>
      <c r="AK153" s="72">
        <f>(100-Y153)/100*Data!B160</f>
        <v>2.8637542600365156</v>
      </c>
      <c r="AL153" s="76">
        <f>AK153*Data!D160/Data!B160</f>
        <v>0.36422580397883081</v>
      </c>
      <c r="AM153" s="15">
        <f>Data!N$6/100*Data!C160*AK153</f>
        <v>20.619030672262912</v>
      </c>
      <c r="AN153" s="15">
        <f>Data!N$7*AL153</f>
        <v>109.26774119364924</v>
      </c>
      <c r="AO153" s="77">
        <f t="shared" si="27"/>
        <v>0.96554641489368898</v>
      </c>
      <c r="AP153" s="8">
        <f>Data!N$5/100*Data!C160*Data!G160/Data!B160/(1-AO153)*AK153</f>
        <v>91.522749034690634</v>
      </c>
    </row>
    <row r="154" spans="1:42">
      <c r="A154" s="11">
        <v>149</v>
      </c>
      <c r="B154" s="22">
        <f>AI154</f>
        <v>46.069166666666668</v>
      </c>
      <c r="C154" s="16">
        <f t="shared" si="19"/>
        <v>54.658333333333331</v>
      </c>
      <c r="J154" s="23">
        <f>Data!B161*Data!C161</f>
        <v>599680</v>
      </c>
      <c r="K154" s="23">
        <f>IF(Data!C$7=1,Data!D161,IF(Data!C$7=2,J154,Data!B161))</f>
        <v>475</v>
      </c>
      <c r="L154" s="33">
        <f>Data!E161*SQRT(Data!F161/20)</f>
        <v>41.590314160000567</v>
      </c>
      <c r="M154" s="33">
        <f>IF(Data!H161="A",Data!G$5,IF(Data!H161="B",Data!G$6,Data!G$7))</f>
        <v>3.5</v>
      </c>
      <c r="N154" s="33">
        <f>IF(Data!I161="A",Data!G$5,IF(Data!I161="B",Data!G$6,Data!G$7))</f>
        <v>2.5</v>
      </c>
      <c r="O154" s="33">
        <f>IF(Data!J161="A",Data!G$5,IF(Data!J161="B",Data!G$6,Data!G$7))</f>
        <v>3.5</v>
      </c>
      <c r="P154" s="45">
        <f>IF(Data!C$6=1,M154,IF(Data!C$6=2,N154,O154))</f>
        <v>3.5</v>
      </c>
      <c r="Q154" s="47">
        <f>Data!B161*P154/Data!G$9/Data!E161/SQRT(Data!F161/21)</f>
        <v>1.3466627072385342</v>
      </c>
      <c r="R154">
        <f t="shared" si="20"/>
        <v>0.16110645425359962</v>
      </c>
      <c r="S154">
        <f t="shared" si="21"/>
        <v>4.119362209068099E-2</v>
      </c>
      <c r="T154" s="67">
        <f>(1-L154*S154/Data!G161)*100</f>
        <v>99.206826072157511</v>
      </c>
      <c r="U154" s="45">
        <f t="shared" si="22"/>
        <v>471.23242384274818</v>
      </c>
      <c r="V154" s="47">
        <f>Data!B161*Data!J$5/Data!G$9/Data!E161/SQRT(Data!F161/21)</f>
        <v>1.1350442818153361</v>
      </c>
      <c r="W154">
        <f t="shared" si="23"/>
        <v>0.20948514202395979</v>
      </c>
      <c r="X154">
        <f t="shared" si="24"/>
        <v>6.3997001844224161E-2</v>
      </c>
      <c r="Y154" s="67">
        <f>(1-L154*X154/Data!G161)*100</f>
        <v>98.767752124074349</v>
      </c>
      <c r="Z154" s="45">
        <f t="shared" si="25"/>
        <v>469.14682258935318</v>
      </c>
      <c r="AA154" s="71">
        <f>IF(Data!C$6=1,M154,IF(Data!C$6=2,N154,O154))*Data!B161/Data!G$9</f>
        <v>54.658333333333331</v>
      </c>
      <c r="AB154" s="72">
        <f>Data!C161*AA154</f>
        <v>8745.3333333333321</v>
      </c>
      <c r="AC154" s="35">
        <f>(100-T154)/100*Data!B161</f>
        <v>29.728158815536471</v>
      </c>
      <c r="AD154" s="75">
        <f>AC154/Data!B161*Data!D161</f>
        <v>3.7675761572518209</v>
      </c>
      <c r="AE154" s="15">
        <f>Data!N$6/100*Data!C161*AC154</f>
        <v>951.30108209716707</v>
      </c>
      <c r="AF154" s="15">
        <f>Data!N$7*AD154</f>
        <v>1130.2728471755463</v>
      </c>
      <c r="AG154" s="77">
        <f t="shared" si="26"/>
        <v>0.91095555589505273</v>
      </c>
      <c r="AH154" s="8">
        <f>Data!N$5/100*Data!C161*Data!G161/Data!B161/(1-AG154)*AC154</f>
        <v>769.61822890175688</v>
      </c>
      <c r="AI154" s="71">
        <f>Data!J$5*Data!B161/Data!G$9</f>
        <v>46.069166666666668</v>
      </c>
      <c r="AJ154" s="72">
        <f>Data!C161*AI154</f>
        <v>7371.0666666666666</v>
      </c>
      <c r="AK154" s="72">
        <f>(100-Y154)/100*Data!B161</f>
        <v>46.184650389693402</v>
      </c>
      <c r="AL154" s="76">
        <f>AK154*Data!D161/Data!B161</f>
        <v>5.8531774106468424</v>
      </c>
      <c r="AM154" s="15">
        <f>Data!N$6/100*Data!C161*AK154</f>
        <v>1477.9088124701889</v>
      </c>
      <c r="AN154" s="15">
        <f>Data!N$7*AL154</f>
        <v>1755.9532231940527</v>
      </c>
      <c r="AO154" s="77">
        <f t="shared" si="27"/>
        <v>0.87182161743764852</v>
      </c>
      <c r="AP154" s="8">
        <f>Data!N$5/100*Data!C161*Data!G161/Data!B161/(1-AO154)*AK154</f>
        <v>830.60976704232098</v>
      </c>
    </row>
    <row r="155" spans="1:42">
      <c r="A155" s="11">
        <v>150</v>
      </c>
      <c r="B155" s="22">
        <f>AI155</f>
        <v>12.451458333333335</v>
      </c>
      <c r="C155" s="16">
        <f t="shared" si="19"/>
        <v>14.772916666666667</v>
      </c>
      <c r="J155" s="23">
        <f>Data!B162*Data!C162</f>
        <v>290731</v>
      </c>
      <c r="K155" s="23">
        <f>IF(Data!C$7=1,Data!D162,IF(Data!C$7=2,J155,Data!B162))</f>
        <v>323</v>
      </c>
      <c r="L155" s="33">
        <f>Data!E162*SQRT(Data!F162/20)</f>
        <v>26.123621786980681</v>
      </c>
      <c r="M155" s="33">
        <f>IF(Data!H162="A",Data!G$5,IF(Data!H162="B",Data!G$6,Data!G$7))</f>
        <v>3.5</v>
      </c>
      <c r="N155" s="33">
        <f>IF(Data!I162="A",Data!G$5,IF(Data!I162="B",Data!G$6,Data!G$7))</f>
        <v>3.5</v>
      </c>
      <c r="O155" s="33">
        <f>IF(Data!J162="A",Data!G$5,IF(Data!J162="B",Data!G$6,Data!G$7))</f>
        <v>3.5</v>
      </c>
      <c r="P155" s="45">
        <f>IF(Data!C$6=1,M155,IF(Data!C$6=2,N155,O155))</f>
        <v>3.5</v>
      </c>
      <c r="Q155" s="47">
        <f>Data!B162*P155/Data!G$9/Data!E162/SQRT(Data!F162/21)</f>
        <v>0.57946540103562427</v>
      </c>
      <c r="R155">
        <f t="shared" si="20"/>
        <v>0.33728406598539939</v>
      </c>
      <c r="S155">
        <f t="shared" si="21"/>
        <v>0.17437455797671053</v>
      </c>
      <c r="T155" s="67">
        <f>(1-L155*S155/Data!G162)*100</f>
        <v>94.577029759695805</v>
      </c>
      <c r="U155" s="45">
        <f t="shared" si="22"/>
        <v>305.48380612381743</v>
      </c>
      <c r="V155" s="47">
        <f>Data!B162*Data!J$5/Data!G$9/Data!E162/SQRT(Data!F162/21)</f>
        <v>0.4884065523014548</v>
      </c>
      <c r="W155">
        <f t="shared" si="23"/>
        <v>0.35408786777797474</v>
      </c>
      <c r="X155">
        <f t="shared" si="24"/>
        <v>0.20139686293511561</v>
      </c>
      <c r="Y155" s="67">
        <f>(1-L155*X155/Data!G162)*100</f>
        <v>93.736648242379346</v>
      </c>
      <c r="Z155" s="45">
        <f t="shared" si="25"/>
        <v>302.76937382288526</v>
      </c>
      <c r="AA155" s="71">
        <f>IF(Data!C$6=1,M155,IF(Data!C$6=2,N155,O155))*Data!B162/Data!G$9</f>
        <v>14.772916666666667</v>
      </c>
      <c r="AB155" s="72">
        <f>Data!C162*AA155</f>
        <v>4239.8270833333336</v>
      </c>
      <c r="AC155" s="35">
        <f>(100-T155)/100*Data!B162</f>
        <v>54.934688534281499</v>
      </c>
      <c r="AD155" s="75">
        <f>AC155/Data!B162*Data!D162</f>
        <v>17.516193876182552</v>
      </c>
      <c r="AE155" s="15">
        <f>Data!N$6/100*Data!C162*AC155</f>
        <v>3153.2511218677582</v>
      </c>
      <c r="AF155" s="15">
        <f>Data!N$7*AD155</f>
        <v>5254.8581628547654</v>
      </c>
      <c r="AG155" s="77">
        <f t="shared" si="26"/>
        <v>0.7188624071125973</v>
      </c>
      <c r="AH155" s="8">
        <f>Data!N$5/100*Data!C162*Data!G162/Data!B162/(1-AG155)*AC155</f>
        <v>1162.5710138097263</v>
      </c>
      <c r="AI155" s="71">
        <f>Data!J$5*Data!B162/Data!G$9</f>
        <v>12.451458333333335</v>
      </c>
      <c r="AJ155" s="72">
        <f>Data!C162*AI155</f>
        <v>3573.568541666667</v>
      </c>
      <c r="AK155" s="72">
        <f>(100-Y155)/100*Data!B162</f>
        <v>63.447753304697223</v>
      </c>
      <c r="AL155" s="76">
        <f>AK155*Data!D162/Data!B162</f>
        <v>20.230626177114711</v>
      </c>
      <c r="AM155" s="15">
        <f>Data!N$6/100*Data!C162*AK155</f>
        <v>3641.901039689621</v>
      </c>
      <c r="AN155" s="15">
        <f>Data!N$7*AL155</f>
        <v>6069.1878531344137</v>
      </c>
      <c r="AO155" s="77">
        <f t="shared" si="27"/>
        <v>0.68736904915924424</v>
      </c>
      <c r="AP155" s="8">
        <f>Data!N$5/100*Data!C162*Data!G162/Data!B162/(1-AO155)*AK155</f>
        <v>1207.4690922847217</v>
      </c>
    </row>
    <row r="157" spans="1:42">
      <c r="J157" t="s">
        <v>38</v>
      </c>
      <c r="K157">
        <f>SUM(K6:K155)</f>
        <v>15550</v>
      </c>
      <c r="T157" t="s">
        <v>48</v>
      </c>
      <c r="U157" s="33">
        <f>SUM(U6:U155)*100/$K157</f>
        <v>96.972929071715626</v>
      </c>
      <c r="V157" s="33"/>
      <c r="W157" s="33"/>
      <c r="Y157" t="s">
        <v>48</v>
      </c>
      <c r="Z157" s="33">
        <f>SUM(Z6:Z155)*100/$K157</f>
        <v>96.993557945923811</v>
      </c>
      <c r="AA157" s="35">
        <f>SUM(AA6:AA155)</f>
        <v>1996.7750000000003</v>
      </c>
      <c r="AB157" s="35">
        <f>SUM(AB6:AB155)</f>
        <v>120644.04375000001</v>
      </c>
      <c r="AE157" s="35">
        <f>SUM(AE6:AE155)</f>
        <v>89676.113310259039</v>
      </c>
      <c r="AF157" s="35">
        <f>SUM(AF6:AF155)</f>
        <v>141212.85880446658</v>
      </c>
      <c r="AG157" s="35"/>
      <c r="AH157" s="35">
        <f>SUM(AH6:AH155)</f>
        <v>44483.740444027135</v>
      </c>
      <c r="AI157" s="35">
        <f>SUM(AI6:AI155)</f>
        <v>1975.8116666666674</v>
      </c>
      <c r="AJ157" s="35">
        <f>SUM(AJ6:AJ155)</f>
        <v>112164.78937499998</v>
      </c>
      <c r="AM157" s="35">
        <f>SUM(AM6:AM155)</f>
        <v>96496.320092897528</v>
      </c>
      <c r="AN157" s="35">
        <f t="shared" ref="AN157:AP157" si="28">SUM(AN6:AN155)</f>
        <v>140250.52182265493</v>
      </c>
      <c r="AO157" s="35"/>
      <c r="AP157" s="35">
        <f t="shared" si="28"/>
        <v>44863.76899800868</v>
      </c>
    </row>
    <row r="158" spans="1:42">
      <c r="J158" t="s">
        <v>39</v>
      </c>
      <c r="T158" t="s">
        <v>51</v>
      </c>
      <c r="Y158" t="s">
        <v>49</v>
      </c>
    </row>
    <row r="159" spans="1:42">
      <c r="J159" t="s">
        <v>35</v>
      </c>
      <c r="K159" s="8"/>
      <c r="T159" t="s">
        <v>50</v>
      </c>
      <c r="Y159" t="s">
        <v>50</v>
      </c>
    </row>
  </sheetData>
  <sheetProtection password="88B4"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2014-11-03T10:06:12Z</cp:lastPrinted>
  <dcterms:created xsi:type="dcterms:W3CDTF">2010-12-03T15:28:22Z</dcterms:created>
  <dcterms:modified xsi:type="dcterms:W3CDTF">2014-12-13T16:48:16Z</dcterms:modified>
</cp:coreProperties>
</file>