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20" yWindow="60" windowWidth="20730" windowHeight="11760"/>
  </bookViews>
  <sheets>
    <sheet name="Anvisningar" sheetId="4" r:id="rId1"/>
    <sheet name="Data" sheetId="2" r:id="rId2"/>
    <sheet name="Resultat" sheetId="3" r:id="rId3"/>
  </sheets>
  <calcPr calcId="125725"/>
</workbook>
</file>

<file path=xl/calcChain.xml><?xml version="1.0" encoding="utf-8"?>
<calcChain xmlns="http://schemas.openxmlformats.org/spreadsheetml/2006/main">
  <c r="M7" i="3"/>
  <c r="M8"/>
  <c r="M9"/>
  <c r="M10"/>
  <c r="M11"/>
  <c r="M12"/>
  <c r="M13"/>
  <c r="M14"/>
  <c r="M15"/>
  <c r="M16"/>
  <c r="M17"/>
  <c r="M18"/>
  <c r="M19"/>
  <c r="M20"/>
  <c r="M21"/>
  <c r="M22"/>
  <c r="M23"/>
  <c r="M24"/>
  <c r="M25"/>
  <c r="M26"/>
  <c r="M27"/>
  <c r="M28"/>
  <c r="M29"/>
  <c r="M30"/>
  <c r="M31"/>
  <c r="M32"/>
  <c r="M33"/>
  <c r="M34"/>
  <c r="M35"/>
  <c r="M36"/>
  <c r="M37"/>
  <c r="M38"/>
  <c r="M39"/>
  <c r="M40"/>
  <c r="M41"/>
  <c r="M42"/>
  <c r="M43"/>
  <c r="M44"/>
  <c r="M45"/>
  <c r="M46"/>
  <c r="M47"/>
  <c r="M48"/>
  <c r="M49"/>
  <c r="M50"/>
  <c r="M51"/>
  <c r="M52"/>
  <c r="M53"/>
  <c r="M54"/>
  <c r="M55"/>
  <c r="M56"/>
  <c r="M57"/>
  <c r="M58"/>
  <c r="M59"/>
  <c r="M60"/>
  <c r="M61"/>
  <c r="M62"/>
  <c r="M63"/>
  <c r="M64"/>
  <c r="M65"/>
  <c r="M66"/>
  <c r="M67"/>
  <c r="M68"/>
  <c r="M69"/>
  <c r="M70"/>
  <c r="M71"/>
  <c r="M72"/>
  <c r="M73"/>
  <c r="M74"/>
  <c r="M75"/>
  <c r="M76"/>
  <c r="M77"/>
  <c r="M78"/>
  <c r="M79"/>
  <c r="M80"/>
  <c r="M81"/>
  <c r="M82"/>
  <c r="M83"/>
  <c r="M84"/>
  <c r="M85"/>
  <c r="M86"/>
  <c r="M87"/>
  <c r="M88"/>
  <c r="M89"/>
  <c r="M90"/>
  <c r="M91"/>
  <c r="M92"/>
  <c r="M93"/>
  <c r="M94"/>
  <c r="M95"/>
  <c r="M96"/>
  <c r="M97"/>
  <c r="M98"/>
  <c r="M99"/>
  <c r="M100"/>
  <c r="M101"/>
  <c r="M102"/>
  <c r="M103"/>
  <c r="M104"/>
  <c r="M105"/>
  <c r="M106"/>
  <c r="M107"/>
  <c r="M108"/>
  <c r="M109"/>
  <c r="M110"/>
  <c r="M111"/>
  <c r="M112"/>
  <c r="M113"/>
  <c r="M114"/>
  <c r="M115"/>
  <c r="M116"/>
  <c r="M117"/>
  <c r="M118"/>
  <c r="M119"/>
  <c r="M120"/>
  <c r="M121"/>
  <c r="M122"/>
  <c r="M123"/>
  <c r="M124"/>
  <c r="M125"/>
  <c r="M126"/>
  <c r="M127"/>
  <c r="M128"/>
  <c r="M129"/>
  <c r="M130"/>
  <c r="M131"/>
  <c r="M132"/>
  <c r="M133"/>
  <c r="M134"/>
  <c r="M135"/>
  <c r="M136"/>
  <c r="M137"/>
  <c r="M138"/>
  <c r="M139"/>
  <c r="M140"/>
  <c r="M141"/>
  <c r="M142"/>
  <c r="M143"/>
  <c r="M144"/>
  <c r="M145"/>
  <c r="M146"/>
  <c r="M147"/>
  <c r="M148"/>
  <c r="M149"/>
  <c r="M150"/>
  <c r="M151"/>
  <c r="M152"/>
  <c r="M153"/>
  <c r="M154"/>
  <c r="M155"/>
  <c r="M6"/>
  <c r="H7"/>
  <c r="H8"/>
  <c r="H9"/>
  <c r="H10"/>
  <c r="H11"/>
  <c r="H12"/>
  <c r="H13"/>
  <c r="H14"/>
  <c r="H15"/>
  <c r="H16"/>
  <c r="H17"/>
  <c r="H18"/>
  <c r="H19"/>
  <c r="H20"/>
  <c r="H21"/>
  <c r="H22"/>
  <c r="H23"/>
  <c r="H24"/>
  <c r="H25"/>
  <c r="H26"/>
  <c r="H27"/>
  <c r="H28"/>
  <c r="H29"/>
  <c r="H30"/>
  <c r="H31"/>
  <c r="H32"/>
  <c r="H33"/>
  <c r="H34"/>
  <c r="H35"/>
  <c r="H36"/>
  <c r="H37"/>
  <c r="H38"/>
  <c r="H39"/>
  <c r="H40"/>
  <c r="H41"/>
  <c r="H42"/>
  <c r="H43"/>
  <c r="H44"/>
  <c r="H45"/>
  <c r="H46"/>
  <c r="H47"/>
  <c r="H48"/>
  <c r="H49"/>
  <c r="H50"/>
  <c r="H51"/>
  <c r="H52"/>
  <c r="H53"/>
  <c r="H54"/>
  <c r="H55"/>
  <c r="H56"/>
  <c r="H57"/>
  <c r="H58"/>
  <c r="H59"/>
  <c r="H60"/>
  <c r="H61"/>
  <c r="H62"/>
  <c r="H63"/>
  <c r="H64"/>
  <c r="H65"/>
  <c r="H66"/>
  <c r="H67"/>
  <c r="H68"/>
  <c r="H69"/>
  <c r="H70"/>
  <c r="H71"/>
  <c r="H72"/>
  <c r="H73"/>
  <c r="H74"/>
  <c r="H75"/>
  <c r="H76"/>
  <c r="H77"/>
  <c r="H78"/>
  <c r="H79"/>
  <c r="H80"/>
  <c r="H81"/>
  <c r="H82"/>
  <c r="H83"/>
  <c r="H84"/>
  <c r="H85"/>
  <c r="H86"/>
  <c r="H87"/>
  <c r="H88"/>
  <c r="H89"/>
  <c r="H90"/>
  <c r="H91"/>
  <c r="H92"/>
  <c r="H93"/>
  <c r="H94"/>
  <c r="H95"/>
  <c r="H96"/>
  <c r="H97"/>
  <c r="H98"/>
  <c r="H99"/>
  <c r="H100"/>
  <c r="H101"/>
  <c r="H102"/>
  <c r="H103"/>
  <c r="H104"/>
  <c r="H105"/>
  <c r="H106"/>
  <c r="H107"/>
  <c r="H108"/>
  <c r="H109"/>
  <c r="H110"/>
  <c r="H111"/>
  <c r="H112"/>
  <c r="H113"/>
  <c r="H114"/>
  <c r="H115"/>
  <c r="H116"/>
  <c r="H117"/>
  <c r="H118"/>
  <c r="H119"/>
  <c r="H120"/>
  <c r="H121"/>
  <c r="H122"/>
  <c r="H123"/>
  <c r="H124"/>
  <c r="H125"/>
  <c r="H126"/>
  <c r="H127"/>
  <c r="H128"/>
  <c r="H129"/>
  <c r="H130"/>
  <c r="H131"/>
  <c r="H132"/>
  <c r="H133"/>
  <c r="H134"/>
  <c r="H135"/>
  <c r="H136"/>
  <c r="H137"/>
  <c r="H138"/>
  <c r="H139"/>
  <c r="H140"/>
  <c r="H141"/>
  <c r="H142"/>
  <c r="H143"/>
  <c r="H144"/>
  <c r="H145"/>
  <c r="H146"/>
  <c r="H147"/>
  <c r="H148"/>
  <c r="H149"/>
  <c r="H150"/>
  <c r="H151"/>
  <c r="H152"/>
  <c r="H153"/>
  <c r="H154"/>
  <c r="H155"/>
  <c r="H6"/>
  <c r="J7"/>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85"/>
  <c r="J86"/>
  <c r="J87"/>
  <c r="J88"/>
  <c r="J89"/>
  <c r="J90"/>
  <c r="J91"/>
  <c r="J92"/>
  <c r="J93"/>
  <c r="J94"/>
  <c r="J95"/>
  <c r="J96"/>
  <c r="J97"/>
  <c r="J98"/>
  <c r="J99"/>
  <c r="J100"/>
  <c r="J101"/>
  <c r="J102"/>
  <c r="J103"/>
  <c r="J104"/>
  <c r="J105"/>
  <c r="J106"/>
  <c r="J107"/>
  <c r="J108"/>
  <c r="J109"/>
  <c r="J110"/>
  <c r="J111"/>
  <c r="J112"/>
  <c r="J113"/>
  <c r="J114"/>
  <c r="J115"/>
  <c r="J116"/>
  <c r="J117"/>
  <c r="J118"/>
  <c r="J119"/>
  <c r="J120"/>
  <c r="J121"/>
  <c r="J122"/>
  <c r="J123"/>
  <c r="J124"/>
  <c r="J125"/>
  <c r="J126"/>
  <c r="J127"/>
  <c r="J128"/>
  <c r="J129"/>
  <c r="J130"/>
  <c r="J131"/>
  <c r="J132"/>
  <c r="J133"/>
  <c r="J134"/>
  <c r="J135"/>
  <c r="J136"/>
  <c r="J137"/>
  <c r="J138"/>
  <c r="J139"/>
  <c r="J140"/>
  <c r="J141"/>
  <c r="J142"/>
  <c r="J143"/>
  <c r="J144"/>
  <c r="J145"/>
  <c r="J146"/>
  <c r="J147"/>
  <c r="J148"/>
  <c r="J149"/>
  <c r="J150"/>
  <c r="J151"/>
  <c r="J152"/>
  <c r="J153"/>
  <c r="J154"/>
  <c r="J155"/>
  <c r="J6"/>
  <c r="O7"/>
  <c r="O8"/>
  <c r="O9"/>
  <c r="O10"/>
  <c r="O11"/>
  <c r="O12"/>
  <c r="O13"/>
  <c r="O14"/>
  <c r="O15"/>
  <c r="O16"/>
  <c r="O17"/>
  <c r="O18"/>
  <c r="O19"/>
  <c r="O20"/>
  <c r="O21"/>
  <c r="O22"/>
  <c r="O23"/>
  <c r="O24"/>
  <c r="O25"/>
  <c r="O26"/>
  <c r="O27"/>
  <c r="O28"/>
  <c r="O29"/>
  <c r="O30"/>
  <c r="O31"/>
  <c r="O32"/>
  <c r="O33"/>
  <c r="O34"/>
  <c r="O35"/>
  <c r="O36"/>
  <c r="O37"/>
  <c r="O38"/>
  <c r="O39"/>
  <c r="O40"/>
  <c r="O41"/>
  <c r="O42"/>
  <c r="O43"/>
  <c r="O44"/>
  <c r="O45"/>
  <c r="O46"/>
  <c r="O47"/>
  <c r="O48"/>
  <c r="O49"/>
  <c r="O50"/>
  <c r="O51"/>
  <c r="O52"/>
  <c r="O53"/>
  <c r="O54"/>
  <c r="O55"/>
  <c r="O56"/>
  <c r="O57"/>
  <c r="O58"/>
  <c r="O59"/>
  <c r="O60"/>
  <c r="O61"/>
  <c r="O62"/>
  <c r="O63"/>
  <c r="O64"/>
  <c r="O65"/>
  <c r="O66"/>
  <c r="O67"/>
  <c r="O68"/>
  <c r="O69"/>
  <c r="O70"/>
  <c r="O71"/>
  <c r="O72"/>
  <c r="O73"/>
  <c r="O74"/>
  <c r="O75"/>
  <c r="O76"/>
  <c r="O77"/>
  <c r="O78"/>
  <c r="O79"/>
  <c r="O80"/>
  <c r="O81"/>
  <c r="O82"/>
  <c r="O83"/>
  <c r="O84"/>
  <c r="O85"/>
  <c r="O86"/>
  <c r="O87"/>
  <c r="O88"/>
  <c r="O89"/>
  <c r="O90"/>
  <c r="O91"/>
  <c r="O92"/>
  <c r="O93"/>
  <c r="O94"/>
  <c r="O95"/>
  <c r="O96"/>
  <c r="O97"/>
  <c r="O98"/>
  <c r="O99"/>
  <c r="O100"/>
  <c r="O101"/>
  <c r="O102"/>
  <c r="O103"/>
  <c r="O104"/>
  <c r="O105"/>
  <c r="O106"/>
  <c r="O107"/>
  <c r="O108"/>
  <c r="O109"/>
  <c r="O110"/>
  <c r="O111"/>
  <c r="O112"/>
  <c r="O113"/>
  <c r="O114"/>
  <c r="O115"/>
  <c r="O116"/>
  <c r="O117"/>
  <c r="O118"/>
  <c r="O119"/>
  <c r="O120"/>
  <c r="O121"/>
  <c r="O122"/>
  <c r="O123"/>
  <c r="O124"/>
  <c r="O125"/>
  <c r="O126"/>
  <c r="O127"/>
  <c r="O128"/>
  <c r="O129"/>
  <c r="O130"/>
  <c r="O131"/>
  <c r="O132"/>
  <c r="O133"/>
  <c r="O134"/>
  <c r="O135"/>
  <c r="O136"/>
  <c r="O137"/>
  <c r="O138"/>
  <c r="O139"/>
  <c r="O140"/>
  <c r="O141"/>
  <c r="O142"/>
  <c r="O143"/>
  <c r="O144"/>
  <c r="O145"/>
  <c r="O146"/>
  <c r="O147"/>
  <c r="O148"/>
  <c r="O149"/>
  <c r="O150"/>
  <c r="O151"/>
  <c r="O152"/>
  <c r="O153"/>
  <c r="O154"/>
  <c r="O155"/>
  <c r="O6"/>
  <c r="B6"/>
  <c r="G7" l="1"/>
  <c r="G8"/>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112"/>
  <c r="G113"/>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6"/>
  <c r="G157" l="1"/>
  <c r="I29"/>
  <c r="I30"/>
  <c r="I31"/>
  <c r="I32"/>
  <c r="I33"/>
  <c r="I34"/>
  <c r="I35"/>
  <c r="I36"/>
  <c r="I37"/>
  <c r="I38"/>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I84"/>
  <c r="I85"/>
  <c r="I86"/>
  <c r="I87"/>
  <c r="I88"/>
  <c r="I89"/>
  <c r="I90"/>
  <c r="I91"/>
  <c r="I92"/>
  <c r="I93"/>
  <c r="I94"/>
  <c r="I95"/>
  <c r="I96"/>
  <c r="I97"/>
  <c r="I98"/>
  <c r="I99"/>
  <c r="I100"/>
  <c r="I101"/>
  <c r="I102"/>
  <c r="I103"/>
  <c r="I104"/>
  <c r="I105"/>
  <c r="I106"/>
  <c r="I107"/>
  <c r="I108"/>
  <c r="I109"/>
  <c r="I110"/>
  <c r="I111"/>
  <c r="I112"/>
  <c r="I113"/>
  <c r="I114"/>
  <c r="I115"/>
  <c r="I116"/>
  <c r="I117"/>
  <c r="I118"/>
  <c r="I119"/>
  <c r="I120"/>
  <c r="I121"/>
  <c r="I122"/>
  <c r="I123"/>
  <c r="I124"/>
  <c r="I125"/>
  <c r="I126"/>
  <c r="I127"/>
  <c r="I128"/>
  <c r="I129"/>
  <c r="I130"/>
  <c r="I131"/>
  <c r="I132"/>
  <c r="I133"/>
  <c r="I134"/>
  <c r="I135"/>
  <c r="I136"/>
  <c r="I137"/>
  <c r="I138"/>
  <c r="I139"/>
  <c r="I140"/>
  <c r="I141"/>
  <c r="I142"/>
  <c r="I143"/>
  <c r="I144"/>
  <c r="I145"/>
  <c r="I146"/>
  <c r="I147"/>
  <c r="I148"/>
  <c r="I149"/>
  <c r="I150"/>
  <c r="I151"/>
  <c r="I152"/>
  <c r="I153"/>
  <c r="I154"/>
  <c r="I155"/>
  <c r="K152" l="1"/>
  <c r="L152" s="1"/>
  <c r="K148"/>
  <c r="L148" s="1"/>
  <c r="K144"/>
  <c r="L144" s="1"/>
  <c r="K140"/>
  <c r="L140" s="1"/>
  <c r="K136"/>
  <c r="L136" s="1"/>
  <c r="K134"/>
  <c r="L134" s="1"/>
  <c r="K130"/>
  <c r="L130" s="1"/>
  <c r="K128"/>
  <c r="L128" s="1"/>
  <c r="K126"/>
  <c r="L126" s="1"/>
  <c r="K124"/>
  <c r="L124" s="1"/>
  <c r="K122"/>
  <c r="L122" s="1"/>
  <c r="K120"/>
  <c r="L120" s="1"/>
  <c r="K118"/>
  <c r="L118" s="1"/>
  <c r="K116"/>
  <c r="L116" s="1"/>
  <c r="K114"/>
  <c r="L114" s="1"/>
  <c r="K112"/>
  <c r="L112" s="1"/>
  <c r="K110"/>
  <c r="L110" s="1"/>
  <c r="K108"/>
  <c r="L108" s="1"/>
  <c r="K106"/>
  <c r="L106" s="1"/>
  <c r="K104"/>
  <c r="L104" s="1"/>
  <c r="K102"/>
  <c r="L102" s="1"/>
  <c r="K100"/>
  <c r="L100" s="1"/>
  <c r="K98"/>
  <c r="L98" s="1"/>
  <c r="K96"/>
  <c r="L96" s="1"/>
  <c r="K94"/>
  <c r="L94" s="1"/>
  <c r="K92"/>
  <c r="L92" s="1"/>
  <c r="K90"/>
  <c r="L90" s="1"/>
  <c r="K88"/>
  <c r="L88" s="1"/>
  <c r="K86"/>
  <c r="L86" s="1"/>
  <c r="K84"/>
  <c r="L84" s="1"/>
  <c r="K82"/>
  <c r="L82" s="1"/>
  <c r="K80"/>
  <c r="L80" s="1"/>
  <c r="K78"/>
  <c r="L78" s="1"/>
  <c r="K76"/>
  <c r="L76" s="1"/>
  <c r="K74"/>
  <c r="L74" s="1"/>
  <c r="K72"/>
  <c r="L72" s="1"/>
  <c r="K70"/>
  <c r="L70" s="1"/>
  <c r="K68"/>
  <c r="L68" s="1"/>
  <c r="K66"/>
  <c r="L66" s="1"/>
  <c r="K64"/>
  <c r="L64" s="1"/>
  <c r="K62"/>
  <c r="L62" s="1"/>
  <c r="K60"/>
  <c r="L60" s="1"/>
  <c r="K58"/>
  <c r="L58" s="1"/>
  <c r="K56"/>
  <c r="L56" s="1"/>
  <c r="K54"/>
  <c r="L54" s="1"/>
  <c r="K52"/>
  <c r="L52" s="1"/>
  <c r="K50"/>
  <c r="L50" s="1"/>
  <c r="K48"/>
  <c r="L48" s="1"/>
  <c r="K46"/>
  <c r="L46" s="1"/>
  <c r="K44"/>
  <c r="L44" s="1"/>
  <c r="K42"/>
  <c r="L42" s="1"/>
  <c r="K40"/>
  <c r="L40" s="1"/>
  <c r="K38"/>
  <c r="L38" s="1"/>
  <c r="K36"/>
  <c r="L36" s="1"/>
  <c r="K34"/>
  <c r="L34" s="1"/>
  <c r="K32"/>
  <c r="L32" s="1"/>
  <c r="K30"/>
  <c r="L30" s="1"/>
  <c r="K154"/>
  <c r="L154" s="1"/>
  <c r="K150"/>
  <c r="L150" s="1"/>
  <c r="K146"/>
  <c r="L146" s="1"/>
  <c r="K142"/>
  <c r="L142" s="1"/>
  <c r="K138"/>
  <c r="L138" s="1"/>
  <c r="K132"/>
  <c r="L132" s="1"/>
  <c r="K155"/>
  <c r="L155" s="1"/>
  <c r="K153"/>
  <c r="L153" s="1"/>
  <c r="K151"/>
  <c r="L151" s="1"/>
  <c r="K149"/>
  <c r="L149" s="1"/>
  <c r="K147"/>
  <c r="L147" s="1"/>
  <c r="K145"/>
  <c r="L145" s="1"/>
  <c r="K143"/>
  <c r="L143" s="1"/>
  <c r="K141"/>
  <c r="L141" s="1"/>
  <c r="K139"/>
  <c r="L139" s="1"/>
  <c r="K137"/>
  <c r="L137" s="1"/>
  <c r="K135"/>
  <c r="L135" s="1"/>
  <c r="K133"/>
  <c r="L133" s="1"/>
  <c r="K131"/>
  <c r="L131" s="1"/>
  <c r="K129"/>
  <c r="L129" s="1"/>
  <c r="K127"/>
  <c r="L127" s="1"/>
  <c r="K125"/>
  <c r="L125" s="1"/>
  <c r="K123"/>
  <c r="L123" s="1"/>
  <c r="K121"/>
  <c r="L121" s="1"/>
  <c r="K119"/>
  <c r="L119" s="1"/>
  <c r="K117"/>
  <c r="L117" s="1"/>
  <c r="K115"/>
  <c r="L115" s="1"/>
  <c r="K113"/>
  <c r="L113" s="1"/>
  <c r="K111"/>
  <c r="L111" s="1"/>
  <c r="K109"/>
  <c r="L109" s="1"/>
  <c r="K107"/>
  <c r="L107" s="1"/>
  <c r="K105"/>
  <c r="L105" s="1"/>
  <c r="K103"/>
  <c r="L103" s="1"/>
  <c r="K101"/>
  <c r="L101" s="1"/>
  <c r="K99"/>
  <c r="L99" s="1"/>
  <c r="K97"/>
  <c r="L97" s="1"/>
  <c r="K95"/>
  <c r="L95" s="1"/>
  <c r="K93"/>
  <c r="L93" s="1"/>
  <c r="K91"/>
  <c r="L91" s="1"/>
  <c r="K89"/>
  <c r="L89" s="1"/>
  <c r="K87"/>
  <c r="L87" s="1"/>
  <c r="K85"/>
  <c r="L85" s="1"/>
  <c r="K83"/>
  <c r="L83" s="1"/>
  <c r="K81"/>
  <c r="L81" s="1"/>
  <c r="K79"/>
  <c r="L79" s="1"/>
  <c r="K77"/>
  <c r="L77" s="1"/>
  <c r="K75"/>
  <c r="L75" s="1"/>
  <c r="K73"/>
  <c r="L73" s="1"/>
  <c r="K71"/>
  <c r="L71" s="1"/>
  <c r="K69"/>
  <c r="L69" s="1"/>
  <c r="K67"/>
  <c r="L67" s="1"/>
  <c r="K65"/>
  <c r="L65" s="1"/>
  <c r="K63"/>
  <c r="L63" s="1"/>
  <c r="K61"/>
  <c r="L61" s="1"/>
  <c r="K59"/>
  <c r="L59" s="1"/>
  <c r="K57"/>
  <c r="L57" s="1"/>
  <c r="K55"/>
  <c r="L55" s="1"/>
  <c r="K53"/>
  <c r="L53" s="1"/>
  <c r="K51"/>
  <c r="L51" s="1"/>
  <c r="K49"/>
  <c r="L49" s="1"/>
  <c r="K47"/>
  <c r="L47" s="1"/>
  <c r="K45"/>
  <c r="L45" s="1"/>
  <c r="K43"/>
  <c r="L43" s="1"/>
  <c r="K41"/>
  <c r="L41" s="1"/>
  <c r="K39"/>
  <c r="L39" s="1"/>
  <c r="K37"/>
  <c r="L37" s="1"/>
  <c r="K35"/>
  <c r="L35" s="1"/>
  <c r="K33"/>
  <c r="L33" s="1"/>
  <c r="K31"/>
  <c r="L31" s="1"/>
  <c r="K29"/>
  <c r="L29" s="1"/>
  <c r="P153"/>
  <c r="P151"/>
  <c r="P149"/>
  <c r="P147"/>
  <c r="P145"/>
  <c r="P143"/>
  <c r="P141"/>
  <c r="P139"/>
  <c r="P137"/>
  <c r="P135"/>
  <c r="P133"/>
  <c r="P131"/>
  <c r="P129"/>
  <c r="P127"/>
  <c r="P125"/>
  <c r="P123"/>
  <c r="P121"/>
  <c r="P119"/>
  <c r="P117"/>
  <c r="P115"/>
  <c r="P113"/>
  <c r="P111"/>
  <c r="P109"/>
  <c r="P107"/>
  <c r="P105"/>
  <c r="P103"/>
  <c r="P101"/>
  <c r="P99"/>
  <c r="P97"/>
  <c r="P95"/>
  <c r="P93"/>
  <c r="P91"/>
  <c r="P89"/>
  <c r="P87"/>
  <c r="P85"/>
  <c r="P83"/>
  <c r="P81"/>
  <c r="P79"/>
  <c r="P77"/>
  <c r="P75"/>
  <c r="P73"/>
  <c r="P71"/>
  <c r="P69"/>
  <c r="P67"/>
  <c r="P65"/>
  <c r="P63"/>
  <c r="P61"/>
  <c r="P59"/>
  <c r="P57"/>
  <c r="P55"/>
  <c r="P53"/>
  <c r="P51"/>
  <c r="P49"/>
  <c r="P47"/>
  <c r="P45"/>
  <c r="P43"/>
  <c r="P41"/>
  <c r="P39"/>
  <c r="P37"/>
  <c r="P35"/>
  <c r="P33"/>
  <c r="P31"/>
  <c r="P29"/>
  <c r="P155"/>
  <c r="P154"/>
  <c r="P152"/>
  <c r="P150"/>
  <c r="P148"/>
  <c r="P146"/>
  <c r="P144"/>
  <c r="P142"/>
  <c r="P140"/>
  <c r="P138"/>
  <c r="P136"/>
  <c r="P134"/>
  <c r="P132"/>
  <c r="P130"/>
  <c r="P128"/>
  <c r="P126"/>
  <c r="P124"/>
  <c r="P122"/>
  <c r="P120"/>
  <c r="P118"/>
  <c r="P116"/>
  <c r="P114"/>
  <c r="P112"/>
  <c r="P110"/>
  <c r="P108"/>
  <c r="P106"/>
  <c r="P104"/>
  <c r="P102"/>
  <c r="P100"/>
  <c r="P98"/>
  <c r="P96"/>
  <c r="P94"/>
  <c r="P92"/>
  <c r="P90"/>
  <c r="P88"/>
  <c r="P86"/>
  <c r="P84"/>
  <c r="P82"/>
  <c r="P80"/>
  <c r="P78"/>
  <c r="P76"/>
  <c r="P74"/>
  <c r="P72"/>
  <c r="P70"/>
  <c r="P68"/>
  <c r="P66"/>
  <c r="P64"/>
  <c r="P62"/>
  <c r="P60"/>
  <c r="P58"/>
  <c r="P56"/>
  <c r="P54"/>
  <c r="P52"/>
  <c r="P50"/>
  <c r="P48"/>
  <c r="P46"/>
  <c r="P44"/>
  <c r="P42"/>
  <c r="P40"/>
  <c r="P38"/>
  <c r="P36"/>
  <c r="P34"/>
  <c r="P32"/>
  <c r="P30"/>
  <c r="I7"/>
  <c r="I8"/>
  <c r="I9"/>
  <c r="I10"/>
  <c r="I11"/>
  <c r="I12"/>
  <c r="I13"/>
  <c r="I14"/>
  <c r="I15"/>
  <c r="I16"/>
  <c r="I17"/>
  <c r="I18"/>
  <c r="I19"/>
  <c r="I20"/>
  <c r="I21"/>
  <c r="I22"/>
  <c r="I23"/>
  <c r="I24"/>
  <c r="I25"/>
  <c r="I26"/>
  <c r="I27"/>
  <c r="I28"/>
  <c r="I6"/>
  <c r="N29" l="1"/>
  <c r="N33"/>
  <c r="N37"/>
  <c r="N41"/>
  <c r="N45"/>
  <c r="N49"/>
  <c r="N53"/>
  <c r="N57"/>
  <c r="N61"/>
  <c r="N65"/>
  <c r="N69"/>
  <c r="N73"/>
  <c r="N77"/>
  <c r="N81"/>
  <c r="N85"/>
  <c r="N89"/>
  <c r="N93"/>
  <c r="N97"/>
  <c r="N101"/>
  <c r="N105"/>
  <c r="N109"/>
  <c r="N113"/>
  <c r="N117"/>
  <c r="N121"/>
  <c r="N125"/>
  <c r="N129"/>
  <c r="N133"/>
  <c r="N137"/>
  <c r="N141"/>
  <c r="N145"/>
  <c r="N149"/>
  <c r="N153"/>
  <c r="N132"/>
  <c r="N142"/>
  <c r="N150"/>
  <c r="N30"/>
  <c r="N34"/>
  <c r="N38"/>
  <c r="N42"/>
  <c r="N46"/>
  <c r="N50"/>
  <c r="N54"/>
  <c r="N58"/>
  <c r="N62"/>
  <c r="N66"/>
  <c r="N70"/>
  <c r="N74"/>
  <c r="N78"/>
  <c r="N82"/>
  <c r="N86"/>
  <c r="N90"/>
  <c r="N94"/>
  <c r="N98"/>
  <c r="N102"/>
  <c r="N106"/>
  <c r="N110"/>
  <c r="N114"/>
  <c r="N118"/>
  <c r="N122"/>
  <c r="N126"/>
  <c r="N130"/>
  <c r="N136"/>
  <c r="N144"/>
  <c r="N152"/>
  <c r="N31"/>
  <c r="N35"/>
  <c r="N39"/>
  <c r="N43"/>
  <c r="N47"/>
  <c r="N51"/>
  <c r="N55"/>
  <c r="N59"/>
  <c r="N63"/>
  <c r="N67"/>
  <c r="N71"/>
  <c r="N75"/>
  <c r="N79"/>
  <c r="N83"/>
  <c r="N87"/>
  <c r="N91"/>
  <c r="N95"/>
  <c r="N99"/>
  <c r="N103"/>
  <c r="N107"/>
  <c r="N111"/>
  <c r="N115"/>
  <c r="N119"/>
  <c r="N123"/>
  <c r="N127"/>
  <c r="N131"/>
  <c r="N135"/>
  <c r="N139"/>
  <c r="N143"/>
  <c r="N147"/>
  <c r="N151"/>
  <c r="N155"/>
  <c r="N138"/>
  <c r="N146"/>
  <c r="N154"/>
  <c r="N32"/>
  <c r="N36"/>
  <c r="N40"/>
  <c r="N44"/>
  <c r="N48"/>
  <c r="N52"/>
  <c r="N56"/>
  <c r="N60"/>
  <c r="N64"/>
  <c r="N68"/>
  <c r="N72"/>
  <c r="N76"/>
  <c r="N80"/>
  <c r="N84"/>
  <c r="N88"/>
  <c r="N92"/>
  <c r="N96"/>
  <c r="N100"/>
  <c r="N104"/>
  <c r="N108"/>
  <c r="N112"/>
  <c r="N116"/>
  <c r="N120"/>
  <c r="N124"/>
  <c r="N128"/>
  <c r="N134"/>
  <c r="N140"/>
  <c r="N148"/>
  <c r="K28"/>
  <c r="L28" s="1"/>
  <c r="K24"/>
  <c r="L24" s="1"/>
  <c r="K20"/>
  <c r="L20" s="1"/>
  <c r="K18"/>
  <c r="L18" s="1"/>
  <c r="K14"/>
  <c r="L14" s="1"/>
  <c r="K10"/>
  <c r="L10" s="1"/>
  <c r="K6"/>
  <c r="L6" s="1"/>
  <c r="K27"/>
  <c r="L27" s="1"/>
  <c r="K25"/>
  <c r="L25" s="1"/>
  <c r="K23"/>
  <c r="L23" s="1"/>
  <c r="K21"/>
  <c r="L21" s="1"/>
  <c r="K19"/>
  <c r="L19" s="1"/>
  <c r="K17"/>
  <c r="L17" s="1"/>
  <c r="K15"/>
  <c r="L15" s="1"/>
  <c r="K13"/>
  <c r="L13" s="1"/>
  <c r="K11"/>
  <c r="L11" s="1"/>
  <c r="K9"/>
  <c r="L9" s="1"/>
  <c r="K7"/>
  <c r="L7" s="1"/>
  <c r="K26"/>
  <c r="L26" s="1"/>
  <c r="K22"/>
  <c r="L22" s="1"/>
  <c r="K16"/>
  <c r="L16" s="1"/>
  <c r="K12"/>
  <c r="L12" s="1"/>
  <c r="K8"/>
  <c r="L8" s="1"/>
  <c r="P27"/>
  <c r="P23"/>
  <c r="P19"/>
  <c r="P17"/>
  <c r="P13"/>
  <c r="P11"/>
  <c r="P7"/>
  <c r="P28"/>
  <c r="P26"/>
  <c r="P24"/>
  <c r="P22"/>
  <c r="P20"/>
  <c r="P18"/>
  <c r="P16"/>
  <c r="P14"/>
  <c r="P12"/>
  <c r="P10"/>
  <c r="P8"/>
  <c r="P6"/>
  <c r="P25"/>
  <c r="P21"/>
  <c r="P15"/>
  <c r="P9"/>
  <c r="N12" l="1"/>
  <c r="N22"/>
  <c r="N7"/>
  <c r="N11"/>
  <c r="N15"/>
  <c r="N19"/>
  <c r="N23"/>
  <c r="N27"/>
  <c r="N10"/>
  <c r="N18"/>
  <c r="N24"/>
  <c r="N8"/>
  <c r="N16"/>
  <c r="N26"/>
  <c r="N9"/>
  <c r="N13"/>
  <c r="N17"/>
  <c r="N21"/>
  <c r="N25"/>
  <c r="N6"/>
  <c r="N14"/>
  <c r="N20"/>
  <c r="N28"/>
  <c r="P157"/>
  <c r="B12" s="1"/>
  <c r="M157" l="1"/>
  <c r="B9" s="1"/>
</calcChain>
</file>

<file path=xl/sharedStrings.xml><?xml version="1.0" encoding="utf-8"?>
<sst xmlns="http://schemas.openxmlformats.org/spreadsheetml/2006/main" count="52" uniqueCount="52">
  <si>
    <t>Artikelnummer</t>
  </si>
  <si>
    <t>Maila stig-arne.mattsson@swipnet.se om det uppstår problem.</t>
  </si>
  <si>
    <t>Lagerstyrningsakademin</t>
  </si>
  <si>
    <t xml:space="preserve">© Stig-Arne Mattsson  </t>
  </si>
  <si>
    <t>I blad 'Data' kan du registrera de datauppgifter som krävs för att utföra beräkningarna. De uppgifter som finns där redan är endast exempel för att illustrera användningen av Excelmodellen och kan tas bort.</t>
  </si>
  <si>
    <t>Obligatoriska uppgifter</t>
  </si>
  <si>
    <t>Efterfrågan per år</t>
  </si>
  <si>
    <t>Kolumn B:  Efterfrågan per år</t>
  </si>
  <si>
    <t>Pris per styck</t>
  </si>
  <si>
    <t>Antal uttag per år</t>
  </si>
  <si>
    <t>Standardavvikelse per månad</t>
  </si>
  <si>
    <t>Ledtid i dagar</t>
  </si>
  <si>
    <t>Standardavvikelse under ledtid</t>
  </si>
  <si>
    <t>Volymvärde</t>
  </si>
  <si>
    <t>Säkerhetslager i styck</t>
  </si>
  <si>
    <t>Säkerhetslager i kronor</t>
  </si>
  <si>
    <t>Använd orderkvantitet</t>
  </si>
  <si>
    <t xml:space="preserve">Kolumn C:  Pris per styck </t>
  </si>
  <si>
    <t>Kolumn E:  Standardavvikelse per månad</t>
  </si>
  <si>
    <t>Kolumn F:  Ledtid i dagar</t>
  </si>
  <si>
    <t>Kolumn G:  Använd orderkvantitet (för inleveranser till lager)</t>
  </si>
  <si>
    <t xml:space="preserve">                                                                     </t>
  </si>
  <si>
    <t>Vägd medel-</t>
  </si>
  <si>
    <t>servicenivå</t>
  </si>
  <si>
    <t>Typ av erhållen servicenivå</t>
  </si>
  <si>
    <t>Värde på viktnings-variabel</t>
  </si>
  <si>
    <t>Kolumn D:  Antal uttag per år (antal kundorder eller tillverkningsorder per år). Behövs endast om man använder orderradsservice och differentierar m a p antal uttag per år</t>
  </si>
  <si>
    <t>Målsatt servicenivå</t>
  </si>
  <si>
    <t>Viktad fyllnads-gradsservice</t>
  </si>
  <si>
    <t>Summa viktnings-</t>
  </si>
  <si>
    <t>variabel</t>
  </si>
  <si>
    <t>Erhållen servicenivå</t>
  </si>
  <si>
    <t>Teoretiskt säkerhetslager</t>
  </si>
  <si>
    <t>Målsatt erhållen servicenivå</t>
  </si>
  <si>
    <t>i kronor</t>
  </si>
  <si>
    <t>Ekvivalent fyllnads-gradsservice</t>
  </si>
  <si>
    <t>Bestämma lämpligt antal dagar för att dimensionera säkerhetslager  -  Dataunderlag</t>
  </si>
  <si>
    <t>Bestämma lämpligt antal dagar för att dimensionera säkerhetslager  -  Resultat</t>
  </si>
  <si>
    <t>Antal dagar för att</t>
  </si>
  <si>
    <t>dimensionera säkerhetslagret</t>
  </si>
  <si>
    <t>Säkerhetsfaktor</t>
  </si>
  <si>
    <t>Frekvens-funktionen</t>
  </si>
  <si>
    <t>Servicefunktionen</t>
  </si>
  <si>
    <t>I blad 'Resultat' visas också storleken på det teoretiskt beräknade säkerhetslager i kronor som det valda antalet dagar motsvarar.</t>
  </si>
  <si>
    <t xml:space="preserve">En vanligt använd metod för att dimensionera säkerhetslager är att sätta det lika med ett valt antal dagars medelefterfrågan. Eftersom denna dimensioneringsvariabel inte har någon direkt motsvarighet i den servicenivå som uttrycker leveransförmåga är det svårt att välja det värde på antalet dagar som ger en önskad erhållen servicenivå. Genom att använda "Bestämma lämpligt antal dagar för att dimensionera säkerhetslager" på ett stickprov från artikelsortimentet kan du få ett underlag för att bestämma det antal dagar som ungefärligen kommer att ge den önskade servicenivån.  </t>
  </si>
  <si>
    <t xml:space="preserve">I blad 'Resultat' Cell B16 anges ett preliminärt värde på lämpligt antal dagars medelefterfrågan.  Erhållen medelservicenivå motsvarande detta antal dagar visas därefter i cell B9. Värdet jämförs med målsatt servicenivå enligt cell B6. Om erhållen servicenivå är mindre än målsatt servicenivå ökas antalet dagar och är den erhållna servicenivån högre minskas antalet dagar. Processen fortsätts tills erhållen servicenivå motsvarar målsatt servicenivå. </t>
  </si>
  <si>
    <t xml:space="preserve">Nedan beskrivs hur du kan använda Excelmodellen på ett stickprov på 150 artiklar. Mer detaljerade anvisningar om att beräkna säkerhetslager med hjälp av ett antal dagars medelefterfrågan finns i Handbok i materialstyrning, avsnitt E13, som kan laddas ner på den här hemsidan. </t>
  </si>
  <si>
    <t xml:space="preserve">                                   för att dimensionera säkerhetslager</t>
  </si>
  <si>
    <t xml:space="preserve">                                   Bestämma lämpligt antal dagar</t>
  </si>
  <si>
    <t xml:space="preserve">Beräkningen av lämpligt värde på dimensioneringsvariabeln kan göras med avseende på tre olika typer av erhållen leveransförmåga; orderradsservice, volymvärdeservice och volymservice. Orderradsservice avser andel orderrader som kunnat levereras direkt från lager, volymvärdeservice andel omsättning i kronor som kunnat levereras direkt från lager och volymservice andel av efterfrågan i styck som kunnat levereras direkt från lager. Erhållen medelservicenivån för samtliga artiklar i stickprovet beräknas teoretiskt som ett vägt medelvärde av de olika artiklarnas individuella orderradsservice genom viktning med hjälp av antalet kundorder/lageruttag per år, de olika artiklarnas individuella andel direktlevererade omsättning per år genom viktning med hjälp av volymvärden respektive de olika artiklarnas individuella andel direktlevererade efterfrågevolymer per år genom viktning med hjälp av efterfrågade volymer. Beräkningarna är teoretiska. För att  vid praktisk tillämpning få en verkligt erhållen servicenivå som motsvarar den önskade bör den i beräkningsmodellen önskade  målsatta servicenivån sättas 0,5 - 1,5 procentenheter högre än den servicenivå som man i verkligheten vill uppnå. Ju mer lågfrekvent efterfrågan är desto större värde. </t>
  </si>
  <si>
    <t>Cell C6:  Typ av erhållen servicenivå. 1 = Orderradsservice, 2 = Volymvärdeservice, 3 = Volymservice</t>
  </si>
  <si>
    <t>Cell C5:  Målsatt medelservicenivå, dvs den genomsnittliga servicenivå man vill ha för artikelgruppen. Anges som en procentsats avseende orderradsservice, volymvärdeservice eller volymservice</t>
  </si>
</sst>
</file>

<file path=xl/styles.xml><?xml version="1.0" encoding="utf-8"?>
<styleSheet xmlns="http://schemas.openxmlformats.org/spreadsheetml/2006/main">
  <numFmts count="1">
    <numFmt numFmtId="164" formatCode="0.0"/>
  </numFmts>
  <fonts count="7">
    <font>
      <sz val="11"/>
      <color theme="1"/>
      <name val="Calibri"/>
      <family val="2"/>
      <scheme val="minor"/>
    </font>
    <font>
      <sz val="20"/>
      <color theme="1"/>
      <name val="Calibri"/>
      <family val="2"/>
      <scheme val="minor"/>
    </font>
    <font>
      <sz val="10"/>
      <name val="Arial"/>
      <family val="2"/>
    </font>
    <font>
      <i/>
      <sz val="14"/>
      <color theme="1"/>
      <name val="Calibri"/>
      <family val="2"/>
      <scheme val="minor"/>
    </font>
    <font>
      <sz val="11"/>
      <color theme="1"/>
      <name val="Calibri"/>
      <family val="2"/>
    </font>
    <font>
      <sz val="11"/>
      <color rgb="FFFF0000"/>
      <name val="Calibri"/>
      <family val="2"/>
      <scheme val="minor"/>
    </font>
    <font>
      <sz val="1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6" tint="0.59999389629810485"/>
        <bgColor indexed="64"/>
      </patternFill>
    </fill>
  </fills>
  <borders count="1">
    <border>
      <left/>
      <right/>
      <top/>
      <bottom/>
      <diagonal/>
    </border>
  </borders>
  <cellStyleXfs count="2">
    <xf numFmtId="0" fontId="0" fillId="0" borderId="0"/>
    <xf numFmtId="0" fontId="2" fillId="0" borderId="0"/>
  </cellStyleXfs>
  <cellXfs count="57">
    <xf numFmtId="0" fontId="0" fillId="0" borderId="0" xfId="0"/>
    <xf numFmtId="0" fontId="1" fillId="0" borderId="0" xfId="0" applyFont="1"/>
    <xf numFmtId="0" fontId="0" fillId="0" borderId="0" xfId="0" applyAlignment="1">
      <alignment wrapText="1"/>
    </xf>
    <xf numFmtId="0" fontId="1" fillId="0" borderId="0" xfId="0" applyFont="1" applyAlignment="1"/>
    <xf numFmtId="0" fontId="2" fillId="0" borderId="0" xfId="1"/>
    <xf numFmtId="0" fontId="3" fillId="0" borderId="0" xfId="0" applyFont="1"/>
    <xf numFmtId="0" fontId="4" fillId="0" borderId="0" xfId="0" applyFont="1"/>
    <xf numFmtId="1" fontId="0" fillId="0" borderId="0" xfId="0" applyNumberFormat="1"/>
    <xf numFmtId="0" fontId="0" fillId="0" borderId="0" xfId="0" applyFont="1" applyAlignment="1">
      <alignment wrapText="1"/>
    </xf>
    <xf numFmtId="0" fontId="0" fillId="0" borderId="0" xfId="0" applyFont="1"/>
    <xf numFmtId="0" fontId="0" fillId="0" borderId="0" xfId="0" applyFont="1" applyFill="1"/>
    <xf numFmtId="0" fontId="0" fillId="2" borderId="0" xfId="0" applyFont="1" applyFill="1"/>
    <xf numFmtId="0" fontId="0" fillId="4" borderId="0" xfId="0" applyFont="1" applyFill="1"/>
    <xf numFmtId="1" fontId="0" fillId="0" borderId="0" xfId="0" applyNumberFormat="1" applyFont="1"/>
    <xf numFmtId="1" fontId="0" fillId="0" borderId="0" xfId="0" applyNumberFormat="1" applyFont="1" applyFill="1"/>
    <xf numFmtId="0" fontId="6" fillId="2" borderId="0" xfId="0" applyFont="1" applyFill="1"/>
    <xf numFmtId="0" fontId="6" fillId="0" borderId="0" xfId="1" applyFont="1" applyFill="1"/>
    <xf numFmtId="0" fontId="6" fillId="0" borderId="0" xfId="1" applyFont="1"/>
    <xf numFmtId="0" fontId="0" fillId="0" borderId="0" xfId="0" applyFont="1" applyFill="1" applyAlignment="1"/>
    <xf numFmtId="0" fontId="0" fillId="0" borderId="0" xfId="0" applyFont="1" applyAlignment="1">
      <alignment horizontal="right"/>
    </xf>
    <xf numFmtId="0" fontId="6" fillId="0" borderId="0" xfId="1" applyFont="1" applyFill="1" applyAlignment="1">
      <alignment horizontal="left"/>
    </xf>
    <xf numFmtId="0" fontId="6" fillId="3" borderId="0" xfId="1" applyFont="1" applyFill="1" applyAlignment="1">
      <alignment horizontal="left" wrapText="1"/>
    </xf>
    <xf numFmtId="0" fontId="6" fillId="0" borderId="0" xfId="0" applyFont="1"/>
    <xf numFmtId="0" fontId="6" fillId="0" borderId="0" xfId="0" applyFont="1" applyFill="1"/>
    <xf numFmtId="1" fontId="6" fillId="0" borderId="0" xfId="0" applyNumberFormat="1" applyFont="1"/>
    <xf numFmtId="0" fontId="0" fillId="0" borderId="0" xfId="0" applyFill="1" applyAlignment="1">
      <alignment wrapText="1"/>
    </xf>
    <xf numFmtId="9" fontId="5" fillId="0" borderId="0" xfId="0" applyNumberFormat="1" applyFont="1"/>
    <xf numFmtId="0" fontId="6" fillId="0" borderId="0" xfId="1" applyFont="1" applyFill="1" applyAlignment="1">
      <alignment horizontal="left" wrapText="1"/>
    </xf>
    <xf numFmtId="2" fontId="0" fillId="0" borderId="0" xfId="0" applyNumberFormat="1"/>
    <xf numFmtId="0" fontId="0" fillId="0" borderId="0" xfId="0" applyAlignment="1"/>
    <xf numFmtId="3" fontId="0" fillId="0" borderId="0" xfId="0" applyNumberFormat="1" applyFont="1"/>
    <xf numFmtId="0" fontId="0" fillId="0" borderId="0" xfId="0" applyAlignment="1">
      <alignment horizontal="right"/>
    </xf>
    <xf numFmtId="1" fontId="0" fillId="0" borderId="0" xfId="0" applyNumberFormat="1" applyFill="1"/>
    <xf numFmtId="2" fontId="0" fillId="0" borderId="0" xfId="0" applyNumberFormat="1" applyFill="1" applyAlignment="1">
      <alignment horizontal="right"/>
    </xf>
    <xf numFmtId="1" fontId="0" fillId="0" borderId="0" xfId="0" applyNumberFormat="1" applyFill="1" applyAlignment="1">
      <alignment horizontal="right"/>
    </xf>
    <xf numFmtId="0" fontId="0" fillId="0" borderId="0" xfId="0" applyFill="1" applyAlignment="1"/>
    <xf numFmtId="0" fontId="0" fillId="0" borderId="0" xfId="0" applyFill="1" applyAlignment="1">
      <alignment horizontal="right"/>
    </xf>
    <xf numFmtId="1" fontId="0" fillId="0" borderId="0" xfId="0" applyNumberFormat="1" applyAlignment="1">
      <alignment horizontal="right"/>
    </xf>
    <xf numFmtId="2" fontId="0" fillId="0" borderId="0" xfId="0" applyNumberFormat="1" applyAlignment="1">
      <alignment horizontal="right"/>
    </xf>
    <xf numFmtId="2" fontId="0" fillId="4" borderId="0" xfId="0" applyNumberFormat="1" applyFont="1" applyFill="1"/>
    <xf numFmtId="2" fontId="0" fillId="0" borderId="0" xfId="0" applyNumberFormat="1" applyFont="1" applyFill="1"/>
    <xf numFmtId="3" fontId="0" fillId="0" borderId="0" xfId="0" applyNumberFormat="1" applyFont="1" applyFill="1"/>
    <xf numFmtId="1" fontId="0" fillId="3" borderId="0" xfId="0" applyNumberFormat="1" applyFill="1"/>
    <xf numFmtId="0" fontId="0" fillId="4" borderId="0" xfId="0" applyFill="1" applyAlignment="1">
      <alignment horizontal="left" wrapText="1"/>
    </xf>
    <xf numFmtId="0" fontId="2" fillId="4" borderId="0" xfId="0" applyFont="1" applyFill="1" applyAlignment="1">
      <alignment horizontal="left" wrapText="1"/>
    </xf>
    <xf numFmtId="0" fontId="0" fillId="0" borderId="0" xfId="0" applyFont="1" applyFill="1" applyAlignment="1">
      <alignment horizontal="left" wrapText="1"/>
    </xf>
    <xf numFmtId="0" fontId="0" fillId="0" borderId="0" xfId="0" applyFont="1" applyAlignment="1">
      <alignment horizontal="left" wrapText="1"/>
    </xf>
    <xf numFmtId="2" fontId="6" fillId="0" borderId="0" xfId="0" applyNumberFormat="1" applyFont="1" applyFill="1" applyAlignment="1">
      <alignment horizontal="right"/>
    </xf>
    <xf numFmtId="164" fontId="2" fillId="0" borderId="0" xfId="0" applyNumberFormat="1" applyFont="1"/>
    <xf numFmtId="2" fontId="2" fillId="0" borderId="0" xfId="0" applyNumberFormat="1" applyFont="1"/>
    <xf numFmtId="1" fontId="2" fillId="0" borderId="0" xfId="0" applyNumberFormat="1" applyFont="1"/>
    <xf numFmtId="0" fontId="0" fillId="0" borderId="0" xfId="0" applyFill="1"/>
    <xf numFmtId="1" fontId="0" fillId="0" borderId="0" xfId="0" applyNumberFormat="1" applyFill="1" applyAlignment="1">
      <alignment horizontal="left" wrapText="1"/>
    </xf>
    <xf numFmtId="0" fontId="0" fillId="0" borderId="0" xfId="0" applyFill="1" applyAlignment="1">
      <alignment horizontal="left" wrapText="1"/>
    </xf>
    <xf numFmtId="9" fontId="0" fillId="0" borderId="0" xfId="0" applyNumberFormat="1" applyFill="1" applyAlignment="1"/>
    <xf numFmtId="9" fontId="5" fillId="0" borderId="0" xfId="0" applyNumberFormat="1" applyFont="1" applyAlignment="1">
      <alignment wrapText="1"/>
    </xf>
    <xf numFmtId="0" fontId="0" fillId="0" borderId="0" xfId="0" applyAlignment="1">
      <alignment vertical="top" wrapText="1"/>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1885950</xdr:colOff>
      <xdr:row>4</xdr:row>
      <xdr:rowOff>29976</xdr:rowOff>
    </xdr:to>
    <xdr:grpSp>
      <xdr:nvGrpSpPr>
        <xdr:cNvPr id="40" name="Grupp 39"/>
        <xdr:cNvGrpSpPr/>
      </xdr:nvGrpSpPr>
      <xdr:grpSpPr>
        <a:xfrm>
          <a:off x="304800" y="190500"/>
          <a:ext cx="1885950" cy="887226"/>
          <a:chOff x="1907704" y="1352104"/>
          <a:chExt cx="5040560" cy="2220912"/>
        </a:xfrm>
      </xdr:grpSpPr>
      <xdr:sp macro="" textlink="">
        <xdr:nvSpPr>
          <xdr:cNvPr id="41" name="AutoShape 5"/>
          <xdr:cNvSpPr>
            <a:spLocks noChangeArrowheads="1"/>
          </xdr:cNvSpPr>
        </xdr:nvSpPr>
        <xdr:spPr bwMode="auto">
          <a:xfrm>
            <a:off x="1907704" y="1352104"/>
            <a:ext cx="2529359"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42" name="AutoShape 37"/>
          <xdr:cNvSpPr>
            <a:spLocks noChangeArrowheads="1"/>
          </xdr:cNvSpPr>
        </xdr:nvSpPr>
        <xdr:spPr bwMode="auto">
          <a:xfrm flipH="1">
            <a:off x="4716463" y="1352104"/>
            <a:ext cx="2231801"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nvGrpSpPr>
          <xdr:cNvPr id="43" name="Group 67"/>
          <xdr:cNvGrpSpPr>
            <a:grpSpLocks/>
          </xdr:cNvGrpSpPr>
        </xdr:nvGrpSpPr>
        <xdr:grpSpPr bwMode="auto">
          <a:xfrm>
            <a:off x="2268538" y="1773224"/>
            <a:ext cx="4148138" cy="1430333"/>
            <a:chOff x="1480" y="1960"/>
            <a:chExt cx="2928" cy="1010"/>
          </a:xfrm>
        </xdr:grpSpPr>
        <xdr:grpSp>
          <xdr:nvGrpSpPr>
            <xdr:cNvPr id="45" name="Group 68"/>
            <xdr:cNvGrpSpPr>
              <a:grpSpLocks/>
            </xdr:cNvGrpSpPr>
          </xdr:nvGrpSpPr>
          <xdr:grpSpPr bwMode="auto">
            <a:xfrm>
              <a:off x="1519" y="2056"/>
              <a:ext cx="2889" cy="832"/>
              <a:chOff x="1972" y="955"/>
              <a:chExt cx="1970" cy="1147"/>
            </a:xfrm>
          </xdr:grpSpPr>
          <xdr:sp macro="" textlink="">
            <xdr:nvSpPr>
              <xdr:cNvPr id="57" name="Arc 69"/>
              <xdr:cNvSpPr>
                <a:spLocks/>
              </xdr:cNvSpPr>
            </xdr:nvSpPr>
            <xdr:spPr bwMode="auto">
              <a:xfrm rot="10800000">
                <a:off x="1972" y="1530"/>
                <a:ext cx="1970" cy="572"/>
              </a:xfrm>
              <a:custGeom>
                <a:avLst/>
                <a:gdLst>
                  <a:gd name="G0" fmla="+- 0 0 0"/>
                  <a:gd name="G1" fmla="+- 21600 0 0"/>
                  <a:gd name="G2" fmla="+- 21600 0 0"/>
                  <a:gd name="T0" fmla="*/ 0 w 21600"/>
                  <a:gd name="T1" fmla="*/ 0 h 21600"/>
                  <a:gd name="T2" fmla="*/ 21600 w 21600"/>
                  <a:gd name="T3" fmla="*/ 21600 h 21600"/>
                  <a:gd name="T4" fmla="*/ 0 w 21600"/>
                  <a:gd name="T5" fmla="*/ 21600 h 21600"/>
                </a:gdLst>
                <a:ahLst/>
                <a:cxnLst>
                  <a:cxn ang="0">
                    <a:pos x="T0" y="T1"/>
                  </a:cxn>
                  <a:cxn ang="0">
                    <a:pos x="T2" y="T3"/>
                  </a:cxn>
                  <a:cxn ang="0">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38100" cap="rnd">
                <a:solidFill>
                  <a:srgbClr val="FF0000"/>
                </a:solidFill>
                <a:round/>
                <a:headEnd type="stealth" w="med" len="med"/>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58" name="Arc 70"/>
              <xdr:cNvSpPr>
                <a:spLocks/>
              </xdr:cNvSpPr>
            </xdr:nvSpPr>
            <xdr:spPr bwMode="auto">
              <a:xfrm rot="10800000">
                <a:off x="1972" y="955"/>
                <a:ext cx="1970" cy="573"/>
              </a:xfrm>
              <a:custGeom>
                <a:avLst/>
                <a:gdLst>
                  <a:gd name="G0" fmla="+- 0 0 0"/>
                  <a:gd name="G1" fmla="+- 0 0 0"/>
                  <a:gd name="G2" fmla="+- 21600 0 0"/>
                  <a:gd name="T0" fmla="*/ 21600 w 21600"/>
                  <a:gd name="T1" fmla="*/ 0 h 21600"/>
                  <a:gd name="T2" fmla="*/ 0 w 21600"/>
                  <a:gd name="T3" fmla="*/ 21600 h 21600"/>
                  <a:gd name="T4" fmla="*/ 0 w 21600"/>
                  <a:gd name="T5" fmla="*/ 0 h 21600"/>
                </a:gdLst>
                <a:ahLst/>
                <a:cxnLst>
                  <a:cxn ang="0">
                    <a:pos x="T0" y="T1"/>
                  </a:cxn>
                  <a:cxn ang="0">
                    <a:pos x="T2" y="T3"/>
                  </a:cxn>
                  <a:cxn ang="0">
                    <a:pos x="T4" y="T5"/>
                  </a:cxn>
                </a:cxnLst>
                <a:rect l="0" t="0" r="r" b="b"/>
                <a:pathLst>
                  <a:path w="21600" h="21600" fill="none" extrusionOk="0">
                    <a:moveTo>
                      <a:pt x="21600" y="0"/>
                    </a:moveTo>
                    <a:cubicBezTo>
                      <a:pt x="21600" y="11929"/>
                      <a:pt x="11929" y="21599"/>
                      <a:pt x="0" y="21600"/>
                    </a:cubicBezTo>
                  </a:path>
                  <a:path w="21600" h="21600" stroke="0" extrusionOk="0">
                    <a:moveTo>
                      <a:pt x="21600" y="0"/>
                    </a:moveTo>
                    <a:cubicBezTo>
                      <a:pt x="21600" y="11929"/>
                      <a:pt x="11929" y="21599"/>
                      <a:pt x="0" y="21600"/>
                    </a:cubicBezTo>
                    <a:lnTo>
                      <a:pt x="0" y="0"/>
                    </a:lnTo>
                    <a:close/>
                  </a:path>
                </a:pathLst>
              </a:custGeom>
              <a:noFill/>
              <a:ln w="38100" cap="rnd">
                <a:solidFill>
                  <a:srgbClr val="FF0000"/>
                </a:solidFill>
                <a:round/>
                <a:headEnd type="none" w="sm" len="sm"/>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sp macro="" textlink="">
          <xdr:nvSpPr>
            <xdr:cNvPr id="46" name="Oval 71"/>
            <xdr:cNvSpPr>
              <a:spLocks noChangeArrowheads="1"/>
            </xdr:cNvSpPr>
          </xdr:nvSpPr>
          <xdr:spPr bwMode="ltGray">
            <a:xfrm>
              <a:off x="2008" y="215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7" name="Oval 72"/>
            <xdr:cNvSpPr>
              <a:spLocks noChangeArrowheads="1"/>
            </xdr:cNvSpPr>
          </xdr:nvSpPr>
          <xdr:spPr bwMode="ltGray">
            <a:xfrm>
              <a:off x="3016"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8" name="Oval 73"/>
            <xdr:cNvSpPr>
              <a:spLocks noChangeArrowheads="1"/>
            </xdr:cNvSpPr>
          </xdr:nvSpPr>
          <xdr:spPr bwMode="ltGray">
            <a:xfrm>
              <a:off x="2549" y="272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9" name="Oval 74"/>
            <xdr:cNvSpPr>
              <a:spLocks noChangeArrowheads="1"/>
            </xdr:cNvSpPr>
          </xdr:nvSpPr>
          <xdr:spPr bwMode="ltGray">
            <a:xfrm>
              <a:off x="1960" y="263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0" name="Oval 75"/>
            <xdr:cNvSpPr>
              <a:spLocks noChangeArrowheads="1"/>
            </xdr:cNvSpPr>
          </xdr:nvSpPr>
          <xdr:spPr bwMode="ltGray">
            <a:xfrm>
              <a:off x="1480" y="239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1" name="Oval 76"/>
            <xdr:cNvSpPr>
              <a:spLocks noChangeArrowheads="1"/>
            </xdr:cNvSpPr>
          </xdr:nvSpPr>
          <xdr:spPr bwMode="ltGray">
            <a:xfrm>
              <a:off x="3688"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2" name="Oval 77"/>
            <xdr:cNvSpPr>
              <a:spLocks noChangeArrowheads="1"/>
            </xdr:cNvSpPr>
          </xdr:nvSpPr>
          <xdr:spPr bwMode="ltGray">
            <a:xfrm>
              <a:off x="4168" y="2824"/>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3" name="Oval 78"/>
            <xdr:cNvSpPr>
              <a:spLocks noChangeArrowheads="1"/>
            </xdr:cNvSpPr>
          </xdr:nvSpPr>
          <xdr:spPr bwMode="ltGray">
            <a:xfrm>
              <a:off x="3688"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4" name="Oval 79"/>
            <xdr:cNvSpPr>
              <a:spLocks noChangeArrowheads="1"/>
            </xdr:cNvSpPr>
          </xdr:nvSpPr>
          <xdr:spPr bwMode="ltGray">
            <a:xfrm>
              <a:off x="4216" y="1960"/>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5" name="Oval 80"/>
            <xdr:cNvSpPr>
              <a:spLocks noChangeArrowheads="1"/>
            </xdr:cNvSpPr>
          </xdr:nvSpPr>
          <xdr:spPr bwMode="ltGray">
            <a:xfrm>
              <a:off x="2536" y="205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6" name="Oval 81"/>
            <xdr:cNvSpPr>
              <a:spLocks noChangeArrowheads="1"/>
            </xdr:cNvSpPr>
          </xdr:nvSpPr>
          <xdr:spPr bwMode="ltGray">
            <a:xfrm>
              <a:off x="3016"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grpSp>
      <xdr:sp macro="" textlink="">
        <xdr:nvSpPr>
          <xdr:cNvPr id="44" name="AutoShape 82"/>
          <xdr:cNvSpPr>
            <a:spLocks noChangeArrowheads="1"/>
          </xdr:cNvSpPr>
        </xdr:nvSpPr>
        <xdr:spPr bwMode="auto">
          <a:xfrm flipH="1" flipV="1">
            <a:off x="5983288" y="2278063"/>
            <a:ext cx="720725" cy="503237"/>
          </a:xfrm>
          <a:prstGeom prst="triangle">
            <a:avLst>
              <a:gd name="adj" fmla="val 50000"/>
            </a:avLst>
          </a:prstGeom>
          <a:solidFill>
            <a:srgbClr val="FF0000"/>
          </a:solidFill>
          <a:ln w="9525">
            <a:solidFill>
              <a:schemeClr val="tx1"/>
            </a:solid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Blad1"/>
  <dimension ref="B2:B32"/>
  <sheetViews>
    <sheetView showGridLines="0" tabSelected="1" zoomScaleNormal="100" workbookViewId="0"/>
  </sheetViews>
  <sheetFormatPr defaultRowHeight="15"/>
  <cols>
    <col min="1" max="1" width="4.5703125" customWidth="1"/>
    <col min="2" max="2" width="107.42578125" customWidth="1"/>
  </cols>
  <sheetData>
    <row r="2" spans="2:2">
      <c r="B2" t="s">
        <v>21</v>
      </c>
    </row>
    <row r="3" spans="2:2" ht="26.25">
      <c r="B3" s="3" t="s">
        <v>48</v>
      </c>
    </row>
    <row r="4" spans="2:2" s="1" customFormat="1" ht="26.25">
      <c r="B4" s="1" t="s">
        <v>47</v>
      </c>
    </row>
    <row r="5" spans="2:2" ht="18.75">
      <c r="B5" s="5" t="s">
        <v>2</v>
      </c>
    </row>
    <row r="6" spans="2:2" ht="18.75">
      <c r="B6" s="5"/>
    </row>
    <row r="8" spans="2:2" ht="90">
      <c r="B8" s="2" t="s">
        <v>44</v>
      </c>
    </row>
    <row r="9" spans="2:2">
      <c r="B9" s="2"/>
    </row>
    <row r="10" spans="2:2" ht="165">
      <c r="B10" s="2" t="s">
        <v>49</v>
      </c>
    </row>
    <row r="12" spans="2:2" ht="45">
      <c r="B12" s="2" t="s">
        <v>46</v>
      </c>
    </row>
    <row r="13" spans="2:2">
      <c r="B13" s="2"/>
    </row>
    <row r="14" spans="2:2" ht="30">
      <c r="B14" s="2" t="s">
        <v>4</v>
      </c>
    </row>
    <row r="15" spans="2:2">
      <c r="B15" s="2"/>
    </row>
    <row r="16" spans="2:2" ht="30">
      <c r="B16" s="2" t="s">
        <v>51</v>
      </c>
    </row>
    <row r="17" spans="2:2">
      <c r="B17" s="2" t="s">
        <v>50</v>
      </c>
    </row>
    <row r="18" spans="2:2">
      <c r="B18" s="2"/>
    </row>
    <row r="19" spans="2:2">
      <c r="B19" s="2" t="s">
        <v>7</v>
      </c>
    </row>
    <row r="20" spans="2:2">
      <c r="B20" s="2" t="s">
        <v>17</v>
      </c>
    </row>
    <row r="21" spans="2:2" ht="30">
      <c r="B21" s="2" t="s">
        <v>26</v>
      </c>
    </row>
    <row r="22" spans="2:2">
      <c r="B22" s="2" t="s">
        <v>18</v>
      </c>
    </row>
    <row r="23" spans="2:2">
      <c r="B23" s="2" t="s">
        <v>19</v>
      </c>
    </row>
    <row r="24" spans="2:2">
      <c r="B24" s="2" t="s">
        <v>20</v>
      </c>
    </row>
    <row r="25" spans="2:2">
      <c r="B25" s="2"/>
    </row>
    <row r="26" spans="2:2" ht="75">
      <c r="B26" s="56" t="s">
        <v>45</v>
      </c>
    </row>
    <row r="27" spans="2:2">
      <c r="B27" s="56"/>
    </row>
    <row r="28" spans="2:2" ht="30">
      <c r="B28" s="56" t="s">
        <v>43</v>
      </c>
    </row>
    <row r="29" spans="2:2">
      <c r="B29" s="56"/>
    </row>
    <row r="30" spans="2:2">
      <c r="B30" s="2" t="s">
        <v>1</v>
      </c>
    </row>
    <row r="32" spans="2:2">
      <c r="B32" s="6" t="s">
        <v>3</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sheetPr codeName="Blad2"/>
  <dimension ref="A1:Q211"/>
  <sheetViews>
    <sheetView workbookViewId="0">
      <selection activeCell="C7" sqref="C7"/>
    </sheetView>
  </sheetViews>
  <sheetFormatPr defaultRowHeight="15"/>
  <cols>
    <col min="1" max="1" width="15.140625" customWidth="1"/>
    <col min="2" max="2" width="13.140625" customWidth="1"/>
    <col min="3" max="3" width="8.28515625" customWidth="1"/>
    <col min="4" max="4" width="11.140625" customWidth="1"/>
    <col min="5" max="5" width="15.5703125" customWidth="1"/>
    <col min="6" max="6" width="8.5703125" customWidth="1"/>
    <col min="7" max="7" width="14" style="22" customWidth="1"/>
    <col min="8" max="8" width="11.5703125" style="22" customWidth="1"/>
    <col min="9" max="9" width="8.85546875" customWidth="1"/>
    <col min="10" max="10" width="9.7109375" customWidth="1"/>
    <col min="11" max="11" width="10.7109375" customWidth="1"/>
    <col min="12" max="12" width="13.42578125" customWidth="1"/>
    <col min="13" max="13" width="21.42578125" customWidth="1"/>
    <col min="14" max="14" width="7.5703125" customWidth="1"/>
  </cols>
  <sheetData>
    <row r="1" spans="1:17" s="9" customFormat="1">
      <c r="E1" s="10"/>
      <c r="F1" s="10"/>
      <c r="G1" s="22"/>
      <c r="H1" s="22"/>
    </row>
    <row r="2" spans="1:17" s="9" customFormat="1">
      <c r="A2" s="15" t="s">
        <v>36</v>
      </c>
      <c r="B2" s="11"/>
      <c r="C2" s="11"/>
      <c r="D2" s="11"/>
      <c r="E2" s="11"/>
      <c r="F2" s="11"/>
      <c r="G2" s="15"/>
      <c r="H2" s="22"/>
      <c r="O2" s="8"/>
    </row>
    <row r="3" spans="1:17" s="9" customFormat="1">
      <c r="E3" s="10"/>
      <c r="H3" s="22"/>
      <c r="I3" s="12" t="s">
        <v>5</v>
      </c>
      <c r="J3" s="12"/>
      <c r="K3" s="12"/>
    </row>
    <row r="4" spans="1:17" s="9" customFormat="1">
      <c r="E4" s="10"/>
      <c r="F4" s="51"/>
      <c r="G4" s="51"/>
      <c r="H4" s="22"/>
    </row>
    <row r="5" spans="1:17" s="9" customFormat="1">
      <c r="A5" t="s">
        <v>33</v>
      </c>
      <c r="C5" s="39">
        <v>97</v>
      </c>
      <c r="E5" s="51"/>
      <c r="F5" s="36"/>
      <c r="G5" s="47"/>
      <c r="H5" s="22"/>
    </row>
    <row r="6" spans="1:17" s="9" customFormat="1">
      <c r="A6" t="s">
        <v>24</v>
      </c>
      <c r="C6" s="12">
        <v>1</v>
      </c>
      <c r="E6" s="51"/>
      <c r="F6" s="36"/>
      <c r="G6" s="47"/>
      <c r="H6" s="22"/>
    </row>
    <row r="7" spans="1:17" s="9" customFormat="1">
      <c r="A7" s="51"/>
      <c r="B7" s="10"/>
      <c r="C7" s="10"/>
      <c r="E7" s="51"/>
      <c r="F7" s="36"/>
      <c r="G7" s="47"/>
      <c r="H7" s="22"/>
    </row>
    <row r="8" spans="1:17" s="9" customFormat="1">
      <c r="A8" s="51"/>
      <c r="B8" s="10"/>
      <c r="C8" s="40"/>
      <c r="E8"/>
      <c r="F8" s="31"/>
      <c r="G8" s="47"/>
      <c r="H8" s="22"/>
    </row>
    <row r="9" spans="1:17" s="10" customFormat="1">
      <c r="A9" s="20"/>
      <c r="B9" s="20"/>
      <c r="C9" s="20"/>
      <c r="D9" s="20"/>
      <c r="E9" s="20"/>
      <c r="F9" s="20"/>
      <c r="G9" s="16"/>
      <c r="H9" s="16"/>
      <c r="I9" s="16"/>
      <c r="J9" s="16"/>
      <c r="K9" s="16"/>
      <c r="L9" s="16"/>
      <c r="M9" s="16"/>
    </row>
    <row r="10" spans="1:17" s="46" customFormat="1" ht="30">
      <c r="A10" s="21" t="s">
        <v>0</v>
      </c>
      <c r="B10" s="43" t="s">
        <v>6</v>
      </c>
      <c r="C10" s="43" t="s">
        <v>8</v>
      </c>
      <c r="D10" s="43" t="s">
        <v>9</v>
      </c>
      <c r="E10" s="44" t="s">
        <v>10</v>
      </c>
      <c r="F10" s="43" t="s">
        <v>11</v>
      </c>
      <c r="G10" s="43" t="s">
        <v>16</v>
      </c>
      <c r="H10" s="52"/>
      <c r="I10" s="53"/>
      <c r="J10" s="53"/>
      <c r="K10" s="27"/>
      <c r="L10" s="27"/>
      <c r="M10" s="27"/>
      <c r="N10" s="27"/>
      <c r="O10" s="45"/>
      <c r="P10" s="45"/>
      <c r="Q10" s="45"/>
    </row>
    <row r="11" spans="1:17" s="9" customFormat="1">
      <c r="F11" s="10"/>
      <c r="G11" s="23"/>
      <c r="H11" s="23"/>
      <c r="I11" s="10"/>
      <c r="J11" s="10"/>
      <c r="K11" s="10"/>
      <c r="L11" s="10"/>
      <c r="M11" s="10"/>
      <c r="N11" s="10"/>
      <c r="O11" s="10"/>
      <c r="P11" s="10"/>
      <c r="Q11" s="10"/>
    </row>
    <row r="12" spans="1:17" s="9" customFormat="1">
      <c r="A12" s="17">
        <v>1</v>
      </c>
      <c r="B12" s="32">
        <v>699</v>
      </c>
      <c r="C12" s="32">
        <v>7</v>
      </c>
      <c r="D12" s="32">
        <v>12</v>
      </c>
      <c r="E12" s="33">
        <v>78.892545803823225</v>
      </c>
      <c r="F12" s="34">
        <v>18</v>
      </c>
      <c r="G12" s="35">
        <v>447</v>
      </c>
      <c r="H12" s="34"/>
      <c r="I12" s="36"/>
      <c r="J12" s="34"/>
      <c r="K12" s="16"/>
      <c r="L12" s="16"/>
      <c r="M12" s="16"/>
      <c r="N12" s="16"/>
      <c r="O12" s="10"/>
      <c r="P12" s="10"/>
      <c r="Q12" s="10"/>
    </row>
    <row r="13" spans="1:17" s="9" customFormat="1">
      <c r="A13" s="9">
        <v>2</v>
      </c>
      <c r="B13" s="7">
        <v>69</v>
      </c>
      <c r="C13" s="7">
        <v>18</v>
      </c>
      <c r="D13" s="7">
        <v>10</v>
      </c>
      <c r="E13" s="33">
        <v>9.0882571952814857</v>
      </c>
      <c r="F13" s="37">
        <v>9</v>
      </c>
      <c r="G13" s="29">
        <v>69</v>
      </c>
      <c r="H13" s="34"/>
      <c r="I13" s="31"/>
      <c r="J13" s="37"/>
      <c r="K13" s="16"/>
      <c r="L13" s="16"/>
      <c r="M13" s="16"/>
      <c r="N13" s="16"/>
      <c r="O13" s="10"/>
      <c r="P13" s="10"/>
      <c r="Q13" s="10"/>
    </row>
    <row r="14" spans="1:17" s="9" customFormat="1">
      <c r="A14" s="17">
        <v>3</v>
      </c>
      <c r="B14" s="7">
        <v>22</v>
      </c>
      <c r="C14" s="7">
        <v>51</v>
      </c>
      <c r="D14" s="7">
        <v>11</v>
      </c>
      <c r="E14" s="33">
        <v>1.9839158495580063</v>
      </c>
      <c r="F14" s="37">
        <v>17</v>
      </c>
      <c r="G14" s="29">
        <v>22</v>
      </c>
      <c r="H14" s="34"/>
      <c r="I14" s="31"/>
      <c r="J14" s="37"/>
      <c r="K14" s="10"/>
      <c r="L14" s="10"/>
      <c r="M14" s="16"/>
      <c r="N14" s="10"/>
      <c r="O14" s="10"/>
      <c r="P14" s="10"/>
      <c r="Q14" s="10"/>
    </row>
    <row r="15" spans="1:17" s="9" customFormat="1">
      <c r="A15" s="9">
        <v>4</v>
      </c>
      <c r="B15" s="7">
        <v>11</v>
      </c>
      <c r="C15" s="7">
        <v>40</v>
      </c>
      <c r="D15" s="7">
        <v>7</v>
      </c>
      <c r="E15" s="33">
        <v>1.4792754376432111</v>
      </c>
      <c r="F15" s="37">
        <v>29</v>
      </c>
      <c r="G15" s="29">
        <v>11</v>
      </c>
      <c r="H15" s="34"/>
      <c r="I15" s="31"/>
      <c r="J15" s="37"/>
      <c r="K15" s="10"/>
      <c r="L15" s="10"/>
      <c r="M15" s="16"/>
      <c r="N15" s="10"/>
      <c r="O15" s="10"/>
      <c r="P15" s="10"/>
      <c r="Q15" s="10"/>
    </row>
    <row r="16" spans="1:17" s="9" customFormat="1">
      <c r="A16" s="17">
        <v>5</v>
      </c>
      <c r="B16" s="7">
        <v>21</v>
      </c>
      <c r="C16" s="7">
        <v>50</v>
      </c>
      <c r="D16" s="7">
        <v>7</v>
      </c>
      <c r="E16" s="33">
        <v>2.5343685283135557</v>
      </c>
      <c r="F16" s="37">
        <v>9</v>
      </c>
      <c r="G16" s="29">
        <v>21</v>
      </c>
      <c r="H16" s="34"/>
      <c r="I16" s="31"/>
      <c r="J16" s="37"/>
      <c r="K16" s="10"/>
      <c r="L16" s="10"/>
      <c r="M16" s="16"/>
      <c r="N16" s="10"/>
      <c r="O16" s="10"/>
      <c r="P16" s="10"/>
      <c r="Q16" s="10"/>
    </row>
    <row r="17" spans="1:17" s="9" customFormat="1">
      <c r="A17" s="9">
        <v>6</v>
      </c>
      <c r="B17" s="7">
        <v>40</v>
      </c>
      <c r="C17" s="7">
        <v>21</v>
      </c>
      <c r="D17" s="7">
        <v>10</v>
      </c>
      <c r="E17" s="33">
        <v>3.5748996856422202</v>
      </c>
      <c r="F17" s="37">
        <v>7</v>
      </c>
      <c r="G17" s="29">
        <v>40</v>
      </c>
      <c r="H17" s="34"/>
      <c r="I17" s="31"/>
      <c r="J17" s="37"/>
      <c r="K17" s="14"/>
      <c r="L17" s="14"/>
      <c r="M17" s="16"/>
      <c r="N17" s="14"/>
      <c r="O17" s="14"/>
      <c r="P17" s="14"/>
      <c r="Q17" s="10"/>
    </row>
    <row r="18" spans="1:17" s="9" customFormat="1">
      <c r="A18" s="17">
        <v>7</v>
      </c>
      <c r="B18" s="7">
        <v>45</v>
      </c>
      <c r="C18" s="7">
        <v>83</v>
      </c>
      <c r="D18" s="7">
        <v>14</v>
      </c>
      <c r="E18" s="33">
        <v>4.3082732017334484</v>
      </c>
      <c r="F18" s="37">
        <v>4</v>
      </c>
      <c r="G18" s="29">
        <v>33</v>
      </c>
      <c r="H18" s="34"/>
      <c r="I18" s="31"/>
      <c r="J18" s="37"/>
      <c r="K18" s="13"/>
      <c r="L18" s="13"/>
      <c r="M18" s="16"/>
      <c r="N18" s="13"/>
      <c r="O18" s="13"/>
      <c r="P18" s="13"/>
    </row>
    <row r="19" spans="1:17" s="9" customFormat="1">
      <c r="A19" s="9">
        <v>8</v>
      </c>
      <c r="B19" s="7">
        <v>23</v>
      </c>
      <c r="C19" s="7">
        <v>30</v>
      </c>
      <c r="D19" s="7">
        <v>7</v>
      </c>
      <c r="E19" s="33">
        <v>3.2147987218181537</v>
      </c>
      <c r="F19" s="37">
        <v>9</v>
      </c>
      <c r="G19" s="29">
        <v>23</v>
      </c>
      <c r="H19" s="34"/>
      <c r="I19" s="31"/>
      <c r="J19" s="37"/>
      <c r="K19" s="13"/>
      <c r="L19" s="13"/>
      <c r="M19" s="16"/>
      <c r="N19" s="13"/>
      <c r="O19" s="13"/>
      <c r="P19" s="13"/>
    </row>
    <row r="20" spans="1:17" s="9" customFormat="1">
      <c r="A20" s="17">
        <v>9</v>
      </c>
      <c r="B20" s="7">
        <v>125</v>
      </c>
      <c r="C20" s="7">
        <v>22</v>
      </c>
      <c r="D20" s="7">
        <v>10</v>
      </c>
      <c r="E20" s="33">
        <v>14.475662303783855</v>
      </c>
      <c r="F20" s="37">
        <v>19</v>
      </c>
      <c r="G20" s="29">
        <v>107</v>
      </c>
      <c r="H20" s="34"/>
      <c r="I20" s="31"/>
      <c r="J20" s="37"/>
      <c r="K20" s="13"/>
      <c r="L20" s="13"/>
      <c r="M20" s="16"/>
      <c r="N20" s="13"/>
      <c r="O20" s="13"/>
      <c r="P20" s="13"/>
    </row>
    <row r="21" spans="1:17" s="9" customFormat="1">
      <c r="A21" s="9">
        <v>10</v>
      </c>
      <c r="B21" s="7">
        <v>50</v>
      </c>
      <c r="C21" s="7">
        <v>20</v>
      </c>
      <c r="D21" s="7">
        <v>5</v>
      </c>
      <c r="E21" s="33">
        <v>6.9783436901522293</v>
      </c>
      <c r="F21" s="37">
        <v>9</v>
      </c>
      <c r="G21" s="29">
        <v>50</v>
      </c>
      <c r="H21" s="34"/>
      <c r="I21" s="31"/>
      <c r="J21" s="37"/>
      <c r="K21" s="16"/>
      <c r="L21" s="16"/>
      <c r="M21" s="16"/>
      <c r="N21" s="16"/>
      <c r="O21" s="13"/>
      <c r="P21" s="13"/>
    </row>
    <row r="22" spans="1:17" s="9" customFormat="1">
      <c r="A22" s="17">
        <v>11</v>
      </c>
      <c r="B22" s="7">
        <v>22</v>
      </c>
      <c r="C22" s="7">
        <v>37</v>
      </c>
      <c r="D22" s="7">
        <v>5</v>
      </c>
      <c r="E22" s="33">
        <v>3.4731460140603949</v>
      </c>
      <c r="F22" s="37">
        <v>4</v>
      </c>
      <c r="G22" s="29">
        <v>22</v>
      </c>
      <c r="H22" s="34"/>
      <c r="I22" s="31"/>
      <c r="J22" s="37"/>
      <c r="M22" s="16"/>
      <c r="O22" s="13"/>
      <c r="P22" s="13"/>
    </row>
    <row r="23" spans="1:17" s="9" customFormat="1">
      <c r="A23" s="9">
        <v>12</v>
      </c>
      <c r="B23" s="7">
        <v>4</v>
      </c>
      <c r="C23" s="7">
        <v>35</v>
      </c>
      <c r="D23" s="7">
        <v>4</v>
      </c>
      <c r="E23" s="33">
        <v>0.58919349052128589</v>
      </c>
      <c r="F23" s="37">
        <v>30</v>
      </c>
      <c r="G23" s="29">
        <v>4</v>
      </c>
      <c r="H23" s="34"/>
      <c r="I23" s="31"/>
      <c r="J23" s="37"/>
      <c r="K23" s="13"/>
      <c r="L23" s="13"/>
      <c r="M23" s="16"/>
      <c r="N23" s="13"/>
      <c r="O23" s="13"/>
      <c r="P23" s="13"/>
    </row>
    <row r="24" spans="1:17" s="9" customFormat="1">
      <c r="A24" s="17">
        <v>13</v>
      </c>
      <c r="B24" s="7">
        <v>20</v>
      </c>
      <c r="C24" s="7">
        <v>11</v>
      </c>
      <c r="D24" s="7">
        <v>7</v>
      </c>
      <c r="E24" s="33">
        <v>2.4718114090561856</v>
      </c>
      <c r="F24" s="37">
        <v>15</v>
      </c>
      <c r="G24" s="29">
        <v>20</v>
      </c>
      <c r="H24" s="34"/>
      <c r="I24" s="31"/>
      <c r="J24" s="37"/>
      <c r="K24" s="13"/>
      <c r="L24" s="13"/>
      <c r="M24" s="16"/>
      <c r="N24" s="13"/>
      <c r="O24" s="13"/>
      <c r="P24" s="13"/>
    </row>
    <row r="25" spans="1:17" s="9" customFormat="1">
      <c r="A25" s="9">
        <v>14</v>
      </c>
      <c r="B25" s="7">
        <v>59</v>
      </c>
      <c r="C25" s="7">
        <v>33</v>
      </c>
      <c r="D25" s="7">
        <v>4</v>
      </c>
      <c r="E25" s="33">
        <v>8.5036199306719311</v>
      </c>
      <c r="F25" s="37">
        <v>11</v>
      </c>
      <c r="G25" s="29">
        <v>59</v>
      </c>
      <c r="H25" s="34"/>
      <c r="I25" s="31"/>
      <c r="J25" s="37"/>
      <c r="K25" s="13"/>
      <c r="L25" s="13"/>
      <c r="M25" s="16"/>
      <c r="N25" s="13"/>
      <c r="O25" s="13"/>
      <c r="P25" s="13"/>
    </row>
    <row r="26" spans="1:17" s="9" customFormat="1">
      <c r="A26" s="17">
        <v>15</v>
      </c>
      <c r="B26" s="7">
        <v>19</v>
      </c>
      <c r="C26" s="7">
        <v>49</v>
      </c>
      <c r="D26" s="7">
        <v>4</v>
      </c>
      <c r="E26" s="33">
        <v>3.1275739191536247</v>
      </c>
      <c r="F26" s="37">
        <v>30</v>
      </c>
      <c r="G26" s="29">
        <v>19</v>
      </c>
      <c r="H26" s="34"/>
      <c r="I26" s="31"/>
      <c r="J26" s="37"/>
      <c r="K26" s="13"/>
      <c r="L26" s="13"/>
      <c r="M26" s="16"/>
      <c r="N26" s="13"/>
      <c r="O26" s="13"/>
      <c r="P26" s="13"/>
    </row>
    <row r="27" spans="1:17" s="9" customFormat="1">
      <c r="A27" s="9">
        <v>16</v>
      </c>
      <c r="B27" s="7">
        <v>40</v>
      </c>
      <c r="C27" s="7">
        <v>83</v>
      </c>
      <c r="D27" s="7">
        <v>11</v>
      </c>
      <c r="E27" s="33">
        <v>3.9688166058505581</v>
      </c>
      <c r="F27" s="37">
        <v>4</v>
      </c>
      <c r="G27" s="29">
        <v>31</v>
      </c>
      <c r="H27" s="34"/>
      <c r="I27" s="31"/>
      <c r="J27" s="37"/>
      <c r="K27" s="13"/>
      <c r="L27" s="13"/>
      <c r="M27" s="16"/>
      <c r="N27" s="13"/>
      <c r="O27" s="13"/>
      <c r="P27" s="13"/>
    </row>
    <row r="28" spans="1:17" s="9" customFormat="1">
      <c r="A28" s="17">
        <v>17</v>
      </c>
      <c r="B28" s="7">
        <v>200</v>
      </c>
      <c r="C28" s="7">
        <v>26</v>
      </c>
      <c r="D28" s="7">
        <v>8</v>
      </c>
      <c r="E28" s="33">
        <v>18.75268007368819</v>
      </c>
      <c r="F28" s="37">
        <v>28</v>
      </c>
      <c r="G28" s="29">
        <v>124</v>
      </c>
      <c r="H28" s="34"/>
      <c r="I28" s="31"/>
      <c r="J28" s="37"/>
      <c r="K28" s="13"/>
      <c r="L28" s="13"/>
      <c r="M28" s="16"/>
      <c r="N28" s="13"/>
      <c r="O28" s="13"/>
      <c r="P28" s="13"/>
    </row>
    <row r="29" spans="1:17" s="9" customFormat="1">
      <c r="A29" s="9">
        <v>18</v>
      </c>
      <c r="B29" s="7">
        <v>56</v>
      </c>
      <c r="C29" s="7">
        <v>72</v>
      </c>
      <c r="D29" s="7">
        <v>15</v>
      </c>
      <c r="E29" s="33">
        <v>6.7300936202849915</v>
      </c>
      <c r="F29" s="37">
        <v>30</v>
      </c>
      <c r="G29" s="29">
        <v>39</v>
      </c>
      <c r="H29" s="34"/>
      <c r="I29" s="31"/>
      <c r="J29" s="37"/>
      <c r="K29" s="13"/>
      <c r="L29" s="13"/>
      <c r="M29" s="16"/>
      <c r="N29" s="13"/>
      <c r="O29" s="13"/>
      <c r="P29" s="13"/>
    </row>
    <row r="30" spans="1:17" s="9" customFormat="1">
      <c r="A30" s="17">
        <v>19</v>
      </c>
      <c r="B30" s="7">
        <v>218</v>
      </c>
      <c r="C30" s="7">
        <v>30</v>
      </c>
      <c r="D30" s="7">
        <v>13</v>
      </c>
      <c r="E30" s="33">
        <v>21.210451157801838</v>
      </c>
      <c r="F30" s="37">
        <v>15</v>
      </c>
      <c r="G30" s="29">
        <v>120</v>
      </c>
      <c r="H30" s="34"/>
      <c r="I30" s="31"/>
      <c r="J30" s="37"/>
      <c r="K30" s="13"/>
      <c r="L30" s="13"/>
      <c r="M30" s="16"/>
      <c r="N30" s="13"/>
      <c r="O30" s="13"/>
      <c r="P30" s="13"/>
    </row>
    <row r="31" spans="1:17" s="9" customFormat="1">
      <c r="A31" s="9">
        <v>20</v>
      </c>
      <c r="B31" s="7">
        <v>273</v>
      </c>
      <c r="C31" s="7">
        <v>29</v>
      </c>
      <c r="D31" s="7">
        <v>14</v>
      </c>
      <c r="E31" s="33">
        <v>22.323063804969021</v>
      </c>
      <c r="F31" s="37">
        <v>20</v>
      </c>
      <c r="G31" s="29">
        <v>137</v>
      </c>
      <c r="H31" s="34"/>
      <c r="I31" s="31"/>
      <c r="J31" s="37"/>
      <c r="K31" s="13"/>
      <c r="L31" s="13"/>
      <c r="M31" s="16"/>
      <c r="N31" s="13"/>
      <c r="O31" s="13"/>
      <c r="P31" s="13"/>
    </row>
    <row r="32" spans="1:17" s="9" customFormat="1">
      <c r="A32" s="17">
        <v>21</v>
      </c>
      <c r="B32" s="7">
        <v>31</v>
      </c>
      <c r="C32" s="7">
        <v>247</v>
      </c>
      <c r="D32" s="7">
        <v>12</v>
      </c>
      <c r="E32" s="33">
        <v>3.0703032811354003</v>
      </c>
      <c r="F32" s="37">
        <v>9</v>
      </c>
      <c r="G32" s="29">
        <v>16</v>
      </c>
      <c r="H32" s="34"/>
      <c r="I32" s="31"/>
      <c r="J32" s="37"/>
      <c r="K32" s="13"/>
      <c r="L32" s="13"/>
      <c r="M32" s="16"/>
      <c r="N32" s="13"/>
      <c r="O32" s="13"/>
      <c r="P32" s="13"/>
    </row>
    <row r="33" spans="1:16" s="9" customFormat="1">
      <c r="A33" s="9">
        <v>22</v>
      </c>
      <c r="B33" s="7">
        <v>218</v>
      </c>
      <c r="C33" s="7">
        <v>244</v>
      </c>
      <c r="D33" s="7">
        <v>11</v>
      </c>
      <c r="E33" s="33">
        <v>19.123256778722887</v>
      </c>
      <c r="F33" s="37">
        <v>10</v>
      </c>
      <c r="G33" s="29">
        <v>42</v>
      </c>
      <c r="H33" s="34"/>
      <c r="I33" s="31"/>
      <c r="J33" s="37"/>
      <c r="K33" s="13"/>
      <c r="L33" s="13"/>
      <c r="M33" s="16"/>
      <c r="N33" s="13"/>
      <c r="O33" s="13"/>
      <c r="P33" s="13"/>
    </row>
    <row r="34" spans="1:16" s="9" customFormat="1">
      <c r="A34" s="17">
        <v>23</v>
      </c>
      <c r="B34" s="7">
        <v>11</v>
      </c>
      <c r="C34" s="7">
        <v>632</v>
      </c>
      <c r="D34" s="7">
        <v>8</v>
      </c>
      <c r="E34" s="33">
        <v>1.1532654137839289</v>
      </c>
      <c r="F34" s="37">
        <v>22</v>
      </c>
      <c r="G34" s="29">
        <v>6</v>
      </c>
      <c r="H34" s="34"/>
      <c r="I34" s="31"/>
      <c r="J34" s="37"/>
      <c r="K34" s="13"/>
      <c r="L34" s="13"/>
      <c r="M34" s="16"/>
      <c r="N34" s="13"/>
      <c r="O34" s="13"/>
      <c r="P34" s="13"/>
    </row>
    <row r="35" spans="1:16">
      <c r="A35" s="9">
        <v>24</v>
      </c>
      <c r="B35" s="7">
        <v>19</v>
      </c>
      <c r="C35" s="7">
        <v>144</v>
      </c>
      <c r="D35" s="7">
        <v>8</v>
      </c>
      <c r="E35" s="33">
        <v>2.5726787382854828</v>
      </c>
      <c r="F35" s="37">
        <v>5</v>
      </c>
      <c r="G35" s="29">
        <v>16</v>
      </c>
      <c r="H35" s="34"/>
      <c r="I35" s="31"/>
      <c r="J35" s="37"/>
      <c r="K35" s="7"/>
      <c r="L35" s="7"/>
      <c r="M35" s="16"/>
      <c r="N35" s="7"/>
      <c r="O35" s="7"/>
      <c r="P35" s="7"/>
    </row>
    <row r="36" spans="1:16">
      <c r="A36" s="17">
        <v>25</v>
      </c>
      <c r="B36" s="7">
        <v>26</v>
      </c>
      <c r="C36" s="7">
        <v>519</v>
      </c>
      <c r="D36" s="7">
        <v>12</v>
      </c>
      <c r="E36" s="33">
        <v>2.1722767927708326</v>
      </c>
      <c r="F36" s="37">
        <v>17</v>
      </c>
      <c r="G36" s="29">
        <v>10</v>
      </c>
      <c r="H36" s="34"/>
      <c r="I36" s="31"/>
      <c r="J36" s="37"/>
      <c r="K36" s="7"/>
      <c r="L36" s="7"/>
      <c r="M36" s="16"/>
      <c r="N36" s="7"/>
      <c r="O36" s="7"/>
      <c r="P36" s="7"/>
    </row>
    <row r="37" spans="1:16">
      <c r="A37" s="9">
        <v>26</v>
      </c>
      <c r="B37" s="7">
        <v>9</v>
      </c>
      <c r="C37" s="7">
        <v>113</v>
      </c>
      <c r="D37" s="7">
        <v>6</v>
      </c>
      <c r="E37" s="33">
        <v>1.0332430813757567</v>
      </c>
      <c r="F37" s="37">
        <v>11</v>
      </c>
      <c r="G37" s="29">
        <v>9</v>
      </c>
      <c r="H37" s="34"/>
      <c r="I37" s="31"/>
      <c r="J37" s="37"/>
      <c r="K37" s="7"/>
      <c r="L37" s="7"/>
      <c r="M37" s="16"/>
      <c r="N37" s="7"/>
      <c r="O37" s="7"/>
      <c r="P37" s="7"/>
    </row>
    <row r="38" spans="1:16">
      <c r="A38" s="17">
        <v>27</v>
      </c>
      <c r="B38" s="7">
        <v>11</v>
      </c>
      <c r="C38" s="7">
        <v>208</v>
      </c>
      <c r="D38" s="7">
        <v>6</v>
      </c>
      <c r="E38" s="33">
        <v>1.3167044537163253</v>
      </c>
      <c r="F38" s="37">
        <v>30</v>
      </c>
      <c r="G38" s="29">
        <v>10</v>
      </c>
      <c r="H38" s="34"/>
      <c r="I38" s="31"/>
      <c r="J38" s="37"/>
      <c r="K38" s="7"/>
      <c r="L38" s="7"/>
      <c r="M38" s="16"/>
      <c r="N38" s="7"/>
      <c r="O38" s="7"/>
      <c r="P38" s="7"/>
    </row>
    <row r="39" spans="1:16">
      <c r="A39" s="9">
        <v>28</v>
      </c>
      <c r="B39" s="7">
        <v>18</v>
      </c>
      <c r="C39" s="7">
        <v>347</v>
      </c>
      <c r="D39" s="7">
        <v>8</v>
      </c>
      <c r="E39" s="33">
        <v>2.0421033622553981</v>
      </c>
      <c r="F39" s="37">
        <v>35</v>
      </c>
      <c r="G39" s="29">
        <v>10</v>
      </c>
      <c r="H39" s="34"/>
      <c r="I39" s="31"/>
      <c r="J39" s="37"/>
      <c r="K39" s="7"/>
      <c r="L39" s="7"/>
      <c r="M39" s="16"/>
      <c r="N39" s="7"/>
      <c r="O39" s="7"/>
      <c r="P39" s="7"/>
    </row>
    <row r="40" spans="1:16">
      <c r="A40" s="17">
        <v>29</v>
      </c>
      <c r="B40" s="7">
        <v>12</v>
      </c>
      <c r="C40" s="7">
        <v>996</v>
      </c>
      <c r="D40" s="7">
        <v>11</v>
      </c>
      <c r="E40" s="33">
        <v>1.3980894495768752</v>
      </c>
      <c r="F40" s="37">
        <v>15</v>
      </c>
      <c r="G40" s="29">
        <v>5</v>
      </c>
      <c r="H40" s="34"/>
      <c r="I40" s="31"/>
      <c r="J40" s="37"/>
      <c r="K40" s="7"/>
      <c r="L40" s="7"/>
      <c r="M40" s="16"/>
      <c r="N40" s="7"/>
      <c r="O40" s="7"/>
      <c r="P40" s="7"/>
    </row>
    <row r="41" spans="1:16">
      <c r="A41" s="9">
        <v>30</v>
      </c>
      <c r="B41" s="7">
        <v>185</v>
      </c>
      <c r="C41" s="7">
        <v>75</v>
      </c>
      <c r="D41" s="7">
        <v>22</v>
      </c>
      <c r="E41" s="33">
        <v>14.115139058337936</v>
      </c>
      <c r="F41" s="37">
        <v>4</v>
      </c>
      <c r="G41" s="29">
        <v>70</v>
      </c>
      <c r="H41" s="34"/>
      <c r="I41" s="31"/>
      <c r="J41" s="37"/>
      <c r="K41" s="7"/>
      <c r="L41" s="7"/>
      <c r="M41" s="16"/>
      <c r="N41" s="7"/>
      <c r="O41" s="7"/>
      <c r="P41" s="7"/>
    </row>
    <row r="42" spans="1:16">
      <c r="A42" s="17">
        <v>31</v>
      </c>
      <c r="B42" s="7">
        <v>914</v>
      </c>
      <c r="C42" s="7">
        <v>26</v>
      </c>
      <c r="D42" s="7">
        <v>21</v>
      </c>
      <c r="E42" s="33">
        <v>74.942471685578425</v>
      </c>
      <c r="F42" s="37">
        <v>7</v>
      </c>
      <c r="G42" s="29">
        <v>265</v>
      </c>
      <c r="H42" s="34"/>
      <c r="I42" s="31"/>
      <c r="J42" s="37"/>
      <c r="K42" s="7"/>
      <c r="L42" s="7"/>
      <c r="M42" s="16"/>
      <c r="N42" s="7"/>
      <c r="O42" s="7"/>
      <c r="P42" s="7"/>
    </row>
    <row r="43" spans="1:16">
      <c r="A43" s="9">
        <v>32</v>
      </c>
      <c r="B43" s="7">
        <v>32</v>
      </c>
      <c r="C43" s="7">
        <v>83</v>
      </c>
      <c r="D43" s="7">
        <v>25</v>
      </c>
      <c r="E43" s="33">
        <v>2.4836615635912249</v>
      </c>
      <c r="F43" s="37">
        <v>14</v>
      </c>
      <c r="G43" s="29">
        <v>28</v>
      </c>
      <c r="H43" s="34"/>
      <c r="I43" s="31"/>
      <c r="J43" s="37"/>
      <c r="K43" s="7"/>
      <c r="L43" s="7"/>
      <c r="M43" s="16"/>
      <c r="N43" s="7"/>
      <c r="O43" s="7"/>
      <c r="P43" s="7"/>
    </row>
    <row r="44" spans="1:16">
      <c r="A44" s="17">
        <v>33</v>
      </c>
      <c r="B44" s="7">
        <v>87</v>
      </c>
      <c r="C44" s="7">
        <v>98</v>
      </c>
      <c r="D44" s="7">
        <v>20</v>
      </c>
      <c r="E44" s="33">
        <v>6.9153641616350026</v>
      </c>
      <c r="F44" s="37">
        <v>15</v>
      </c>
      <c r="G44" s="29">
        <v>42</v>
      </c>
      <c r="H44" s="34"/>
      <c r="I44" s="31"/>
      <c r="J44" s="37"/>
      <c r="K44" s="7"/>
      <c r="L44" s="7"/>
      <c r="M44" s="16"/>
      <c r="N44" s="7"/>
      <c r="O44" s="7"/>
      <c r="P44" s="7"/>
    </row>
    <row r="45" spans="1:16">
      <c r="A45" s="9">
        <v>34</v>
      </c>
      <c r="B45" s="7">
        <v>708</v>
      </c>
      <c r="C45" s="7">
        <v>30</v>
      </c>
      <c r="D45" s="7">
        <v>15</v>
      </c>
      <c r="E45" s="33">
        <v>66.615037458038884</v>
      </c>
      <c r="F45" s="37">
        <v>24</v>
      </c>
      <c r="G45" s="29">
        <v>217</v>
      </c>
      <c r="H45" s="34"/>
      <c r="I45" s="31"/>
      <c r="J45" s="37"/>
      <c r="K45" s="7"/>
      <c r="L45" s="7"/>
      <c r="M45" s="16"/>
      <c r="N45" s="7"/>
      <c r="O45" s="7"/>
      <c r="P45" s="7"/>
    </row>
    <row r="46" spans="1:16">
      <c r="A46" s="17">
        <v>35</v>
      </c>
      <c r="B46" s="7">
        <v>208</v>
      </c>
      <c r="C46" s="7">
        <v>86</v>
      </c>
      <c r="D46" s="7">
        <v>23</v>
      </c>
      <c r="E46" s="33">
        <v>22.298548614715521</v>
      </c>
      <c r="F46" s="37">
        <v>16</v>
      </c>
      <c r="G46" s="29">
        <v>70</v>
      </c>
      <c r="H46" s="34"/>
      <c r="I46" s="31"/>
      <c r="J46" s="37"/>
      <c r="K46" s="7"/>
      <c r="L46" s="7"/>
      <c r="M46" s="16"/>
      <c r="N46" s="7"/>
      <c r="O46" s="7"/>
      <c r="P46" s="7"/>
    </row>
    <row r="47" spans="1:16">
      <c r="A47" s="9">
        <v>36</v>
      </c>
      <c r="B47" s="7">
        <v>184</v>
      </c>
      <c r="C47" s="7">
        <v>36</v>
      </c>
      <c r="D47" s="7">
        <v>15</v>
      </c>
      <c r="E47" s="33">
        <v>18.398005583076277</v>
      </c>
      <c r="F47" s="37">
        <v>9</v>
      </c>
      <c r="G47" s="29">
        <v>101</v>
      </c>
      <c r="H47" s="34"/>
      <c r="I47" s="31"/>
      <c r="J47" s="37"/>
      <c r="K47" s="7"/>
      <c r="L47" s="7"/>
      <c r="M47" s="16"/>
      <c r="N47" s="7"/>
      <c r="O47" s="7"/>
      <c r="P47" s="7"/>
    </row>
    <row r="48" spans="1:16">
      <c r="A48" s="17">
        <v>37</v>
      </c>
      <c r="B48" s="7">
        <v>71</v>
      </c>
      <c r="C48" s="7">
        <v>77</v>
      </c>
      <c r="D48" s="7">
        <v>21</v>
      </c>
      <c r="E48" s="33">
        <v>5.6481167641620207</v>
      </c>
      <c r="F48" s="37">
        <v>9</v>
      </c>
      <c r="G48" s="29">
        <v>43</v>
      </c>
      <c r="H48" s="34"/>
      <c r="I48" s="31"/>
      <c r="J48" s="37"/>
      <c r="K48" s="7"/>
      <c r="L48" s="7"/>
      <c r="M48" s="16"/>
      <c r="N48" s="7"/>
      <c r="O48" s="7"/>
      <c r="P48" s="7"/>
    </row>
    <row r="49" spans="1:16">
      <c r="A49" s="9">
        <v>38</v>
      </c>
      <c r="B49" s="7">
        <v>281</v>
      </c>
      <c r="C49" s="7">
        <v>28</v>
      </c>
      <c r="D49" s="7">
        <v>27</v>
      </c>
      <c r="E49" s="33">
        <v>17.763103603864021</v>
      </c>
      <c r="F49" s="37">
        <v>16</v>
      </c>
      <c r="G49" s="29">
        <v>142</v>
      </c>
      <c r="H49" s="34"/>
      <c r="I49" s="31"/>
      <c r="J49" s="37"/>
      <c r="K49" s="7"/>
      <c r="L49" s="7"/>
      <c r="M49" s="16"/>
      <c r="N49" s="7"/>
      <c r="O49" s="7"/>
      <c r="P49" s="7"/>
    </row>
    <row r="50" spans="1:16">
      <c r="A50" s="17">
        <v>39</v>
      </c>
      <c r="B50" s="7">
        <v>319</v>
      </c>
      <c r="C50" s="7">
        <v>15</v>
      </c>
      <c r="D50" s="7">
        <v>17</v>
      </c>
      <c r="E50" s="33">
        <v>26.657940913482715</v>
      </c>
      <c r="F50" s="37">
        <v>10</v>
      </c>
      <c r="G50" s="29">
        <v>206</v>
      </c>
      <c r="H50" s="34"/>
      <c r="I50" s="31"/>
      <c r="J50" s="37"/>
      <c r="K50" s="7"/>
      <c r="L50" s="7"/>
      <c r="M50" s="16"/>
      <c r="N50" s="7"/>
      <c r="O50" s="7"/>
      <c r="P50" s="7"/>
    </row>
    <row r="51" spans="1:16">
      <c r="A51" s="9">
        <v>40</v>
      </c>
      <c r="B51" s="7">
        <v>43</v>
      </c>
      <c r="C51" s="7">
        <v>24</v>
      </c>
      <c r="D51" s="7">
        <v>18</v>
      </c>
      <c r="E51" s="33">
        <v>5.3128621158237053</v>
      </c>
      <c r="F51" s="37">
        <v>21</v>
      </c>
      <c r="G51" s="29">
        <v>43</v>
      </c>
      <c r="H51" s="34"/>
      <c r="I51" s="31"/>
      <c r="J51" s="37"/>
      <c r="K51" s="7"/>
      <c r="L51" s="7"/>
      <c r="M51" s="16"/>
      <c r="N51" s="7"/>
      <c r="O51" s="7"/>
      <c r="P51" s="7"/>
    </row>
    <row r="52" spans="1:16">
      <c r="A52" s="17">
        <v>41</v>
      </c>
      <c r="B52" s="7">
        <v>21</v>
      </c>
      <c r="C52" s="7">
        <v>21</v>
      </c>
      <c r="D52" s="7">
        <v>16</v>
      </c>
      <c r="E52" s="33">
        <v>1.907218195926853</v>
      </c>
      <c r="F52" s="37">
        <v>31</v>
      </c>
      <c r="G52" s="29">
        <v>21</v>
      </c>
      <c r="H52" s="34"/>
      <c r="I52" s="31"/>
      <c r="J52" s="37"/>
      <c r="K52" s="7"/>
      <c r="L52" s="7"/>
      <c r="M52" s="16"/>
      <c r="N52" s="7"/>
      <c r="O52" s="7"/>
      <c r="P52" s="7"/>
    </row>
    <row r="53" spans="1:16">
      <c r="A53" s="9">
        <v>42</v>
      </c>
      <c r="B53" s="7">
        <v>24</v>
      </c>
      <c r="C53" s="7">
        <v>30</v>
      </c>
      <c r="D53" s="7">
        <v>17</v>
      </c>
      <c r="E53" s="33">
        <v>1.9918117372827286</v>
      </c>
      <c r="F53" s="37">
        <v>17</v>
      </c>
      <c r="G53" s="29">
        <v>24</v>
      </c>
      <c r="H53" s="34"/>
      <c r="I53" s="31"/>
      <c r="J53" s="37"/>
      <c r="K53" s="7"/>
      <c r="L53" s="7"/>
      <c r="M53" s="16"/>
      <c r="N53" s="7"/>
      <c r="O53" s="7"/>
      <c r="P53" s="7"/>
    </row>
    <row r="54" spans="1:16">
      <c r="A54" s="17">
        <v>43</v>
      </c>
      <c r="B54" s="7">
        <v>546</v>
      </c>
      <c r="C54" s="7">
        <v>14</v>
      </c>
      <c r="D54" s="7">
        <v>20</v>
      </c>
      <c r="E54" s="33">
        <v>36.23473598808836</v>
      </c>
      <c r="F54" s="37">
        <v>10</v>
      </c>
      <c r="G54" s="29">
        <v>279</v>
      </c>
      <c r="H54" s="34"/>
      <c r="I54" s="31"/>
      <c r="J54" s="37"/>
      <c r="K54" s="7"/>
      <c r="L54" s="7"/>
      <c r="M54" s="16"/>
      <c r="N54" s="7"/>
      <c r="O54" s="7"/>
      <c r="P54" s="7"/>
    </row>
    <row r="55" spans="1:16">
      <c r="A55" s="9">
        <v>44</v>
      </c>
      <c r="B55" s="7">
        <v>45</v>
      </c>
      <c r="C55" s="7">
        <v>234</v>
      </c>
      <c r="D55" s="7">
        <v>27</v>
      </c>
      <c r="E55" s="33">
        <v>2.6759201080632913</v>
      </c>
      <c r="F55" s="37">
        <v>7</v>
      </c>
      <c r="G55" s="29">
        <v>20</v>
      </c>
      <c r="H55" s="34"/>
      <c r="I55" s="31"/>
      <c r="J55" s="37"/>
      <c r="K55" s="7"/>
      <c r="L55" s="7"/>
      <c r="M55" s="16"/>
      <c r="N55" s="7"/>
      <c r="O55" s="7"/>
      <c r="P55" s="7"/>
    </row>
    <row r="56" spans="1:16">
      <c r="A56" s="17">
        <v>45</v>
      </c>
      <c r="B56" s="7">
        <v>20</v>
      </c>
      <c r="C56" s="7">
        <v>120</v>
      </c>
      <c r="D56" s="7">
        <v>17</v>
      </c>
      <c r="E56" s="33">
        <v>1.5557638567514374</v>
      </c>
      <c r="F56" s="37">
        <v>15</v>
      </c>
      <c r="G56" s="29">
        <v>18</v>
      </c>
      <c r="H56" s="34"/>
      <c r="I56" s="31"/>
      <c r="J56" s="37"/>
      <c r="K56" s="7"/>
      <c r="L56" s="7"/>
      <c r="M56" s="16"/>
      <c r="N56" s="7"/>
      <c r="O56" s="7"/>
      <c r="P56" s="7"/>
    </row>
    <row r="57" spans="1:16">
      <c r="A57" s="9">
        <v>46</v>
      </c>
      <c r="B57" s="7">
        <v>102</v>
      </c>
      <c r="C57" s="7">
        <v>234</v>
      </c>
      <c r="D57" s="7">
        <v>22</v>
      </c>
      <c r="E57" s="33">
        <v>7.5281749679123671</v>
      </c>
      <c r="F57" s="37">
        <v>10</v>
      </c>
      <c r="G57" s="29">
        <v>29</v>
      </c>
      <c r="H57" s="34"/>
      <c r="I57" s="31"/>
      <c r="J57" s="37"/>
      <c r="K57" s="7"/>
      <c r="L57" s="7"/>
      <c r="M57" s="16"/>
      <c r="N57" s="7"/>
      <c r="O57" s="7"/>
      <c r="P57" s="7"/>
    </row>
    <row r="58" spans="1:16">
      <c r="A58" s="17">
        <v>47</v>
      </c>
      <c r="B58" s="7">
        <v>235</v>
      </c>
      <c r="C58" s="7">
        <v>148</v>
      </c>
      <c r="D58" s="7">
        <v>29</v>
      </c>
      <c r="E58" s="33">
        <v>16.015153527948272</v>
      </c>
      <c r="F58" s="37">
        <v>14</v>
      </c>
      <c r="G58" s="29">
        <v>56</v>
      </c>
      <c r="H58" s="34"/>
      <c r="I58" s="31"/>
      <c r="J58" s="37"/>
      <c r="K58" s="7"/>
      <c r="L58" s="7"/>
      <c r="M58" s="16"/>
      <c r="N58" s="7"/>
      <c r="O58" s="7"/>
      <c r="P58" s="7"/>
    </row>
    <row r="59" spans="1:16">
      <c r="A59" s="9">
        <v>48</v>
      </c>
      <c r="B59" s="7">
        <v>157</v>
      </c>
      <c r="C59" s="7">
        <v>234</v>
      </c>
      <c r="D59" s="7">
        <v>16</v>
      </c>
      <c r="E59" s="33">
        <v>11.377035228896164</v>
      </c>
      <c r="F59" s="37">
        <v>7</v>
      </c>
      <c r="G59" s="29">
        <v>37</v>
      </c>
      <c r="H59" s="34"/>
      <c r="I59" s="31"/>
      <c r="J59" s="37"/>
      <c r="K59" s="7"/>
      <c r="L59" s="7"/>
      <c r="M59" s="16"/>
      <c r="N59" s="7"/>
      <c r="O59" s="7"/>
      <c r="P59" s="7"/>
    </row>
    <row r="60" spans="1:16">
      <c r="A60" s="17">
        <v>49</v>
      </c>
      <c r="B60" s="7">
        <v>146</v>
      </c>
      <c r="C60" s="7">
        <v>328</v>
      </c>
      <c r="D60" s="7">
        <v>27</v>
      </c>
      <c r="E60" s="33">
        <v>11.223533963021772</v>
      </c>
      <c r="F60" s="37">
        <v>9</v>
      </c>
      <c r="G60" s="29">
        <v>30</v>
      </c>
      <c r="H60" s="34"/>
      <c r="I60" s="31"/>
      <c r="J60" s="37"/>
      <c r="K60" s="7"/>
      <c r="L60" s="7"/>
      <c r="M60" s="16"/>
      <c r="N60" s="7"/>
      <c r="O60" s="7"/>
      <c r="P60" s="7"/>
    </row>
    <row r="61" spans="1:16">
      <c r="A61" s="9">
        <v>50</v>
      </c>
      <c r="B61" s="7">
        <v>69</v>
      </c>
      <c r="C61" s="7">
        <v>206</v>
      </c>
      <c r="D61" s="7">
        <v>15</v>
      </c>
      <c r="E61" s="33">
        <v>5.2058997203797333</v>
      </c>
      <c r="F61" s="37">
        <v>7</v>
      </c>
      <c r="G61" s="29">
        <v>26</v>
      </c>
      <c r="H61" s="34"/>
      <c r="I61" s="31"/>
      <c r="J61" s="37"/>
      <c r="K61" s="7"/>
      <c r="L61" s="7"/>
      <c r="M61" s="16"/>
      <c r="N61" s="7"/>
      <c r="O61" s="7"/>
      <c r="P61" s="7"/>
    </row>
    <row r="62" spans="1:16">
      <c r="A62" s="17">
        <v>51</v>
      </c>
      <c r="B62" s="7">
        <v>49</v>
      </c>
      <c r="C62" s="7">
        <v>156</v>
      </c>
      <c r="D62" s="7">
        <v>16</v>
      </c>
      <c r="E62" s="33">
        <v>4.1920193958934675</v>
      </c>
      <c r="F62" s="37">
        <v>23</v>
      </c>
      <c r="G62" s="29">
        <v>25</v>
      </c>
      <c r="H62" s="34"/>
      <c r="I62" s="31"/>
      <c r="J62" s="37"/>
      <c r="K62" s="7"/>
      <c r="L62" s="7"/>
      <c r="M62" s="16"/>
      <c r="N62" s="7"/>
      <c r="O62" s="7"/>
      <c r="P62" s="7"/>
    </row>
    <row r="63" spans="1:16">
      <c r="A63" s="9">
        <v>52</v>
      </c>
      <c r="B63" s="7">
        <v>83</v>
      </c>
      <c r="C63" s="7">
        <v>508</v>
      </c>
      <c r="D63" s="7">
        <v>20</v>
      </c>
      <c r="E63" s="33">
        <v>5.7296232460376224</v>
      </c>
      <c r="F63" s="37">
        <v>24</v>
      </c>
      <c r="G63" s="29">
        <v>18</v>
      </c>
      <c r="H63" s="34"/>
      <c r="I63" s="31"/>
      <c r="J63" s="37"/>
      <c r="K63" s="7"/>
      <c r="L63" s="7"/>
      <c r="M63" s="16"/>
      <c r="N63" s="7"/>
      <c r="O63" s="7"/>
      <c r="P63" s="7"/>
    </row>
    <row r="64" spans="1:16">
      <c r="A64" s="17">
        <v>53</v>
      </c>
      <c r="B64" s="7">
        <v>24</v>
      </c>
      <c r="C64" s="7">
        <v>1670</v>
      </c>
      <c r="D64" s="7">
        <v>20</v>
      </c>
      <c r="E64" s="33">
        <v>2.0081501714725416</v>
      </c>
      <c r="F64" s="37">
        <v>45</v>
      </c>
      <c r="G64" s="29">
        <v>5</v>
      </c>
      <c r="H64" s="34"/>
      <c r="I64" s="31"/>
      <c r="J64" s="37"/>
      <c r="K64" s="7"/>
      <c r="L64" s="7"/>
      <c r="M64" s="16"/>
      <c r="N64" s="7"/>
      <c r="O64" s="7"/>
      <c r="P64" s="7"/>
    </row>
    <row r="65" spans="1:16">
      <c r="A65" s="9">
        <v>54</v>
      </c>
      <c r="B65" s="7">
        <v>42</v>
      </c>
      <c r="C65" s="7">
        <v>240</v>
      </c>
      <c r="D65" s="7">
        <v>24</v>
      </c>
      <c r="E65" s="33">
        <v>2.6911621514916071</v>
      </c>
      <c r="F65" s="37">
        <v>24</v>
      </c>
      <c r="G65" s="29">
        <v>19</v>
      </c>
      <c r="H65" s="34"/>
      <c r="I65" s="31"/>
      <c r="J65" s="37"/>
      <c r="K65" s="7"/>
      <c r="L65" s="7"/>
      <c r="M65" s="16"/>
      <c r="N65" s="7"/>
      <c r="O65" s="7"/>
      <c r="P65" s="7"/>
    </row>
    <row r="66" spans="1:16">
      <c r="A66" s="17">
        <v>55</v>
      </c>
      <c r="B66" s="7">
        <v>99</v>
      </c>
      <c r="C66" s="7">
        <v>20</v>
      </c>
      <c r="D66" s="7">
        <v>39</v>
      </c>
      <c r="E66" s="33">
        <v>5.6016920899096316</v>
      </c>
      <c r="F66" s="37">
        <v>9</v>
      </c>
      <c r="G66" s="29">
        <v>99</v>
      </c>
      <c r="H66" s="34"/>
      <c r="I66" s="31"/>
      <c r="J66" s="37"/>
      <c r="K66" s="7"/>
      <c r="L66" s="7"/>
      <c r="M66" s="16"/>
      <c r="N66" s="7"/>
      <c r="O66" s="7"/>
      <c r="P66" s="7"/>
    </row>
    <row r="67" spans="1:16">
      <c r="A67" s="9">
        <v>56</v>
      </c>
      <c r="B67" s="7">
        <v>88</v>
      </c>
      <c r="C67" s="7">
        <v>8</v>
      </c>
      <c r="D67" s="7">
        <v>65</v>
      </c>
      <c r="E67" s="33">
        <v>3.7128646180170732</v>
      </c>
      <c r="F67" s="37">
        <v>21</v>
      </c>
      <c r="G67" s="29">
        <v>88</v>
      </c>
      <c r="H67" s="34"/>
      <c r="I67" s="31"/>
      <c r="J67" s="37"/>
      <c r="K67" s="7"/>
      <c r="L67" s="7"/>
      <c r="M67" s="16"/>
      <c r="N67" s="7"/>
      <c r="O67" s="7"/>
      <c r="P67" s="7"/>
    </row>
    <row r="68" spans="1:16">
      <c r="A68" s="17">
        <v>57</v>
      </c>
      <c r="B68" s="7">
        <v>221</v>
      </c>
      <c r="C68" s="7">
        <v>7</v>
      </c>
      <c r="D68" s="7">
        <v>30</v>
      </c>
      <c r="E68" s="33">
        <v>13.467247388998388</v>
      </c>
      <c r="F68" s="37">
        <v>26</v>
      </c>
      <c r="G68" s="29">
        <v>221</v>
      </c>
      <c r="H68" s="34"/>
      <c r="I68" s="31"/>
      <c r="J68" s="37"/>
      <c r="K68" s="7"/>
      <c r="L68" s="7"/>
      <c r="M68" s="16"/>
      <c r="N68" s="7"/>
      <c r="O68" s="7"/>
      <c r="P68" s="7"/>
    </row>
    <row r="69" spans="1:16">
      <c r="A69" s="9">
        <v>58</v>
      </c>
      <c r="B69" s="7">
        <v>960</v>
      </c>
      <c r="C69" s="7">
        <v>5</v>
      </c>
      <c r="D69" s="7">
        <v>71</v>
      </c>
      <c r="E69" s="33">
        <v>59.897144150819202</v>
      </c>
      <c r="F69" s="37">
        <v>29</v>
      </c>
      <c r="G69" s="29">
        <v>620</v>
      </c>
      <c r="H69" s="34"/>
      <c r="I69" s="31"/>
      <c r="J69" s="37"/>
      <c r="K69" s="7"/>
      <c r="L69" s="7"/>
      <c r="M69" s="16"/>
      <c r="N69" s="7"/>
      <c r="O69" s="7"/>
      <c r="P69" s="7"/>
    </row>
    <row r="70" spans="1:16">
      <c r="A70" s="17">
        <v>59</v>
      </c>
      <c r="B70" s="7">
        <v>1811</v>
      </c>
      <c r="C70" s="7">
        <v>21</v>
      </c>
      <c r="D70" s="7">
        <v>56</v>
      </c>
      <c r="E70" s="33">
        <v>90.275834166029156</v>
      </c>
      <c r="F70" s="37">
        <v>10</v>
      </c>
      <c r="G70" s="29">
        <v>415</v>
      </c>
      <c r="H70" s="34"/>
      <c r="I70" s="31"/>
      <c r="J70" s="37"/>
      <c r="K70" s="7"/>
      <c r="L70" s="7"/>
      <c r="M70" s="16"/>
      <c r="N70" s="7"/>
      <c r="O70" s="7"/>
      <c r="P70" s="7"/>
    </row>
    <row r="71" spans="1:16">
      <c r="A71" s="9">
        <v>60</v>
      </c>
      <c r="B71" s="7">
        <v>995</v>
      </c>
      <c r="C71" s="7">
        <v>8</v>
      </c>
      <c r="D71" s="7">
        <v>75</v>
      </c>
      <c r="E71" s="33">
        <v>41.641221039486673</v>
      </c>
      <c r="F71" s="37">
        <v>8</v>
      </c>
      <c r="G71" s="29">
        <v>499</v>
      </c>
      <c r="H71" s="34"/>
      <c r="I71" s="31"/>
      <c r="J71" s="37"/>
      <c r="K71" s="7"/>
      <c r="L71" s="7"/>
      <c r="M71" s="16"/>
      <c r="N71" s="7"/>
      <c r="O71" s="7"/>
      <c r="P71" s="7"/>
    </row>
    <row r="72" spans="1:16">
      <c r="A72" s="17">
        <v>61</v>
      </c>
      <c r="B72" s="7">
        <v>246</v>
      </c>
      <c r="C72" s="7">
        <v>6</v>
      </c>
      <c r="D72" s="7">
        <v>55</v>
      </c>
      <c r="E72" s="33">
        <v>13.559009100519281</v>
      </c>
      <c r="F72" s="37">
        <v>6</v>
      </c>
      <c r="G72" s="29">
        <v>246</v>
      </c>
      <c r="H72" s="34"/>
      <c r="I72" s="31"/>
      <c r="J72" s="37"/>
      <c r="K72" s="7"/>
      <c r="L72" s="7"/>
      <c r="M72" s="16"/>
      <c r="N72" s="7"/>
      <c r="O72" s="7"/>
      <c r="P72" s="7"/>
    </row>
    <row r="73" spans="1:16">
      <c r="A73" s="9">
        <v>62</v>
      </c>
      <c r="B73" s="7">
        <v>141</v>
      </c>
      <c r="C73" s="7">
        <v>20</v>
      </c>
      <c r="D73" s="7">
        <v>30</v>
      </c>
      <c r="E73" s="33">
        <v>9.3133005627618299</v>
      </c>
      <c r="F73" s="37">
        <v>23</v>
      </c>
      <c r="G73" s="29">
        <v>119</v>
      </c>
      <c r="H73" s="34"/>
      <c r="I73" s="31"/>
      <c r="J73" s="37"/>
      <c r="K73" s="7"/>
      <c r="L73" s="7"/>
      <c r="M73" s="16"/>
      <c r="N73" s="7"/>
      <c r="O73" s="7"/>
      <c r="P73" s="7"/>
    </row>
    <row r="74" spans="1:16">
      <c r="A74" s="17">
        <v>63</v>
      </c>
      <c r="B74" s="7">
        <v>1617</v>
      </c>
      <c r="C74" s="7">
        <v>14</v>
      </c>
      <c r="D74" s="7">
        <v>48</v>
      </c>
      <c r="E74" s="33">
        <v>87.28291170416486</v>
      </c>
      <c r="F74" s="37">
        <v>10</v>
      </c>
      <c r="G74" s="29">
        <v>481</v>
      </c>
      <c r="H74" s="34"/>
      <c r="I74" s="31"/>
      <c r="J74" s="37"/>
      <c r="K74" s="7"/>
      <c r="L74" s="7"/>
      <c r="M74" s="16"/>
      <c r="N74" s="7"/>
      <c r="O74" s="7"/>
      <c r="P74" s="7"/>
    </row>
    <row r="75" spans="1:16">
      <c r="A75" s="9">
        <v>64</v>
      </c>
      <c r="B75" s="7">
        <v>76</v>
      </c>
      <c r="C75" s="7">
        <v>31</v>
      </c>
      <c r="D75" s="7">
        <v>55</v>
      </c>
      <c r="E75" s="33">
        <v>4.4867731128958974</v>
      </c>
      <c r="F75" s="37">
        <v>14</v>
      </c>
      <c r="G75" s="29">
        <v>70</v>
      </c>
      <c r="H75" s="34"/>
      <c r="I75" s="31"/>
      <c r="J75" s="37"/>
      <c r="K75" s="7"/>
      <c r="L75" s="7"/>
      <c r="M75" s="16"/>
      <c r="N75" s="7"/>
      <c r="O75" s="7"/>
      <c r="P75" s="7"/>
    </row>
    <row r="76" spans="1:16">
      <c r="A76" s="17">
        <v>65</v>
      </c>
      <c r="B76" s="7">
        <v>75</v>
      </c>
      <c r="C76" s="7">
        <v>69</v>
      </c>
      <c r="D76" s="7">
        <v>34</v>
      </c>
      <c r="E76" s="33">
        <v>4.7446635256881322</v>
      </c>
      <c r="F76" s="37">
        <v>13</v>
      </c>
      <c r="G76" s="29">
        <v>47</v>
      </c>
      <c r="H76" s="34"/>
      <c r="I76" s="31"/>
      <c r="J76" s="37"/>
      <c r="K76" s="7"/>
      <c r="L76" s="7"/>
      <c r="M76" s="16"/>
      <c r="N76" s="7"/>
      <c r="O76" s="7"/>
      <c r="P76" s="7"/>
    </row>
    <row r="77" spans="1:16">
      <c r="A77" s="9">
        <v>66</v>
      </c>
      <c r="B77" s="7">
        <v>195</v>
      </c>
      <c r="C77" s="7">
        <v>27</v>
      </c>
      <c r="D77" s="7">
        <v>43</v>
      </c>
      <c r="E77" s="33">
        <v>13.066364005008632</v>
      </c>
      <c r="F77" s="37">
        <v>17</v>
      </c>
      <c r="G77" s="29">
        <v>120</v>
      </c>
      <c r="H77" s="34"/>
      <c r="I77" s="31"/>
      <c r="J77" s="37"/>
      <c r="K77" s="7"/>
      <c r="L77" s="7"/>
      <c r="M77" s="16"/>
      <c r="N77" s="7"/>
      <c r="O77" s="7"/>
      <c r="P77" s="7"/>
    </row>
    <row r="78" spans="1:16">
      <c r="A78" s="17">
        <v>67</v>
      </c>
      <c r="B78" s="7">
        <v>317</v>
      </c>
      <c r="C78" s="7">
        <v>58</v>
      </c>
      <c r="D78" s="7">
        <v>42</v>
      </c>
      <c r="E78" s="33">
        <v>20.789985183111256</v>
      </c>
      <c r="F78" s="37">
        <v>30</v>
      </c>
      <c r="G78" s="29">
        <v>104</v>
      </c>
      <c r="H78" s="34"/>
      <c r="I78" s="31"/>
      <c r="J78" s="37"/>
      <c r="K78" s="7"/>
      <c r="L78" s="7"/>
      <c r="M78" s="16"/>
      <c r="N78" s="7"/>
      <c r="O78" s="7"/>
      <c r="P78" s="7"/>
    </row>
    <row r="79" spans="1:16">
      <c r="A79" s="9">
        <v>68</v>
      </c>
      <c r="B79" s="7">
        <v>912</v>
      </c>
      <c r="C79" s="7">
        <v>31</v>
      </c>
      <c r="D79" s="7">
        <v>96</v>
      </c>
      <c r="E79" s="33">
        <v>27.899266236039587</v>
      </c>
      <c r="F79" s="37">
        <v>31</v>
      </c>
      <c r="G79" s="29">
        <v>243</v>
      </c>
      <c r="H79" s="34"/>
      <c r="I79" s="31"/>
      <c r="J79" s="37"/>
      <c r="K79" s="7"/>
      <c r="L79" s="7"/>
      <c r="M79" s="16"/>
      <c r="N79" s="7"/>
      <c r="O79" s="7"/>
      <c r="P79" s="7"/>
    </row>
    <row r="80" spans="1:16">
      <c r="A80" s="17">
        <v>69</v>
      </c>
      <c r="B80" s="7">
        <v>40</v>
      </c>
      <c r="C80" s="7">
        <v>34</v>
      </c>
      <c r="D80" s="7">
        <v>33</v>
      </c>
      <c r="E80" s="33">
        <v>2.4369586726846992</v>
      </c>
      <c r="F80" s="37">
        <v>12</v>
      </c>
      <c r="G80" s="29">
        <v>40</v>
      </c>
      <c r="H80" s="34"/>
      <c r="I80" s="31"/>
      <c r="J80" s="37"/>
      <c r="K80" s="7"/>
      <c r="L80" s="7"/>
      <c r="M80" s="16"/>
      <c r="N80" s="7"/>
      <c r="O80" s="7"/>
      <c r="P80" s="7"/>
    </row>
    <row r="81" spans="1:16">
      <c r="A81" s="9">
        <v>70</v>
      </c>
      <c r="B81" s="7">
        <v>520</v>
      </c>
      <c r="C81" s="7">
        <v>42</v>
      </c>
      <c r="D81" s="7">
        <v>75</v>
      </c>
      <c r="E81" s="33">
        <v>16.471007579434243</v>
      </c>
      <c r="F81" s="37">
        <v>9</v>
      </c>
      <c r="G81" s="29">
        <v>157</v>
      </c>
      <c r="H81" s="34"/>
      <c r="I81" s="31"/>
      <c r="J81" s="37"/>
      <c r="K81" s="7"/>
      <c r="L81" s="7"/>
      <c r="M81" s="16"/>
      <c r="N81" s="7"/>
      <c r="O81" s="7"/>
      <c r="P81" s="7"/>
    </row>
    <row r="82" spans="1:16">
      <c r="A82" s="17">
        <v>71</v>
      </c>
      <c r="B82" s="7">
        <v>50</v>
      </c>
      <c r="C82" s="7">
        <v>26</v>
      </c>
      <c r="D82" s="7">
        <v>30</v>
      </c>
      <c r="E82" s="33">
        <v>3.9229818545470212</v>
      </c>
      <c r="F82" s="37">
        <v>9</v>
      </c>
      <c r="G82" s="29">
        <v>50</v>
      </c>
      <c r="H82" s="34"/>
      <c r="I82" s="31"/>
      <c r="J82" s="37"/>
      <c r="K82" s="7"/>
      <c r="L82" s="7"/>
      <c r="M82" s="16"/>
      <c r="N82" s="7"/>
      <c r="O82" s="7"/>
      <c r="P82" s="7"/>
    </row>
    <row r="83" spans="1:16">
      <c r="A83" s="9">
        <v>72</v>
      </c>
      <c r="B83" s="7">
        <v>335</v>
      </c>
      <c r="C83" s="7">
        <v>32</v>
      </c>
      <c r="D83" s="7">
        <v>44</v>
      </c>
      <c r="E83" s="33">
        <v>20.5919829050044</v>
      </c>
      <c r="F83" s="37">
        <v>23</v>
      </c>
      <c r="G83" s="29">
        <v>145</v>
      </c>
      <c r="H83" s="34"/>
      <c r="I83" s="31"/>
      <c r="J83" s="37"/>
      <c r="K83" s="7"/>
      <c r="L83" s="7"/>
      <c r="M83" s="16"/>
      <c r="N83" s="7"/>
      <c r="O83" s="7"/>
      <c r="P83" s="7"/>
    </row>
    <row r="84" spans="1:16">
      <c r="A84" s="17">
        <v>73</v>
      </c>
      <c r="B84" s="7">
        <v>1097</v>
      </c>
      <c r="C84" s="7">
        <v>30</v>
      </c>
      <c r="D84" s="7">
        <v>67</v>
      </c>
      <c r="E84" s="33">
        <v>51.881877534801013</v>
      </c>
      <c r="F84" s="37">
        <v>23</v>
      </c>
      <c r="G84" s="29">
        <v>270</v>
      </c>
      <c r="H84" s="34"/>
      <c r="I84" s="31"/>
      <c r="J84" s="37"/>
      <c r="K84" s="7"/>
      <c r="L84" s="7"/>
      <c r="M84" s="16"/>
      <c r="N84" s="7"/>
      <c r="O84" s="7"/>
      <c r="P84" s="7"/>
    </row>
    <row r="85" spans="1:16">
      <c r="A85" s="9">
        <v>74</v>
      </c>
      <c r="B85" s="7">
        <v>121</v>
      </c>
      <c r="C85" s="7">
        <v>70</v>
      </c>
      <c r="D85" s="7">
        <v>32</v>
      </c>
      <c r="E85" s="33">
        <v>7.0077165177331437</v>
      </c>
      <c r="F85" s="37">
        <v>16</v>
      </c>
      <c r="G85" s="29">
        <v>59</v>
      </c>
      <c r="H85" s="34"/>
      <c r="I85" s="31"/>
      <c r="J85" s="37"/>
      <c r="K85" s="7"/>
      <c r="L85" s="7"/>
      <c r="M85" s="16"/>
      <c r="N85" s="7"/>
      <c r="O85" s="7"/>
      <c r="P85" s="7"/>
    </row>
    <row r="86" spans="1:16">
      <c r="A86" s="17">
        <v>75</v>
      </c>
      <c r="B86" s="7">
        <v>340</v>
      </c>
      <c r="C86" s="7">
        <v>84</v>
      </c>
      <c r="D86" s="7">
        <v>43</v>
      </c>
      <c r="E86" s="33">
        <v>21.174557421120522</v>
      </c>
      <c r="F86" s="37">
        <v>23</v>
      </c>
      <c r="G86" s="29">
        <v>90</v>
      </c>
      <c r="H86" s="34"/>
      <c r="I86" s="31"/>
      <c r="J86" s="37"/>
      <c r="K86" s="7"/>
      <c r="L86" s="7"/>
      <c r="M86" s="16"/>
      <c r="N86" s="7"/>
      <c r="O86" s="7"/>
      <c r="P86" s="7"/>
    </row>
    <row r="87" spans="1:16">
      <c r="A87" s="9">
        <v>76</v>
      </c>
      <c r="B87" s="7">
        <v>120</v>
      </c>
      <c r="C87" s="7">
        <v>38</v>
      </c>
      <c r="D87" s="7">
        <v>37</v>
      </c>
      <c r="E87" s="33">
        <v>8.2840035749820977</v>
      </c>
      <c r="F87" s="37">
        <v>9</v>
      </c>
      <c r="G87" s="29">
        <v>80</v>
      </c>
      <c r="H87" s="34"/>
      <c r="I87" s="31"/>
      <c r="J87" s="37"/>
      <c r="K87" s="7"/>
      <c r="L87" s="7"/>
      <c r="M87" s="16"/>
      <c r="N87" s="7"/>
      <c r="O87" s="7"/>
      <c r="P87" s="7"/>
    </row>
    <row r="88" spans="1:16">
      <c r="A88" s="17">
        <v>77</v>
      </c>
      <c r="B88" s="7">
        <v>240</v>
      </c>
      <c r="C88" s="7">
        <v>45</v>
      </c>
      <c r="D88" s="7">
        <v>41</v>
      </c>
      <c r="E88" s="33">
        <v>12.76559795673421</v>
      </c>
      <c r="F88" s="37">
        <v>23</v>
      </c>
      <c r="G88" s="29">
        <v>103</v>
      </c>
      <c r="H88" s="34"/>
      <c r="I88" s="31"/>
      <c r="J88" s="37"/>
      <c r="K88" s="7"/>
      <c r="L88" s="7"/>
      <c r="M88" s="16"/>
      <c r="N88" s="7"/>
      <c r="O88" s="7"/>
      <c r="P88" s="7"/>
    </row>
    <row r="89" spans="1:16">
      <c r="A89" s="9">
        <v>78</v>
      </c>
      <c r="B89" s="7">
        <v>110</v>
      </c>
      <c r="C89" s="7">
        <v>30</v>
      </c>
      <c r="D89" s="7">
        <v>40</v>
      </c>
      <c r="E89" s="33">
        <v>6.1488816789799099</v>
      </c>
      <c r="F89" s="37">
        <v>9</v>
      </c>
      <c r="G89" s="29">
        <v>85</v>
      </c>
      <c r="H89" s="34"/>
      <c r="I89" s="31"/>
      <c r="J89" s="37"/>
      <c r="K89" s="7"/>
      <c r="L89" s="7"/>
      <c r="M89" s="16"/>
      <c r="N89" s="7"/>
      <c r="O89" s="7"/>
      <c r="P89" s="7"/>
    </row>
    <row r="90" spans="1:16">
      <c r="A90" s="17">
        <v>79</v>
      </c>
      <c r="B90" s="7">
        <v>42</v>
      </c>
      <c r="C90" s="7">
        <v>73</v>
      </c>
      <c r="D90" s="7">
        <v>35</v>
      </c>
      <c r="E90" s="33">
        <v>2.6579121243163546</v>
      </c>
      <c r="F90" s="37">
        <v>29</v>
      </c>
      <c r="G90" s="29">
        <v>34</v>
      </c>
      <c r="H90" s="34"/>
      <c r="I90" s="31"/>
      <c r="J90" s="37"/>
      <c r="K90" s="7"/>
      <c r="L90" s="7"/>
      <c r="M90" s="16"/>
      <c r="N90" s="7"/>
      <c r="O90" s="7"/>
      <c r="P90" s="7"/>
    </row>
    <row r="91" spans="1:16">
      <c r="A91" s="9">
        <v>80</v>
      </c>
      <c r="B91" s="7">
        <v>655</v>
      </c>
      <c r="C91" s="7">
        <v>14</v>
      </c>
      <c r="D91" s="7">
        <v>92</v>
      </c>
      <c r="E91" s="33">
        <v>20.890603366009891</v>
      </c>
      <c r="F91" s="37">
        <v>9</v>
      </c>
      <c r="G91" s="29">
        <v>306</v>
      </c>
      <c r="H91" s="34"/>
      <c r="I91" s="31"/>
      <c r="J91" s="37"/>
      <c r="K91" s="7"/>
      <c r="L91" s="7"/>
      <c r="M91" s="16"/>
      <c r="N91" s="7"/>
      <c r="O91" s="7"/>
      <c r="P91" s="7"/>
    </row>
    <row r="92" spans="1:16">
      <c r="A92" s="17">
        <v>81</v>
      </c>
      <c r="B92" s="7">
        <v>117</v>
      </c>
      <c r="C92" s="7">
        <v>91</v>
      </c>
      <c r="D92" s="7">
        <v>53</v>
      </c>
      <c r="E92" s="33">
        <v>7.3079885136759311</v>
      </c>
      <c r="F92" s="37">
        <v>9</v>
      </c>
      <c r="G92" s="29">
        <v>51</v>
      </c>
      <c r="H92" s="34"/>
      <c r="I92" s="31"/>
      <c r="J92" s="37"/>
      <c r="K92" s="7"/>
      <c r="L92" s="7"/>
      <c r="M92" s="16"/>
      <c r="N92" s="7"/>
      <c r="O92" s="7"/>
      <c r="P92" s="7"/>
    </row>
    <row r="93" spans="1:16">
      <c r="A93" s="9">
        <v>82</v>
      </c>
      <c r="B93" s="7">
        <v>425</v>
      </c>
      <c r="C93" s="7">
        <v>51</v>
      </c>
      <c r="D93" s="7">
        <v>44</v>
      </c>
      <c r="E93" s="33">
        <v>29.662877481703067</v>
      </c>
      <c r="F93" s="37">
        <v>37</v>
      </c>
      <c r="G93" s="29">
        <v>129</v>
      </c>
      <c r="H93" s="34"/>
      <c r="I93" s="31"/>
      <c r="J93" s="37"/>
      <c r="K93" s="7"/>
      <c r="L93" s="7"/>
      <c r="M93" s="16"/>
      <c r="N93" s="7"/>
      <c r="O93" s="7"/>
      <c r="P93" s="7"/>
    </row>
    <row r="94" spans="1:16">
      <c r="A94" s="17">
        <v>83</v>
      </c>
      <c r="B94" s="7">
        <v>295</v>
      </c>
      <c r="C94" s="7">
        <v>29</v>
      </c>
      <c r="D94" s="7">
        <v>91</v>
      </c>
      <c r="E94" s="33">
        <v>10.222282945729306</v>
      </c>
      <c r="F94" s="37">
        <v>24</v>
      </c>
      <c r="G94" s="29">
        <v>143</v>
      </c>
      <c r="H94" s="34"/>
      <c r="I94" s="31"/>
      <c r="J94" s="37"/>
      <c r="K94" s="7"/>
      <c r="L94" s="7"/>
      <c r="M94" s="16"/>
      <c r="N94" s="7"/>
      <c r="O94" s="7"/>
      <c r="P94" s="7"/>
    </row>
    <row r="95" spans="1:16">
      <c r="A95" s="9">
        <v>84</v>
      </c>
      <c r="B95" s="7">
        <v>1397</v>
      </c>
      <c r="C95" s="7">
        <v>19</v>
      </c>
      <c r="D95" s="7">
        <v>35</v>
      </c>
      <c r="E95" s="33">
        <v>68.038756197003266</v>
      </c>
      <c r="F95" s="37">
        <v>10</v>
      </c>
      <c r="G95" s="29">
        <v>383</v>
      </c>
      <c r="H95" s="34"/>
      <c r="I95" s="31"/>
      <c r="J95" s="37"/>
      <c r="K95" s="7"/>
      <c r="L95" s="7"/>
      <c r="M95" s="16"/>
      <c r="N95" s="7"/>
      <c r="O95" s="7"/>
      <c r="P95" s="7"/>
    </row>
    <row r="96" spans="1:16">
      <c r="A96" s="17">
        <v>85</v>
      </c>
      <c r="B96" s="7">
        <v>106</v>
      </c>
      <c r="C96" s="7">
        <v>14</v>
      </c>
      <c r="D96" s="7">
        <v>38</v>
      </c>
      <c r="E96" s="33">
        <v>6.1418681904278287</v>
      </c>
      <c r="F96" s="37">
        <v>23</v>
      </c>
      <c r="G96" s="29">
        <v>106</v>
      </c>
      <c r="H96" s="34"/>
      <c r="I96" s="31"/>
      <c r="J96" s="37"/>
      <c r="K96" s="7"/>
      <c r="L96" s="7"/>
      <c r="M96" s="16"/>
      <c r="N96" s="7"/>
      <c r="O96" s="7"/>
      <c r="P96" s="7"/>
    </row>
    <row r="97" spans="1:16">
      <c r="A97" s="9">
        <v>86</v>
      </c>
      <c r="B97" s="7">
        <v>274</v>
      </c>
      <c r="C97" s="7">
        <v>90</v>
      </c>
      <c r="D97" s="7">
        <v>30</v>
      </c>
      <c r="E97" s="33">
        <v>25.366798054117201</v>
      </c>
      <c r="F97" s="37">
        <v>37</v>
      </c>
      <c r="G97" s="29">
        <v>78</v>
      </c>
      <c r="H97" s="34"/>
      <c r="I97" s="31"/>
      <c r="J97" s="37"/>
      <c r="K97" s="7"/>
      <c r="L97" s="7"/>
      <c r="M97" s="16"/>
      <c r="N97" s="7"/>
      <c r="O97" s="7"/>
      <c r="P97" s="7"/>
    </row>
    <row r="98" spans="1:16">
      <c r="A98" s="17">
        <v>87</v>
      </c>
      <c r="B98" s="7">
        <v>1340</v>
      </c>
      <c r="C98" s="7">
        <v>41</v>
      </c>
      <c r="D98" s="7">
        <v>76</v>
      </c>
      <c r="E98" s="33">
        <v>55.718181401892807</v>
      </c>
      <c r="F98" s="37">
        <v>28</v>
      </c>
      <c r="G98" s="29">
        <v>256</v>
      </c>
      <c r="H98" s="34"/>
      <c r="I98" s="31"/>
      <c r="J98" s="37"/>
      <c r="K98" s="7"/>
      <c r="L98" s="7"/>
      <c r="M98" s="16"/>
      <c r="N98" s="7"/>
      <c r="O98" s="7"/>
      <c r="P98" s="7"/>
    </row>
    <row r="99" spans="1:16">
      <c r="A99" s="9">
        <v>88</v>
      </c>
      <c r="B99" s="7">
        <v>176</v>
      </c>
      <c r="C99" s="7">
        <v>20</v>
      </c>
      <c r="D99" s="7">
        <v>30</v>
      </c>
      <c r="E99" s="33">
        <v>13.516818542407178</v>
      </c>
      <c r="F99" s="37">
        <v>33</v>
      </c>
      <c r="G99" s="29">
        <v>133</v>
      </c>
      <c r="H99" s="34"/>
      <c r="I99" s="31"/>
      <c r="J99" s="37"/>
      <c r="K99" s="7"/>
      <c r="L99" s="7"/>
      <c r="M99" s="16"/>
      <c r="N99" s="7"/>
      <c r="O99" s="7"/>
      <c r="P99" s="7"/>
    </row>
    <row r="100" spans="1:16">
      <c r="A100" s="17">
        <v>89</v>
      </c>
      <c r="B100" s="7">
        <v>252</v>
      </c>
      <c r="C100" s="7">
        <v>81</v>
      </c>
      <c r="D100" s="7">
        <v>82</v>
      </c>
      <c r="E100" s="33">
        <v>8.8837758314402375</v>
      </c>
      <c r="F100" s="37">
        <v>16</v>
      </c>
      <c r="G100" s="29">
        <v>79</v>
      </c>
      <c r="H100" s="34"/>
      <c r="I100" s="31"/>
      <c r="J100" s="37"/>
      <c r="K100" s="7"/>
      <c r="L100" s="7"/>
      <c r="M100" s="16"/>
      <c r="N100" s="7"/>
      <c r="O100" s="7"/>
      <c r="P100" s="7"/>
    </row>
    <row r="101" spans="1:16">
      <c r="A101" s="9">
        <v>90</v>
      </c>
      <c r="B101" s="7">
        <v>89</v>
      </c>
      <c r="C101" s="7">
        <v>67</v>
      </c>
      <c r="D101" s="7">
        <v>77</v>
      </c>
      <c r="E101" s="33">
        <v>3.5931627391122936</v>
      </c>
      <c r="F101" s="37">
        <v>9</v>
      </c>
      <c r="G101" s="29">
        <v>51</v>
      </c>
      <c r="H101" s="34"/>
      <c r="I101" s="31"/>
      <c r="J101" s="37"/>
      <c r="K101" s="7"/>
      <c r="L101" s="7"/>
      <c r="M101" s="16"/>
      <c r="N101" s="7"/>
      <c r="O101" s="7"/>
      <c r="P101" s="7"/>
    </row>
    <row r="102" spans="1:16">
      <c r="A102" s="17">
        <v>91</v>
      </c>
      <c r="B102" s="7">
        <v>94</v>
      </c>
      <c r="C102" s="7">
        <v>25</v>
      </c>
      <c r="D102" s="7">
        <v>37</v>
      </c>
      <c r="E102" s="33">
        <v>5.6605298377553375</v>
      </c>
      <c r="F102" s="37">
        <v>26</v>
      </c>
      <c r="G102" s="29">
        <v>87</v>
      </c>
      <c r="H102" s="34"/>
      <c r="I102" s="31"/>
      <c r="J102" s="37"/>
      <c r="K102" s="7"/>
      <c r="L102" s="7"/>
      <c r="M102" s="16"/>
      <c r="N102" s="7"/>
      <c r="O102" s="7"/>
      <c r="P102" s="7"/>
    </row>
    <row r="103" spans="1:16">
      <c r="A103" s="9">
        <v>92</v>
      </c>
      <c r="B103" s="7">
        <v>345</v>
      </c>
      <c r="C103" s="7">
        <v>24</v>
      </c>
      <c r="D103" s="7">
        <v>31</v>
      </c>
      <c r="E103" s="33">
        <v>26.458437959706842</v>
      </c>
      <c r="F103" s="37">
        <v>4</v>
      </c>
      <c r="G103" s="29">
        <v>169</v>
      </c>
      <c r="H103" s="34"/>
      <c r="I103" s="31"/>
      <c r="J103" s="37"/>
      <c r="K103" s="7"/>
      <c r="L103" s="7"/>
      <c r="M103" s="16"/>
      <c r="N103" s="7"/>
      <c r="O103" s="7"/>
      <c r="P103" s="7"/>
    </row>
    <row r="104" spans="1:16">
      <c r="A104" s="17">
        <v>93</v>
      </c>
      <c r="B104" s="7">
        <v>94</v>
      </c>
      <c r="C104" s="7">
        <v>557</v>
      </c>
      <c r="D104" s="7">
        <v>83</v>
      </c>
      <c r="E104" s="33">
        <v>3.317914218168776</v>
      </c>
      <c r="F104" s="37">
        <v>22</v>
      </c>
      <c r="G104" s="29">
        <v>18</v>
      </c>
      <c r="H104" s="34"/>
      <c r="I104" s="31"/>
      <c r="J104" s="37"/>
      <c r="K104" s="7"/>
      <c r="L104" s="7"/>
      <c r="M104" s="16"/>
      <c r="N104" s="7"/>
      <c r="O104" s="7"/>
      <c r="P104" s="7"/>
    </row>
    <row r="105" spans="1:16">
      <c r="A105" s="9">
        <v>94</v>
      </c>
      <c r="B105" s="7">
        <v>124</v>
      </c>
      <c r="C105" s="7">
        <v>659</v>
      </c>
      <c r="D105" s="7">
        <v>59</v>
      </c>
      <c r="E105" s="33">
        <v>8.1251373101865116</v>
      </c>
      <c r="F105" s="37">
        <v>17</v>
      </c>
      <c r="G105" s="29">
        <v>20</v>
      </c>
      <c r="H105" s="34"/>
      <c r="I105" s="31"/>
      <c r="J105" s="37"/>
      <c r="K105" s="7"/>
      <c r="L105" s="7"/>
      <c r="M105" s="16"/>
      <c r="N105" s="7"/>
      <c r="O105" s="7"/>
      <c r="P105" s="7"/>
    </row>
    <row r="106" spans="1:16">
      <c r="A106" s="17">
        <v>95</v>
      </c>
      <c r="B106" s="7">
        <v>630</v>
      </c>
      <c r="C106" s="7">
        <v>176</v>
      </c>
      <c r="D106" s="7">
        <v>42</v>
      </c>
      <c r="E106" s="33">
        <v>33.000275086788982</v>
      </c>
      <c r="F106" s="37">
        <v>9</v>
      </c>
      <c r="G106" s="29">
        <v>85</v>
      </c>
      <c r="H106" s="34"/>
      <c r="I106" s="31"/>
      <c r="J106" s="37"/>
      <c r="K106" s="7"/>
      <c r="L106" s="7"/>
      <c r="M106" s="16"/>
      <c r="N106" s="7"/>
      <c r="O106" s="7"/>
      <c r="P106" s="7"/>
    </row>
    <row r="107" spans="1:16">
      <c r="A107" s="9">
        <v>96</v>
      </c>
      <c r="B107" s="7">
        <v>381</v>
      </c>
      <c r="C107" s="7">
        <v>267</v>
      </c>
      <c r="D107" s="7">
        <v>45</v>
      </c>
      <c r="E107" s="33">
        <v>17.563649069259629</v>
      </c>
      <c r="F107" s="37">
        <v>9</v>
      </c>
      <c r="G107" s="29">
        <v>53</v>
      </c>
      <c r="H107" s="34"/>
      <c r="I107" s="31"/>
      <c r="J107" s="37"/>
      <c r="K107" s="7"/>
      <c r="L107" s="7"/>
      <c r="M107" s="16"/>
      <c r="N107" s="7"/>
      <c r="O107" s="7"/>
      <c r="P107" s="7"/>
    </row>
    <row r="108" spans="1:16">
      <c r="A108" s="17">
        <v>97</v>
      </c>
      <c r="B108" s="7">
        <v>135</v>
      </c>
      <c r="C108" s="7">
        <v>465</v>
      </c>
      <c r="D108" s="7">
        <v>35</v>
      </c>
      <c r="E108" s="33">
        <v>9.5649104733484904</v>
      </c>
      <c r="F108" s="37">
        <v>9</v>
      </c>
      <c r="G108" s="29">
        <v>24</v>
      </c>
      <c r="H108" s="34"/>
      <c r="I108" s="31"/>
      <c r="J108" s="37"/>
      <c r="K108" s="7"/>
      <c r="L108" s="7"/>
      <c r="M108" s="16"/>
      <c r="N108" s="7"/>
      <c r="O108" s="7"/>
      <c r="P108" s="7"/>
    </row>
    <row r="109" spans="1:16">
      <c r="A109" s="9">
        <v>98</v>
      </c>
      <c r="B109" s="7">
        <v>540</v>
      </c>
      <c r="C109" s="7">
        <v>293</v>
      </c>
      <c r="D109" s="7">
        <v>62</v>
      </c>
      <c r="E109" s="33">
        <v>20.699428587163553</v>
      </c>
      <c r="F109" s="37">
        <v>9</v>
      </c>
      <c r="G109" s="29">
        <v>61</v>
      </c>
      <c r="H109" s="34"/>
      <c r="I109" s="31"/>
      <c r="J109" s="37"/>
      <c r="K109" s="7"/>
      <c r="L109" s="7"/>
      <c r="M109" s="16"/>
      <c r="N109" s="7"/>
      <c r="O109" s="7"/>
      <c r="P109" s="7"/>
    </row>
    <row r="110" spans="1:16">
      <c r="A110" s="17">
        <v>99</v>
      </c>
      <c r="B110" s="7">
        <v>616</v>
      </c>
      <c r="C110" s="7">
        <v>133</v>
      </c>
      <c r="D110" s="7">
        <v>91</v>
      </c>
      <c r="E110" s="33">
        <v>25.097764933039471</v>
      </c>
      <c r="F110" s="37">
        <v>16</v>
      </c>
      <c r="G110" s="29">
        <v>96</v>
      </c>
      <c r="H110" s="34"/>
      <c r="I110" s="31"/>
      <c r="J110" s="37"/>
      <c r="K110" s="7"/>
      <c r="L110" s="7"/>
      <c r="M110" s="16"/>
      <c r="N110" s="7"/>
      <c r="O110" s="7"/>
      <c r="P110" s="7"/>
    </row>
    <row r="111" spans="1:16">
      <c r="A111" s="9">
        <v>100</v>
      </c>
      <c r="B111" s="7">
        <v>260</v>
      </c>
      <c r="C111" s="7">
        <v>644</v>
      </c>
      <c r="D111" s="7">
        <v>61</v>
      </c>
      <c r="E111" s="33">
        <v>11.222292248342935</v>
      </c>
      <c r="F111" s="37">
        <v>17</v>
      </c>
      <c r="G111" s="29">
        <v>28</v>
      </c>
      <c r="H111" s="34"/>
      <c r="I111" s="31"/>
      <c r="J111" s="37"/>
      <c r="K111" s="7"/>
      <c r="L111" s="7"/>
      <c r="M111" s="16"/>
      <c r="N111" s="7"/>
      <c r="O111" s="7"/>
      <c r="P111" s="7"/>
    </row>
    <row r="112" spans="1:16">
      <c r="A112" s="17">
        <v>101</v>
      </c>
      <c r="B112" s="7">
        <v>134</v>
      </c>
      <c r="C112" s="7">
        <v>440</v>
      </c>
      <c r="D112" s="7">
        <v>42</v>
      </c>
      <c r="E112" s="33">
        <v>7.9251192158707813</v>
      </c>
      <c r="F112" s="37">
        <v>24</v>
      </c>
      <c r="G112" s="29">
        <v>25</v>
      </c>
      <c r="H112" s="34"/>
      <c r="I112" s="31"/>
      <c r="J112" s="37"/>
      <c r="K112" s="7"/>
      <c r="L112" s="7"/>
      <c r="M112" s="16"/>
      <c r="N112" s="7"/>
      <c r="O112" s="7"/>
      <c r="P112" s="7"/>
    </row>
    <row r="113" spans="1:16">
      <c r="A113" s="9">
        <v>102</v>
      </c>
      <c r="B113" s="7">
        <v>233</v>
      </c>
      <c r="C113" s="7">
        <v>271</v>
      </c>
      <c r="D113" s="7">
        <v>76</v>
      </c>
      <c r="E113" s="33">
        <v>9.7818464615741529</v>
      </c>
      <c r="F113" s="37">
        <v>8</v>
      </c>
      <c r="G113" s="29">
        <v>42</v>
      </c>
      <c r="H113" s="34"/>
      <c r="I113" s="31"/>
      <c r="J113" s="37"/>
      <c r="K113" s="7"/>
      <c r="L113" s="7"/>
      <c r="M113" s="16"/>
      <c r="N113" s="7"/>
      <c r="O113" s="7"/>
      <c r="P113" s="7"/>
    </row>
    <row r="114" spans="1:16">
      <c r="A114" s="17">
        <v>103</v>
      </c>
      <c r="B114" s="7">
        <v>346</v>
      </c>
      <c r="C114" s="7">
        <v>207</v>
      </c>
      <c r="D114" s="7">
        <v>32</v>
      </c>
      <c r="E114" s="33">
        <v>22.044258773903355</v>
      </c>
      <c r="F114" s="37">
        <v>15</v>
      </c>
      <c r="G114" s="29">
        <v>58</v>
      </c>
      <c r="H114" s="34"/>
      <c r="I114" s="31"/>
      <c r="J114" s="37"/>
      <c r="K114" s="7"/>
      <c r="L114" s="7"/>
      <c r="M114" s="16"/>
      <c r="N114" s="7"/>
      <c r="O114" s="7"/>
      <c r="P114" s="7"/>
    </row>
    <row r="115" spans="1:16">
      <c r="A115" s="9">
        <v>104</v>
      </c>
      <c r="B115" s="7">
        <v>556</v>
      </c>
      <c r="C115" s="7">
        <v>408</v>
      </c>
      <c r="D115" s="7">
        <v>82</v>
      </c>
      <c r="E115" s="33">
        <v>24.628184173565437</v>
      </c>
      <c r="F115" s="37">
        <v>4</v>
      </c>
      <c r="G115" s="29">
        <v>52</v>
      </c>
      <c r="H115" s="34"/>
      <c r="I115" s="31"/>
      <c r="J115" s="37"/>
      <c r="K115" s="7"/>
      <c r="L115" s="7"/>
      <c r="M115" s="16"/>
      <c r="N115" s="7"/>
      <c r="O115" s="7"/>
      <c r="P115" s="7"/>
    </row>
    <row r="116" spans="1:16">
      <c r="A116" s="17">
        <v>105</v>
      </c>
      <c r="B116" s="7">
        <v>103</v>
      </c>
      <c r="C116" s="7">
        <v>1240</v>
      </c>
      <c r="D116" s="7">
        <v>35</v>
      </c>
      <c r="E116" s="33">
        <v>7.5118962162777088</v>
      </c>
      <c r="F116" s="37">
        <v>17</v>
      </c>
      <c r="G116" s="29">
        <v>21</v>
      </c>
      <c r="H116" s="34"/>
      <c r="I116" s="31"/>
      <c r="J116" s="37"/>
      <c r="K116" s="7"/>
      <c r="L116" s="7"/>
      <c r="M116" s="16"/>
      <c r="N116" s="7"/>
      <c r="O116" s="7"/>
      <c r="P116" s="7"/>
    </row>
    <row r="117" spans="1:16">
      <c r="A117" s="9">
        <v>106</v>
      </c>
      <c r="B117" s="7">
        <v>203</v>
      </c>
      <c r="C117" s="7">
        <v>2147</v>
      </c>
      <c r="D117" s="7">
        <v>83</v>
      </c>
      <c r="E117" s="33">
        <v>10.760817362519264</v>
      </c>
      <c r="F117" s="37">
        <v>17</v>
      </c>
      <c r="G117" s="29">
        <v>21</v>
      </c>
      <c r="H117" s="34"/>
      <c r="I117" s="31"/>
      <c r="J117" s="37"/>
      <c r="K117" s="7"/>
      <c r="L117" s="7"/>
      <c r="M117" s="16"/>
      <c r="N117" s="7"/>
      <c r="O117" s="7"/>
      <c r="P117" s="7"/>
    </row>
    <row r="118" spans="1:16">
      <c r="A118" s="17">
        <v>107</v>
      </c>
      <c r="B118" s="7">
        <v>64</v>
      </c>
      <c r="C118" s="7">
        <v>1052</v>
      </c>
      <c r="D118" s="7">
        <v>34</v>
      </c>
      <c r="E118" s="33">
        <v>4.7442325408343304</v>
      </c>
      <c r="F118" s="37">
        <v>28</v>
      </c>
      <c r="G118" s="29">
        <v>12</v>
      </c>
      <c r="H118" s="34"/>
      <c r="I118" s="31"/>
      <c r="J118" s="37"/>
      <c r="K118" s="7"/>
      <c r="L118" s="7"/>
      <c r="M118" s="16"/>
      <c r="N118" s="7"/>
      <c r="O118" s="7"/>
      <c r="P118" s="7"/>
    </row>
    <row r="119" spans="1:16">
      <c r="A119" s="9">
        <v>108</v>
      </c>
      <c r="B119" s="7">
        <v>3089</v>
      </c>
      <c r="C119" s="7">
        <v>29</v>
      </c>
      <c r="D119" s="7">
        <v>123</v>
      </c>
      <c r="E119" s="33">
        <v>119.43126535362691</v>
      </c>
      <c r="F119" s="37">
        <v>9</v>
      </c>
      <c r="G119" s="29">
        <v>462</v>
      </c>
      <c r="H119" s="34"/>
      <c r="I119" s="31"/>
      <c r="J119" s="37"/>
      <c r="K119" s="7"/>
      <c r="L119" s="7"/>
      <c r="M119" s="16"/>
      <c r="N119" s="7"/>
      <c r="O119" s="7"/>
      <c r="P119" s="7"/>
    </row>
    <row r="120" spans="1:16">
      <c r="A120" s="17">
        <v>109</v>
      </c>
      <c r="B120" s="7">
        <v>1180</v>
      </c>
      <c r="C120" s="7">
        <v>36</v>
      </c>
      <c r="D120" s="7">
        <v>167</v>
      </c>
      <c r="E120" s="33">
        <v>35.57594828461206</v>
      </c>
      <c r="F120" s="37">
        <v>16</v>
      </c>
      <c r="G120" s="29">
        <v>256</v>
      </c>
      <c r="H120" s="34"/>
      <c r="I120" s="31"/>
      <c r="J120" s="37"/>
      <c r="K120" s="7"/>
      <c r="L120" s="7"/>
      <c r="M120" s="16"/>
      <c r="N120" s="7"/>
      <c r="O120" s="7"/>
      <c r="P120" s="7"/>
    </row>
    <row r="121" spans="1:16">
      <c r="A121" s="9">
        <v>110</v>
      </c>
      <c r="B121" s="7">
        <v>583</v>
      </c>
      <c r="C121" s="7">
        <v>37</v>
      </c>
      <c r="D121" s="7">
        <v>136</v>
      </c>
      <c r="E121" s="33">
        <v>20.296275255392345</v>
      </c>
      <c r="F121" s="37">
        <v>5</v>
      </c>
      <c r="G121" s="29">
        <v>177</v>
      </c>
      <c r="H121" s="34"/>
      <c r="I121" s="31"/>
      <c r="J121" s="37"/>
      <c r="K121" s="7"/>
      <c r="L121" s="7"/>
      <c r="M121" s="16"/>
      <c r="N121" s="7"/>
      <c r="O121" s="7"/>
      <c r="P121" s="7"/>
    </row>
    <row r="122" spans="1:16">
      <c r="A122" s="17">
        <v>111</v>
      </c>
      <c r="B122" s="7">
        <v>2663</v>
      </c>
      <c r="C122" s="7">
        <v>19</v>
      </c>
      <c r="D122" s="7">
        <v>108</v>
      </c>
      <c r="E122" s="33">
        <v>99.106294363046601</v>
      </c>
      <c r="F122" s="37">
        <v>9</v>
      </c>
      <c r="G122" s="29">
        <v>529</v>
      </c>
      <c r="H122" s="34"/>
      <c r="I122" s="31"/>
      <c r="J122" s="37"/>
      <c r="K122" s="7"/>
      <c r="L122" s="7"/>
      <c r="M122" s="16"/>
      <c r="N122" s="7"/>
      <c r="O122" s="7"/>
      <c r="P122" s="7"/>
    </row>
    <row r="123" spans="1:16">
      <c r="A123" s="9">
        <v>112</v>
      </c>
      <c r="B123" s="7">
        <v>3065</v>
      </c>
      <c r="C123" s="7">
        <v>47</v>
      </c>
      <c r="D123" s="7">
        <v>103</v>
      </c>
      <c r="E123" s="33">
        <v>102.56229403052524</v>
      </c>
      <c r="F123" s="37">
        <v>7</v>
      </c>
      <c r="G123" s="29">
        <v>361</v>
      </c>
      <c r="H123" s="34"/>
      <c r="I123" s="31"/>
      <c r="J123" s="37"/>
      <c r="K123" s="7"/>
      <c r="L123" s="7"/>
      <c r="M123" s="16"/>
      <c r="N123" s="7"/>
      <c r="O123" s="7"/>
      <c r="P123" s="7"/>
    </row>
    <row r="124" spans="1:16">
      <c r="A124" s="17">
        <v>113</v>
      </c>
      <c r="B124" s="7">
        <v>6033</v>
      </c>
      <c r="C124" s="7">
        <v>18</v>
      </c>
      <c r="D124" s="7">
        <v>229</v>
      </c>
      <c r="E124" s="33">
        <v>128.9331189668805</v>
      </c>
      <c r="F124" s="37">
        <v>23</v>
      </c>
      <c r="G124" s="29">
        <v>819</v>
      </c>
      <c r="H124" s="34"/>
      <c r="I124" s="31"/>
      <c r="J124" s="37"/>
      <c r="K124" s="7"/>
      <c r="L124" s="7"/>
      <c r="M124" s="16"/>
      <c r="N124" s="7"/>
      <c r="O124" s="7"/>
      <c r="P124" s="7"/>
    </row>
    <row r="125" spans="1:16">
      <c r="A125" s="9">
        <v>114</v>
      </c>
      <c r="B125" s="7">
        <v>908</v>
      </c>
      <c r="C125" s="7">
        <v>46</v>
      </c>
      <c r="D125" s="7">
        <v>250</v>
      </c>
      <c r="E125" s="33">
        <v>19.762605937280611</v>
      </c>
      <c r="F125" s="37">
        <v>9</v>
      </c>
      <c r="G125" s="29">
        <v>199</v>
      </c>
      <c r="H125" s="34"/>
      <c r="I125" s="31"/>
      <c r="J125" s="37"/>
      <c r="K125" s="7"/>
      <c r="L125" s="7"/>
      <c r="M125" s="16"/>
      <c r="N125" s="7"/>
      <c r="O125" s="7"/>
      <c r="P125" s="7"/>
    </row>
    <row r="126" spans="1:16">
      <c r="A126" s="17">
        <v>115</v>
      </c>
      <c r="B126" s="7">
        <v>3112</v>
      </c>
      <c r="C126" s="7">
        <v>28</v>
      </c>
      <c r="D126" s="7">
        <v>124</v>
      </c>
      <c r="E126" s="33">
        <v>120.48642286910896</v>
      </c>
      <c r="F126" s="37">
        <v>9</v>
      </c>
      <c r="G126" s="29">
        <v>471</v>
      </c>
      <c r="H126" s="34"/>
      <c r="I126" s="31"/>
      <c r="J126" s="37"/>
      <c r="K126" s="7"/>
      <c r="L126" s="7"/>
      <c r="M126" s="16"/>
      <c r="N126" s="7"/>
      <c r="O126" s="7"/>
      <c r="P126" s="7"/>
    </row>
    <row r="127" spans="1:16">
      <c r="A127" s="9">
        <v>116</v>
      </c>
      <c r="B127" s="7">
        <v>1410</v>
      </c>
      <c r="C127" s="7">
        <v>34</v>
      </c>
      <c r="D127" s="7">
        <v>111</v>
      </c>
      <c r="E127" s="33">
        <v>45.621442879997268</v>
      </c>
      <c r="F127" s="37">
        <v>15</v>
      </c>
      <c r="G127" s="29">
        <v>288</v>
      </c>
      <c r="H127" s="34"/>
      <c r="I127" s="31"/>
      <c r="J127" s="37"/>
      <c r="K127" s="7"/>
      <c r="L127" s="7"/>
      <c r="M127" s="16"/>
      <c r="N127" s="7"/>
      <c r="O127" s="7"/>
      <c r="P127" s="7"/>
    </row>
    <row r="128" spans="1:16">
      <c r="A128" s="17">
        <v>117</v>
      </c>
      <c r="B128" s="7">
        <v>1566</v>
      </c>
      <c r="C128" s="7">
        <v>28</v>
      </c>
      <c r="D128" s="7">
        <v>228</v>
      </c>
      <c r="E128" s="33">
        <v>31.637524449140919</v>
      </c>
      <c r="F128" s="37">
        <v>24</v>
      </c>
      <c r="G128" s="29">
        <v>334</v>
      </c>
      <c r="H128" s="34"/>
      <c r="I128" s="31"/>
      <c r="J128" s="37"/>
      <c r="K128" s="7"/>
      <c r="L128" s="7"/>
      <c r="M128" s="16"/>
      <c r="N128" s="7"/>
      <c r="O128" s="7"/>
      <c r="P128" s="7"/>
    </row>
    <row r="129" spans="1:16">
      <c r="A129" s="9">
        <v>118</v>
      </c>
      <c r="B129" s="7">
        <v>585</v>
      </c>
      <c r="C129" s="7">
        <v>54</v>
      </c>
      <c r="D129" s="7">
        <v>144</v>
      </c>
      <c r="E129" s="33">
        <v>20.597117872537904</v>
      </c>
      <c r="F129" s="37">
        <v>17</v>
      </c>
      <c r="G129" s="29">
        <v>147</v>
      </c>
      <c r="H129" s="34"/>
      <c r="I129" s="31"/>
      <c r="J129" s="37"/>
      <c r="K129" s="7"/>
      <c r="L129" s="7"/>
      <c r="M129" s="16"/>
      <c r="N129" s="7"/>
      <c r="O129" s="7"/>
      <c r="P129" s="7"/>
    </row>
    <row r="130" spans="1:16">
      <c r="A130" s="17">
        <v>119</v>
      </c>
      <c r="B130" s="7">
        <v>336</v>
      </c>
      <c r="C130" s="7">
        <v>11</v>
      </c>
      <c r="D130" s="7">
        <v>109</v>
      </c>
      <c r="E130" s="33">
        <v>11.082650067654711</v>
      </c>
      <c r="F130" s="37">
        <v>10</v>
      </c>
      <c r="G130" s="29">
        <v>247</v>
      </c>
      <c r="H130" s="34"/>
      <c r="I130" s="31"/>
      <c r="J130" s="37"/>
      <c r="K130" s="7"/>
      <c r="L130" s="7"/>
      <c r="M130" s="16"/>
      <c r="N130" s="7"/>
      <c r="O130" s="7"/>
      <c r="P130" s="7"/>
    </row>
    <row r="131" spans="1:16">
      <c r="A131" s="9">
        <v>120</v>
      </c>
      <c r="B131" s="7">
        <v>574</v>
      </c>
      <c r="C131" s="7">
        <v>39</v>
      </c>
      <c r="D131" s="7">
        <v>142</v>
      </c>
      <c r="E131" s="33">
        <v>16.469076563616255</v>
      </c>
      <c r="F131" s="37">
        <v>7</v>
      </c>
      <c r="G131" s="29">
        <v>172</v>
      </c>
      <c r="H131" s="34"/>
      <c r="I131" s="31"/>
      <c r="J131" s="37"/>
      <c r="K131" s="7"/>
      <c r="L131" s="7"/>
      <c r="M131" s="16"/>
      <c r="N131" s="7"/>
      <c r="O131" s="7"/>
      <c r="P131" s="7"/>
    </row>
    <row r="132" spans="1:16">
      <c r="A132" s="17">
        <v>121</v>
      </c>
      <c r="B132" s="7">
        <v>354</v>
      </c>
      <c r="C132" s="7">
        <v>20</v>
      </c>
      <c r="D132" s="7">
        <v>114</v>
      </c>
      <c r="E132" s="33">
        <v>11.735300833754579</v>
      </c>
      <c r="F132" s="37">
        <v>9</v>
      </c>
      <c r="G132" s="29">
        <v>188</v>
      </c>
      <c r="H132" s="34"/>
      <c r="I132" s="31"/>
      <c r="J132" s="37"/>
      <c r="K132" s="7"/>
      <c r="L132" s="7"/>
      <c r="M132" s="16"/>
      <c r="N132" s="7"/>
      <c r="O132" s="7"/>
      <c r="P132" s="7"/>
    </row>
    <row r="133" spans="1:16">
      <c r="A133" s="9">
        <v>122</v>
      </c>
      <c r="B133" s="7">
        <v>1393</v>
      </c>
      <c r="C133" s="7">
        <v>11</v>
      </c>
      <c r="D133" s="7">
        <v>259</v>
      </c>
      <c r="E133" s="33">
        <v>38.602759658950013</v>
      </c>
      <c r="F133" s="37">
        <v>7</v>
      </c>
      <c r="G133" s="29">
        <v>503</v>
      </c>
      <c r="H133" s="34"/>
      <c r="I133" s="31"/>
      <c r="J133" s="37"/>
      <c r="K133" s="7"/>
      <c r="L133" s="7"/>
      <c r="M133" s="16"/>
      <c r="N133" s="7"/>
      <c r="O133" s="7"/>
      <c r="P133" s="7"/>
    </row>
    <row r="134" spans="1:16">
      <c r="A134" s="17">
        <v>123</v>
      </c>
      <c r="B134" s="7">
        <v>1061</v>
      </c>
      <c r="C134" s="7">
        <v>17</v>
      </c>
      <c r="D134" s="7">
        <v>100</v>
      </c>
      <c r="E134" s="33">
        <v>36.489688446105092</v>
      </c>
      <c r="F134" s="37">
        <v>14</v>
      </c>
      <c r="G134" s="29">
        <v>353</v>
      </c>
      <c r="H134" s="34"/>
      <c r="I134" s="31"/>
      <c r="J134" s="37"/>
      <c r="K134" s="7"/>
      <c r="L134" s="7"/>
      <c r="M134" s="16"/>
      <c r="N134" s="7"/>
      <c r="O134" s="7"/>
      <c r="P134" s="7"/>
    </row>
    <row r="135" spans="1:16">
      <c r="A135" s="9">
        <v>124</v>
      </c>
      <c r="B135" s="7">
        <v>4705</v>
      </c>
      <c r="C135" s="7">
        <v>23</v>
      </c>
      <c r="D135" s="7">
        <v>165</v>
      </c>
      <c r="E135" s="33">
        <v>134.74319709430182</v>
      </c>
      <c r="F135" s="37">
        <v>15</v>
      </c>
      <c r="G135" s="29">
        <v>640</v>
      </c>
      <c r="H135" s="34"/>
      <c r="I135" s="31"/>
      <c r="J135" s="37"/>
      <c r="K135" s="7"/>
      <c r="L135" s="7"/>
      <c r="M135" s="16"/>
      <c r="N135" s="7"/>
      <c r="O135" s="7"/>
      <c r="P135" s="7"/>
    </row>
    <row r="136" spans="1:16">
      <c r="A136" s="17">
        <v>125</v>
      </c>
      <c r="B136" s="7">
        <v>247</v>
      </c>
      <c r="C136" s="7">
        <v>11</v>
      </c>
      <c r="D136" s="7">
        <v>116</v>
      </c>
      <c r="E136" s="33">
        <v>7.4451614835428828</v>
      </c>
      <c r="F136" s="37">
        <v>8</v>
      </c>
      <c r="G136" s="29">
        <v>212</v>
      </c>
      <c r="H136" s="34"/>
      <c r="I136" s="31"/>
      <c r="J136" s="37"/>
      <c r="K136" s="7"/>
      <c r="L136" s="7"/>
      <c r="M136" s="16"/>
      <c r="N136" s="7"/>
      <c r="O136" s="7"/>
      <c r="P136" s="7"/>
    </row>
    <row r="137" spans="1:16">
      <c r="A137" s="9">
        <v>126</v>
      </c>
      <c r="B137" s="7">
        <v>4595</v>
      </c>
      <c r="C137" s="7">
        <v>74</v>
      </c>
      <c r="D137" s="7">
        <v>164</v>
      </c>
      <c r="E137" s="33">
        <v>132.88819655977201</v>
      </c>
      <c r="F137" s="37">
        <v>16</v>
      </c>
      <c r="G137" s="29">
        <v>352</v>
      </c>
      <c r="H137" s="34"/>
      <c r="I137" s="31"/>
      <c r="J137" s="37"/>
      <c r="K137" s="7"/>
      <c r="L137" s="7"/>
      <c r="M137" s="16"/>
      <c r="N137" s="7"/>
      <c r="O137" s="7"/>
      <c r="P137" s="7"/>
    </row>
    <row r="138" spans="1:16">
      <c r="A138" s="17">
        <v>127</v>
      </c>
      <c r="B138" s="7">
        <v>11507</v>
      </c>
      <c r="C138" s="7">
        <v>35</v>
      </c>
      <c r="D138" s="7">
        <v>249</v>
      </c>
      <c r="E138" s="33">
        <v>270.53715848930074</v>
      </c>
      <c r="F138" s="37">
        <v>26</v>
      </c>
      <c r="G138" s="29">
        <v>811</v>
      </c>
      <c r="H138" s="34"/>
      <c r="I138" s="31"/>
      <c r="J138" s="37"/>
      <c r="K138" s="7"/>
      <c r="L138" s="7"/>
      <c r="M138" s="16"/>
      <c r="N138" s="7"/>
      <c r="O138" s="7"/>
      <c r="P138" s="7"/>
    </row>
    <row r="139" spans="1:16">
      <c r="A139" s="9">
        <v>128</v>
      </c>
      <c r="B139" s="7">
        <v>3316</v>
      </c>
      <c r="C139" s="7">
        <v>146</v>
      </c>
      <c r="D139" s="7">
        <v>164</v>
      </c>
      <c r="E139" s="33">
        <v>74.201462029210205</v>
      </c>
      <c r="F139" s="37">
        <v>9</v>
      </c>
      <c r="G139" s="29">
        <v>213</v>
      </c>
      <c r="H139" s="34"/>
      <c r="I139" s="31"/>
      <c r="J139" s="37"/>
      <c r="K139" s="7"/>
      <c r="L139" s="7"/>
      <c r="M139" s="16"/>
      <c r="N139" s="7"/>
      <c r="O139" s="7"/>
      <c r="P139" s="7"/>
    </row>
    <row r="140" spans="1:16">
      <c r="A140" s="17">
        <v>129</v>
      </c>
      <c r="B140" s="7">
        <v>3016</v>
      </c>
      <c r="C140" s="7">
        <v>106</v>
      </c>
      <c r="D140" s="7">
        <v>101</v>
      </c>
      <c r="E140" s="33">
        <v>121.19085155872135</v>
      </c>
      <c r="F140" s="37">
        <v>23</v>
      </c>
      <c r="G140" s="29">
        <v>239</v>
      </c>
      <c r="H140" s="34"/>
      <c r="I140" s="31"/>
      <c r="J140" s="37"/>
      <c r="K140" s="7"/>
      <c r="L140" s="7"/>
      <c r="M140" s="16"/>
      <c r="N140" s="7"/>
      <c r="O140" s="7"/>
      <c r="P140" s="7"/>
    </row>
    <row r="141" spans="1:16">
      <c r="A141" s="9">
        <v>130</v>
      </c>
      <c r="B141" s="7">
        <v>881</v>
      </c>
      <c r="C141" s="7">
        <v>265</v>
      </c>
      <c r="D141" s="7">
        <v>110</v>
      </c>
      <c r="E141" s="33">
        <v>27.106469125371916</v>
      </c>
      <c r="F141" s="37">
        <v>9</v>
      </c>
      <c r="G141" s="29">
        <v>82</v>
      </c>
      <c r="H141" s="34"/>
      <c r="I141" s="31"/>
      <c r="J141" s="37"/>
      <c r="K141" s="7"/>
      <c r="L141" s="7"/>
      <c r="M141" s="16"/>
      <c r="N141" s="7"/>
      <c r="O141" s="7"/>
      <c r="P141" s="7"/>
    </row>
    <row r="142" spans="1:16">
      <c r="A142" s="17">
        <v>131</v>
      </c>
      <c r="B142" s="7">
        <v>527</v>
      </c>
      <c r="C142" s="7">
        <v>241</v>
      </c>
      <c r="D142" s="7">
        <v>100</v>
      </c>
      <c r="E142" s="33">
        <v>18.280307481192285</v>
      </c>
      <c r="F142" s="37">
        <v>9</v>
      </c>
      <c r="G142" s="29">
        <v>66</v>
      </c>
      <c r="H142" s="34"/>
      <c r="I142" s="31"/>
      <c r="J142" s="37"/>
      <c r="K142" s="7"/>
      <c r="L142" s="7"/>
      <c r="M142" s="16"/>
      <c r="N142" s="7"/>
      <c r="O142" s="7"/>
      <c r="P142" s="7"/>
    </row>
    <row r="143" spans="1:16">
      <c r="A143" s="9">
        <v>132</v>
      </c>
      <c r="B143" s="7">
        <v>249</v>
      </c>
      <c r="C143" s="7">
        <v>831</v>
      </c>
      <c r="D143" s="7">
        <v>190</v>
      </c>
      <c r="E143" s="33">
        <v>6.1168430369950082</v>
      </c>
      <c r="F143" s="37">
        <v>10</v>
      </c>
      <c r="G143" s="29">
        <v>24</v>
      </c>
      <c r="H143" s="34"/>
      <c r="I143" s="31"/>
      <c r="J143" s="37"/>
      <c r="K143" s="7"/>
      <c r="L143" s="7"/>
      <c r="M143" s="16"/>
      <c r="N143" s="7"/>
      <c r="O143" s="7"/>
      <c r="P143" s="7"/>
    </row>
    <row r="144" spans="1:16">
      <c r="A144" s="17">
        <v>133</v>
      </c>
      <c r="B144" s="7">
        <v>3833</v>
      </c>
      <c r="C144" s="7">
        <v>8</v>
      </c>
      <c r="D144" s="7">
        <v>418</v>
      </c>
      <c r="E144" s="33">
        <v>64.695306152900159</v>
      </c>
      <c r="F144" s="37">
        <v>9</v>
      </c>
      <c r="G144" s="29">
        <v>979</v>
      </c>
      <c r="H144" s="34"/>
      <c r="I144" s="31"/>
      <c r="J144" s="37"/>
      <c r="K144" s="7"/>
      <c r="L144" s="7"/>
      <c r="M144" s="16"/>
      <c r="N144" s="7"/>
      <c r="O144" s="7"/>
      <c r="P144" s="7"/>
    </row>
    <row r="145" spans="1:16">
      <c r="A145" s="9">
        <v>134</v>
      </c>
      <c r="B145" s="7">
        <v>3923</v>
      </c>
      <c r="C145" s="7">
        <v>20</v>
      </c>
      <c r="D145" s="7">
        <v>413</v>
      </c>
      <c r="E145" s="33">
        <v>84.78026484189715</v>
      </c>
      <c r="F145" s="37">
        <v>9</v>
      </c>
      <c r="G145" s="29">
        <v>626</v>
      </c>
      <c r="H145" s="34"/>
      <c r="I145" s="31"/>
      <c r="J145" s="37"/>
      <c r="K145" s="7"/>
      <c r="L145" s="7"/>
      <c r="M145" s="16"/>
      <c r="N145" s="7"/>
      <c r="O145" s="7"/>
      <c r="P145" s="7"/>
    </row>
    <row r="146" spans="1:16">
      <c r="A146" s="17">
        <v>135</v>
      </c>
      <c r="B146" s="7">
        <v>699</v>
      </c>
      <c r="C146" s="7">
        <v>19</v>
      </c>
      <c r="D146" s="7">
        <v>491</v>
      </c>
      <c r="E146" s="33">
        <v>24.639351546001254</v>
      </c>
      <c r="F146" s="37">
        <v>28</v>
      </c>
      <c r="G146" s="29">
        <v>271</v>
      </c>
      <c r="H146" s="34"/>
      <c r="I146" s="31"/>
      <c r="J146" s="37"/>
      <c r="K146" s="7"/>
      <c r="L146" s="7"/>
      <c r="M146" s="16"/>
      <c r="N146" s="7"/>
      <c r="O146" s="7"/>
      <c r="P146" s="7"/>
    </row>
    <row r="147" spans="1:16">
      <c r="A147" s="9">
        <v>136</v>
      </c>
      <c r="B147" s="7">
        <v>6130</v>
      </c>
      <c r="C147" s="7">
        <v>29</v>
      </c>
      <c r="D147" s="7">
        <v>494</v>
      </c>
      <c r="E147" s="33">
        <v>89.895249988191907</v>
      </c>
      <c r="F147" s="37">
        <v>9</v>
      </c>
      <c r="G147" s="29">
        <v>650</v>
      </c>
      <c r="H147" s="34"/>
      <c r="I147" s="31"/>
      <c r="J147" s="37"/>
      <c r="K147" s="7"/>
      <c r="L147" s="7"/>
      <c r="M147" s="16"/>
      <c r="N147" s="7"/>
      <c r="O147" s="7"/>
      <c r="P147" s="7"/>
    </row>
    <row r="148" spans="1:16">
      <c r="A148" s="17">
        <v>137</v>
      </c>
      <c r="B148" s="7">
        <v>13565</v>
      </c>
      <c r="C148" s="7">
        <v>37</v>
      </c>
      <c r="D148" s="7">
        <v>726</v>
      </c>
      <c r="E148" s="33">
        <v>340.25115380512977</v>
      </c>
      <c r="F148" s="37">
        <v>30</v>
      </c>
      <c r="G148" s="29">
        <v>856</v>
      </c>
      <c r="H148" s="34"/>
      <c r="I148" s="31"/>
      <c r="J148" s="37"/>
      <c r="K148" s="7"/>
      <c r="L148" s="7"/>
      <c r="M148" s="16"/>
      <c r="N148" s="7"/>
      <c r="O148" s="7"/>
      <c r="P148" s="7"/>
    </row>
    <row r="149" spans="1:16">
      <c r="A149" s="9">
        <v>138</v>
      </c>
      <c r="B149" s="7">
        <v>8799</v>
      </c>
      <c r="C149" s="7">
        <v>52</v>
      </c>
      <c r="D149" s="7">
        <v>309</v>
      </c>
      <c r="E149" s="33">
        <v>173.34835603451151</v>
      </c>
      <c r="F149" s="37">
        <v>9</v>
      </c>
      <c r="G149" s="29">
        <v>582</v>
      </c>
      <c r="H149" s="34"/>
      <c r="I149" s="31"/>
      <c r="J149" s="37"/>
      <c r="K149" s="7"/>
      <c r="L149" s="7"/>
      <c r="M149" s="16"/>
      <c r="N149" s="7"/>
      <c r="O149" s="7"/>
      <c r="P149" s="7"/>
    </row>
    <row r="150" spans="1:16">
      <c r="A150" s="17">
        <v>139</v>
      </c>
      <c r="B150" s="7">
        <v>3575</v>
      </c>
      <c r="C150" s="7">
        <v>34</v>
      </c>
      <c r="D150" s="7">
        <v>370</v>
      </c>
      <c r="E150" s="33">
        <v>70.078875952808602</v>
      </c>
      <c r="F150" s="37">
        <v>9</v>
      </c>
      <c r="G150" s="29">
        <v>459</v>
      </c>
      <c r="H150" s="34"/>
      <c r="I150" s="31"/>
      <c r="J150" s="37"/>
      <c r="K150" s="7"/>
      <c r="L150" s="7"/>
      <c r="M150" s="16"/>
      <c r="N150" s="7"/>
      <c r="O150" s="7"/>
      <c r="P150" s="7"/>
    </row>
    <row r="151" spans="1:16">
      <c r="A151" s="9">
        <v>140</v>
      </c>
      <c r="B151" s="7">
        <v>3475</v>
      </c>
      <c r="C151" s="7">
        <v>14</v>
      </c>
      <c r="D151" s="7">
        <v>379</v>
      </c>
      <c r="E151" s="33">
        <v>67.647266881699466</v>
      </c>
      <c r="F151" s="37">
        <v>9</v>
      </c>
      <c r="G151" s="29">
        <v>705</v>
      </c>
      <c r="H151" s="34"/>
      <c r="I151" s="31"/>
      <c r="J151" s="37"/>
      <c r="K151" s="7"/>
      <c r="L151" s="7"/>
      <c r="M151" s="16"/>
      <c r="N151" s="7"/>
      <c r="O151" s="7"/>
      <c r="P151" s="7"/>
    </row>
    <row r="152" spans="1:16">
      <c r="A152" s="17">
        <v>141</v>
      </c>
      <c r="B152" s="7">
        <v>7865</v>
      </c>
      <c r="C152" s="7">
        <v>15</v>
      </c>
      <c r="D152" s="7">
        <v>409</v>
      </c>
      <c r="E152" s="33">
        <v>105.55152494641753</v>
      </c>
      <c r="F152" s="37">
        <v>9</v>
      </c>
      <c r="G152" s="29">
        <v>1024</v>
      </c>
      <c r="H152" s="34"/>
      <c r="I152" s="31"/>
      <c r="J152" s="37"/>
      <c r="K152" s="7"/>
      <c r="L152" s="7"/>
      <c r="M152" s="16"/>
      <c r="N152" s="7"/>
      <c r="O152" s="7"/>
      <c r="P152" s="7"/>
    </row>
    <row r="153" spans="1:16">
      <c r="A153" s="9">
        <v>142</v>
      </c>
      <c r="B153" s="7">
        <v>9111</v>
      </c>
      <c r="C153" s="7">
        <v>45</v>
      </c>
      <c r="D153" s="7">
        <v>549</v>
      </c>
      <c r="E153" s="33">
        <v>111.96247483899741</v>
      </c>
      <c r="F153" s="37">
        <v>9</v>
      </c>
      <c r="G153" s="29">
        <v>636</v>
      </c>
      <c r="H153" s="34"/>
      <c r="I153" s="31"/>
      <c r="J153" s="37"/>
      <c r="K153" s="7"/>
      <c r="L153" s="7"/>
      <c r="M153" s="16"/>
      <c r="N153" s="7"/>
      <c r="O153" s="7"/>
      <c r="P153" s="7"/>
    </row>
    <row r="154" spans="1:16">
      <c r="A154" s="17">
        <v>143</v>
      </c>
      <c r="B154" s="7">
        <v>2017</v>
      </c>
      <c r="C154" s="7">
        <v>85</v>
      </c>
      <c r="D154" s="7">
        <v>432</v>
      </c>
      <c r="E154" s="33">
        <v>33.695575224986662</v>
      </c>
      <c r="F154" s="37">
        <v>15</v>
      </c>
      <c r="G154" s="29">
        <v>218</v>
      </c>
      <c r="H154" s="34"/>
      <c r="I154" s="31"/>
      <c r="J154" s="37"/>
      <c r="K154" s="7"/>
      <c r="L154" s="7"/>
      <c r="M154" s="16"/>
      <c r="N154" s="7"/>
      <c r="O154" s="7"/>
      <c r="P154" s="7"/>
    </row>
    <row r="155" spans="1:16">
      <c r="A155" s="9">
        <v>144</v>
      </c>
      <c r="B155" s="7">
        <v>1295</v>
      </c>
      <c r="C155" s="7">
        <v>16</v>
      </c>
      <c r="D155" s="7">
        <v>316</v>
      </c>
      <c r="E155" s="33">
        <v>21.961550591776916</v>
      </c>
      <c r="F155" s="37">
        <v>4</v>
      </c>
      <c r="G155" s="29">
        <v>402</v>
      </c>
      <c r="H155" s="34"/>
      <c r="I155" s="31"/>
      <c r="J155" s="37"/>
      <c r="K155" s="7"/>
      <c r="L155" s="7"/>
      <c r="M155" s="16"/>
      <c r="N155" s="7"/>
      <c r="O155" s="7"/>
      <c r="P155" s="7"/>
    </row>
    <row r="156" spans="1:16">
      <c r="A156" s="17">
        <v>145</v>
      </c>
      <c r="B156" s="7">
        <v>1335</v>
      </c>
      <c r="C156" s="7">
        <v>17</v>
      </c>
      <c r="D156" s="7">
        <v>506</v>
      </c>
      <c r="E156" s="33">
        <v>43.780371301109227</v>
      </c>
      <c r="F156" s="37">
        <v>17</v>
      </c>
      <c r="G156" s="29">
        <v>396</v>
      </c>
      <c r="H156" s="34"/>
      <c r="I156" s="31"/>
      <c r="J156" s="37"/>
      <c r="K156" s="7"/>
      <c r="L156" s="7"/>
      <c r="M156" s="16"/>
      <c r="N156" s="7"/>
      <c r="O156" s="7"/>
      <c r="P156" s="7"/>
    </row>
    <row r="157" spans="1:16">
      <c r="A157" s="9">
        <v>146</v>
      </c>
      <c r="B157" s="7">
        <v>1352</v>
      </c>
      <c r="C157" s="7">
        <v>19</v>
      </c>
      <c r="D157" s="7">
        <v>494</v>
      </c>
      <c r="E157" s="38">
        <v>46.640829812644277</v>
      </c>
      <c r="F157">
        <v>32</v>
      </c>
      <c r="G157" s="29">
        <v>377</v>
      </c>
      <c r="H157" s="37"/>
      <c r="I157" s="31"/>
      <c r="J157" s="31"/>
      <c r="K157" s="7"/>
      <c r="L157" s="7"/>
      <c r="M157" s="16"/>
      <c r="N157" s="7"/>
      <c r="O157" s="7"/>
      <c r="P157" s="7"/>
    </row>
    <row r="158" spans="1:16">
      <c r="A158" s="17">
        <v>147</v>
      </c>
      <c r="B158" s="7">
        <v>617</v>
      </c>
      <c r="C158" s="7">
        <v>32</v>
      </c>
      <c r="D158" s="7">
        <v>603</v>
      </c>
      <c r="E158" s="38">
        <v>17.459190050501675</v>
      </c>
      <c r="F158">
        <v>8</v>
      </c>
      <c r="G158" s="29">
        <v>196</v>
      </c>
      <c r="H158" s="37"/>
      <c r="I158" s="31"/>
      <c r="J158" s="31"/>
      <c r="K158" s="7"/>
      <c r="L158" s="7"/>
      <c r="M158" s="16"/>
      <c r="N158" s="7"/>
      <c r="O158" s="7"/>
      <c r="P158" s="7"/>
    </row>
    <row r="159" spans="1:16">
      <c r="A159" s="9">
        <v>148</v>
      </c>
      <c r="B159" s="7">
        <v>3719</v>
      </c>
      <c r="C159" s="7">
        <v>36</v>
      </c>
      <c r="D159" s="7">
        <v>473</v>
      </c>
      <c r="E159" s="38">
        <v>47.014476986195355</v>
      </c>
      <c r="F159">
        <v>6</v>
      </c>
      <c r="G159" s="29">
        <v>455</v>
      </c>
      <c r="H159" s="37"/>
      <c r="I159" s="31"/>
      <c r="J159" s="31"/>
      <c r="K159" s="7"/>
      <c r="L159" s="7"/>
      <c r="M159" s="16"/>
      <c r="N159" s="7"/>
      <c r="O159" s="7"/>
      <c r="P159" s="7"/>
    </row>
    <row r="160" spans="1:16">
      <c r="A160" s="17">
        <v>149</v>
      </c>
      <c r="B160" s="7">
        <v>3748</v>
      </c>
      <c r="C160" s="7">
        <v>160</v>
      </c>
      <c r="D160" s="7">
        <v>475</v>
      </c>
      <c r="E160" s="38">
        <v>46.499384833666667</v>
      </c>
      <c r="F160" s="31">
        <v>16</v>
      </c>
      <c r="G160" s="29">
        <v>216</v>
      </c>
      <c r="H160" s="31"/>
      <c r="I160" s="31"/>
      <c r="J160" s="31"/>
      <c r="K160" s="7"/>
      <c r="L160" s="7"/>
      <c r="M160" s="16"/>
      <c r="N160" s="7"/>
      <c r="O160" s="7"/>
      <c r="P160" s="7"/>
    </row>
    <row r="161" spans="1:16">
      <c r="A161" s="9">
        <v>150</v>
      </c>
      <c r="B161" s="7">
        <v>1013</v>
      </c>
      <c r="C161" s="7">
        <v>287</v>
      </c>
      <c r="D161" s="7">
        <v>323</v>
      </c>
      <c r="E161" s="38">
        <v>18.952067173310947</v>
      </c>
      <c r="F161">
        <v>38</v>
      </c>
      <c r="G161" s="29">
        <v>84</v>
      </c>
      <c r="H161" s="37"/>
      <c r="I161" s="31"/>
      <c r="J161" s="31"/>
      <c r="K161" s="7"/>
      <c r="L161" s="7"/>
      <c r="M161" s="16"/>
      <c r="N161" s="7"/>
      <c r="O161" s="7"/>
      <c r="P161" s="7"/>
    </row>
    <row r="162" spans="1:16">
      <c r="A162" s="4"/>
      <c r="B162" s="7"/>
      <c r="C162" s="7"/>
      <c r="D162" s="7"/>
      <c r="E162" s="7"/>
      <c r="F162" s="7"/>
      <c r="G162" s="24"/>
      <c r="H162" s="24"/>
      <c r="I162" s="7"/>
      <c r="J162" s="7"/>
      <c r="K162" s="7"/>
      <c r="L162" s="7"/>
      <c r="M162" s="7"/>
      <c r="N162" s="7"/>
      <c r="O162" s="7"/>
      <c r="P162" s="7"/>
    </row>
    <row r="163" spans="1:16">
      <c r="B163" s="7"/>
      <c r="C163" s="7"/>
      <c r="D163" s="7"/>
      <c r="E163" s="7"/>
      <c r="F163" s="7"/>
      <c r="G163" s="24"/>
      <c r="H163" s="24"/>
      <c r="I163" s="7"/>
      <c r="J163" s="7"/>
      <c r="K163" s="7"/>
      <c r="L163" s="7"/>
      <c r="M163" s="7"/>
      <c r="N163" s="7"/>
      <c r="O163" s="7"/>
      <c r="P163" s="7"/>
    </row>
    <row r="164" spans="1:16">
      <c r="A164" s="4"/>
      <c r="B164" s="7"/>
      <c r="C164" s="7"/>
      <c r="D164" s="7"/>
      <c r="E164" s="7"/>
      <c r="F164" s="7"/>
      <c r="G164" s="24"/>
      <c r="H164" s="24"/>
      <c r="I164" s="7"/>
      <c r="J164" s="7"/>
      <c r="K164" s="7"/>
      <c r="L164" s="7"/>
      <c r="M164" s="7"/>
      <c r="N164" s="7"/>
      <c r="O164" s="7"/>
      <c r="P164" s="7"/>
    </row>
    <row r="165" spans="1:16">
      <c r="B165" s="7"/>
      <c r="C165" s="7"/>
      <c r="D165" s="7"/>
      <c r="E165" s="7"/>
      <c r="F165" s="7"/>
      <c r="G165" s="24"/>
      <c r="H165" s="24"/>
      <c r="I165" s="7"/>
      <c r="J165" s="7"/>
      <c r="K165" s="7"/>
      <c r="L165" s="7"/>
      <c r="M165" s="7"/>
      <c r="N165" s="7"/>
      <c r="O165" s="7"/>
      <c r="P165" s="7"/>
    </row>
    <row r="166" spans="1:16">
      <c r="A166" s="4"/>
      <c r="B166" s="7"/>
      <c r="C166" s="7"/>
      <c r="D166" s="7"/>
      <c r="E166" s="7"/>
      <c r="F166" s="7"/>
      <c r="G166" s="24"/>
      <c r="H166" s="24"/>
      <c r="I166" s="7"/>
      <c r="J166" s="7"/>
      <c r="K166" s="7"/>
      <c r="L166" s="7"/>
      <c r="M166" s="7"/>
      <c r="N166" s="7"/>
      <c r="O166" s="7"/>
      <c r="P166" s="7"/>
    </row>
    <row r="167" spans="1:16">
      <c r="B167" s="7"/>
      <c r="C167" s="7"/>
      <c r="D167" s="7"/>
      <c r="E167" s="7"/>
      <c r="F167" s="7"/>
      <c r="G167" s="24"/>
      <c r="H167" s="24"/>
      <c r="I167" s="7"/>
      <c r="J167" s="7"/>
      <c r="K167" s="7"/>
      <c r="L167" s="7"/>
      <c r="M167" s="7"/>
      <c r="N167" s="7"/>
      <c r="O167" s="7"/>
      <c r="P167" s="7"/>
    </row>
    <row r="168" spans="1:16">
      <c r="A168" s="4"/>
      <c r="B168" s="7"/>
      <c r="C168" s="7"/>
      <c r="D168" s="7"/>
      <c r="E168" s="7"/>
      <c r="F168" s="7"/>
      <c r="G168" s="24"/>
      <c r="H168" s="24"/>
      <c r="I168" s="7"/>
      <c r="J168" s="7"/>
      <c r="K168" s="7"/>
      <c r="L168" s="7"/>
      <c r="M168" s="7"/>
      <c r="N168" s="7"/>
      <c r="O168" s="7"/>
      <c r="P168" s="7"/>
    </row>
    <row r="169" spans="1:16">
      <c r="B169" s="7"/>
      <c r="C169" s="7"/>
      <c r="D169" s="7"/>
      <c r="E169" s="7"/>
      <c r="F169" s="7"/>
      <c r="G169" s="24"/>
      <c r="H169" s="24"/>
      <c r="I169" s="7"/>
      <c r="J169" s="7"/>
      <c r="K169" s="7"/>
      <c r="L169" s="7"/>
      <c r="M169" s="7"/>
      <c r="N169" s="7"/>
      <c r="O169" s="7"/>
      <c r="P169" s="7"/>
    </row>
    <row r="170" spans="1:16">
      <c r="A170" s="4"/>
      <c r="B170" s="7"/>
      <c r="C170" s="7"/>
      <c r="D170" s="7"/>
      <c r="E170" s="7"/>
      <c r="F170" s="7"/>
      <c r="G170" s="24"/>
      <c r="H170" s="24"/>
      <c r="I170" s="7"/>
      <c r="J170" s="7"/>
      <c r="K170" s="7"/>
      <c r="L170" s="7"/>
      <c r="M170" s="7"/>
      <c r="N170" s="7"/>
      <c r="O170" s="7"/>
      <c r="P170" s="7"/>
    </row>
    <row r="171" spans="1:16">
      <c r="B171" s="7"/>
      <c r="C171" s="7"/>
      <c r="D171" s="7"/>
      <c r="E171" s="7"/>
      <c r="F171" s="7"/>
      <c r="G171" s="24"/>
      <c r="H171" s="24"/>
      <c r="I171" s="7"/>
      <c r="J171" s="7"/>
      <c r="K171" s="7"/>
      <c r="L171" s="7"/>
      <c r="M171" s="7"/>
      <c r="N171" s="7"/>
      <c r="O171" s="7"/>
      <c r="P171" s="7"/>
    </row>
    <row r="172" spans="1:16">
      <c r="A172" s="4"/>
      <c r="B172" s="7"/>
      <c r="C172" s="7"/>
      <c r="D172" s="7"/>
      <c r="E172" s="7"/>
      <c r="F172" s="7"/>
      <c r="G172" s="24"/>
      <c r="H172" s="24"/>
      <c r="I172" s="7"/>
      <c r="J172" s="7"/>
      <c r="K172" s="7"/>
      <c r="L172" s="7"/>
      <c r="M172" s="7"/>
      <c r="N172" s="7"/>
      <c r="O172" s="7"/>
      <c r="P172" s="7"/>
    </row>
    <row r="173" spans="1:16">
      <c r="B173" s="7"/>
      <c r="C173" s="7"/>
      <c r="D173" s="7"/>
      <c r="E173" s="7"/>
      <c r="F173" s="7"/>
      <c r="G173" s="24"/>
      <c r="H173" s="24"/>
      <c r="I173" s="7"/>
      <c r="J173" s="7"/>
      <c r="K173" s="7"/>
      <c r="L173" s="7"/>
      <c r="M173" s="7"/>
      <c r="N173" s="7"/>
      <c r="O173" s="7"/>
      <c r="P173" s="7"/>
    </row>
    <row r="174" spans="1:16">
      <c r="A174" s="4"/>
      <c r="B174" s="7"/>
      <c r="C174" s="7"/>
      <c r="D174" s="7"/>
      <c r="E174" s="7"/>
      <c r="F174" s="7"/>
      <c r="G174" s="24"/>
      <c r="H174" s="24"/>
      <c r="I174" s="7"/>
      <c r="J174" s="7"/>
      <c r="K174" s="7"/>
      <c r="L174" s="7"/>
      <c r="M174" s="7"/>
      <c r="N174" s="7"/>
      <c r="O174" s="7"/>
      <c r="P174" s="7"/>
    </row>
    <row r="175" spans="1:16">
      <c r="B175" s="7"/>
      <c r="C175" s="7"/>
      <c r="D175" s="7"/>
      <c r="E175" s="7"/>
      <c r="F175" s="7"/>
      <c r="G175" s="24"/>
      <c r="H175" s="24"/>
      <c r="I175" s="7"/>
      <c r="J175" s="7"/>
      <c r="K175" s="7"/>
      <c r="L175" s="7"/>
      <c r="M175" s="7"/>
      <c r="N175" s="7"/>
      <c r="O175" s="7"/>
      <c r="P175" s="7"/>
    </row>
    <row r="176" spans="1:16">
      <c r="A176" s="4"/>
      <c r="B176" s="7"/>
      <c r="C176" s="7"/>
      <c r="D176" s="7"/>
      <c r="E176" s="7"/>
      <c r="F176" s="7"/>
      <c r="G176" s="24"/>
      <c r="H176" s="24"/>
      <c r="I176" s="7"/>
      <c r="J176" s="7"/>
      <c r="K176" s="7"/>
      <c r="L176" s="7"/>
      <c r="M176" s="7"/>
      <c r="N176" s="7"/>
      <c r="O176" s="7"/>
      <c r="P176" s="7"/>
    </row>
    <row r="177" spans="1:16">
      <c r="B177" s="7"/>
      <c r="C177" s="7"/>
      <c r="D177" s="7"/>
      <c r="E177" s="7"/>
      <c r="F177" s="7"/>
      <c r="G177" s="24"/>
      <c r="H177" s="24"/>
      <c r="I177" s="7"/>
      <c r="J177" s="7"/>
      <c r="K177" s="7"/>
      <c r="L177" s="7"/>
      <c r="M177" s="7"/>
      <c r="N177" s="7"/>
      <c r="O177" s="7"/>
      <c r="P177" s="7"/>
    </row>
    <row r="178" spans="1:16">
      <c r="A178" s="4"/>
      <c r="B178" s="7"/>
      <c r="C178" s="7"/>
      <c r="D178" s="7"/>
      <c r="E178" s="7"/>
      <c r="F178" s="7"/>
      <c r="G178" s="24"/>
      <c r="H178" s="24"/>
      <c r="I178" s="7"/>
      <c r="J178" s="7"/>
      <c r="K178" s="7"/>
      <c r="L178" s="7"/>
      <c r="M178" s="7"/>
      <c r="N178" s="7"/>
      <c r="O178" s="7"/>
      <c r="P178" s="7"/>
    </row>
    <row r="179" spans="1:16">
      <c r="B179" s="7"/>
      <c r="C179" s="7"/>
      <c r="D179" s="7"/>
      <c r="E179" s="7"/>
      <c r="F179" s="7"/>
      <c r="G179" s="24"/>
      <c r="H179" s="24"/>
      <c r="I179" s="7"/>
      <c r="J179" s="7"/>
      <c r="K179" s="7"/>
      <c r="L179" s="7"/>
      <c r="M179" s="7"/>
      <c r="N179" s="7"/>
      <c r="O179" s="7"/>
      <c r="P179" s="7"/>
    </row>
    <row r="180" spans="1:16">
      <c r="A180" s="4"/>
      <c r="B180" s="7"/>
      <c r="C180" s="7"/>
      <c r="D180" s="7"/>
      <c r="E180" s="7"/>
      <c r="F180" s="7"/>
      <c r="G180" s="24"/>
      <c r="H180" s="24"/>
      <c r="I180" s="7"/>
      <c r="J180" s="7"/>
      <c r="K180" s="7"/>
      <c r="L180" s="7"/>
      <c r="M180" s="7"/>
      <c r="N180" s="7"/>
      <c r="O180" s="7"/>
      <c r="P180" s="7"/>
    </row>
    <row r="181" spans="1:16">
      <c r="B181" s="7"/>
      <c r="C181" s="7"/>
      <c r="D181" s="7"/>
      <c r="E181" s="7"/>
      <c r="F181" s="7"/>
      <c r="G181" s="24"/>
      <c r="H181" s="24"/>
      <c r="I181" s="7"/>
      <c r="J181" s="7"/>
      <c r="K181" s="7"/>
      <c r="L181" s="7"/>
      <c r="M181" s="7"/>
      <c r="N181" s="7"/>
      <c r="O181" s="7"/>
      <c r="P181" s="7"/>
    </row>
    <row r="182" spans="1:16">
      <c r="A182" s="4"/>
      <c r="B182" s="7"/>
      <c r="C182" s="7"/>
      <c r="D182" s="7"/>
      <c r="E182" s="7"/>
      <c r="F182" s="7"/>
      <c r="G182" s="24"/>
      <c r="H182" s="24"/>
      <c r="I182" s="7"/>
      <c r="J182" s="7"/>
      <c r="K182" s="7"/>
      <c r="L182" s="7"/>
      <c r="M182" s="7"/>
      <c r="N182" s="7"/>
      <c r="O182" s="7"/>
      <c r="P182" s="7"/>
    </row>
    <row r="183" spans="1:16">
      <c r="B183" s="7"/>
      <c r="C183" s="7"/>
      <c r="D183" s="7"/>
      <c r="E183" s="7"/>
      <c r="F183" s="7"/>
      <c r="G183" s="24"/>
      <c r="H183" s="24"/>
      <c r="I183" s="7"/>
      <c r="J183" s="7"/>
      <c r="K183" s="7"/>
      <c r="L183" s="7"/>
      <c r="M183" s="7"/>
      <c r="N183" s="7"/>
      <c r="O183" s="7"/>
      <c r="P183" s="7"/>
    </row>
    <row r="184" spans="1:16">
      <c r="A184" s="4"/>
      <c r="B184" s="7"/>
      <c r="C184" s="7"/>
      <c r="D184" s="7"/>
      <c r="E184" s="7"/>
      <c r="F184" s="7"/>
      <c r="G184" s="24"/>
      <c r="H184" s="24"/>
      <c r="I184" s="7"/>
      <c r="J184" s="7"/>
      <c r="K184" s="7"/>
      <c r="L184" s="7"/>
      <c r="M184" s="7"/>
      <c r="N184" s="7"/>
      <c r="O184" s="7"/>
      <c r="P184" s="7"/>
    </row>
    <row r="185" spans="1:16">
      <c r="B185" s="7"/>
      <c r="C185" s="7"/>
      <c r="D185" s="7"/>
      <c r="E185" s="7"/>
      <c r="F185" s="7"/>
      <c r="G185" s="24"/>
      <c r="H185" s="24"/>
      <c r="I185" s="7"/>
      <c r="J185" s="7"/>
      <c r="K185" s="7"/>
      <c r="L185" s="7"/>
      <c r="M185" s="7"/>
      <c r="N185" s="7"/>
      <c r="O185" s="7"/>
      <c r="P185" s="7"/>
    </row>
    <row r="186" spans="1:16">
      <c r="A186" s="4"/>
      <c r="B186" s="7"/>
      <c r="C186" s="7"/>
      <c r="D186" s="7"/>
      <c r="E186" s="7"/>
      <c r="F186" s="7"/>
      <c r="G186" s="24"/>
      <c r="H186" s="24"/>
      <c r="I186" s="7"/>
      <c r="J186" s="7"/>
      <c r="K186" s="7"/>
      <c r="L186" s="7"/>
      <c r="M186" s="7"/>
      <c r="N186" s="7"/>
      <c r="O186" s="7"/>
      <c r="P186" s="7"/>
    </row>
    <row r="187" spans="1:16">
      <c r="B187" s="7"/>
      <c r="C187" s="7"/>
      <c r="D187" s="7"/>
      <c r="E187" s="7"/>
      <c r="F187" s="7"/>
      <c r="G187" s="24"/>
      <c r="H187" s="24"/>
      <c r="I187" s="7"/>
      <c r="J187" s="7"/>
      <c r="K187" s="7"/>
      <c r="L187" s="7"/>
      <c r="M187" s="7"/>
      <c r="N187" s="7"/>
      <c r="O187" s="7"/>
      <c r="P187" s="7"/>
    </row>
    <row r="188" spans="1:16">
      <c r="A188" s="4"/>
      <c r="B188" s="7"/>
      <c r="C188" s="7"/>
      <c r="D188" s="7"/>
      <c r="E188" s="7"/>
      <c r="F188" s="7"/>
      <c r="G188" s="24"/>
      <c r="H188" s="24"/>
      <c r="I188" s="7"/>
      <c r="J188" s="7"/>
      <c r="K188" s="7"/>
      <c r="L188" s="7"/>
      <c r="M188" s="7"/>
      <c r="N188" s="7"/>
      <c r="O188" s="7"/>
      <c r="P188" s="7"/>
    </row>
    <row r="189" spans="1:16">
      <c r="B189" s="7"/>
      <c r="C189" s="7"/>
      <c r="D189" s="7"/>
      <c r="E189" s="7"/>
      <c r="F189" s="7"/>
      <c r="G189" s="24"/>
      <c r="H189" s="24"/>
      <c r="I189" s="7"/>
      <c r="J189" s="7"/>
      <c r="K189" s="7"/>
      <c r="L189" s="7"/>
      <c r="M189" s="7"/>
      <c r="N189" s="7"/>
      <c r="O189" s="7"/>
      <c r="P189" s="7"/>
    </row>
    <row r="190" spans="1:16">
      <c r="A190" s="4"/>
      <c r="B190" s="7"/>
      <c r="C190" s="7"/>
      <c r="D190" s="7"/>
      <c r="E190" s="7"/>
      <c r="F190" s="7"/>
      <c r="G190" s="24"/>
      <c r="H190" s="24"/>
      <c r="I190" s="7"/>
      <c r="J190" s="7"/>
      <c r="K190" s="7"/>
      <c r="L190" s="7"/>
      <c r="M190" s="7"/>
      <c r="N190" s="7"/>
      <c r="O190" s="7"/>
      <c r="P190" s="7"/>
    </row>
    <row r="191" spans="1:16">
      <c r="B191" s="7"/>
      <c r="C191" s="7"/>
      <c r="D191" s="7"/>
      <c r="E191" s="7"/>
      <c r="F191" s="7"/>
      <c r="G191" s="24"/>
      <c r="H191" s="24"/>
      <c r="I191" s="7"/>
      <c r="J191" s="7"/>
      <c r="K191" s="7"/>
      <c r="L191" s="7"/>
      <c r="M191" s="7"/>
      <c r="N191" s="7"/>
      <c r="O191" s="7"/>
      <c r="P191" s="7"/>
    </row>
    <row r="192" spans="1:16">
      <c r="A192" s="4"/>
      <c r="B192" s="7"/>
      <c r="C192" s="7"/>
      <c r="D192" s="7"/>
      <c r="E192" s="7"/>
      <c r="F192" s="7"/>
      <c r="G192" s="24"/>
      <c r="H192" s="24"/>
      <c r="I192" s="7"/>
      <c r="J192" s="7"/>
      <c r="K192" s="7"/>
      <c r="L192" s="7"/>
      <c r="M192" s="7"/>
      <c r="N192" s="7"/>
      <c r="O192" s="7"/>
      <c r="P192" s="7"/>
    </row>
    <row r="193" spans="1:16">
      <c r="B193" s="7"/>
      <c r="C193" s="7"/>
      <c r="D193" s="7"/>
      <c r="E193" s="7"/>
      <c r="F193" s="7"/>
      <c r="G193" s="24"/>
      <c r="H193" s="24"/>
      <c r="I193" s="7"/>
      <c r="J193" s="7"/>
      <c r="K193" s="7"/>
      <c r="L193" s="7"/>
      <c r="M193" s="7"/>
      <c r="N193" s="7"/>
      <c r="O193" s="7"/>
      <c r="P193" s="7"/>
    </row>
    <row r="194" spans="1:16">
      <c r="A194" s="4"/>
      <c r="B194" s="7"/>
      <c r="C194" s="7"/>
      <c r="D194" s="7"/>
      <c r="E194" s="7"/>
      <c r="F194" s="7"/>
      <c r="G194" s="24"/>
      <c r="H194" s="24"/>
      <c r="I194" s="7"/>
      <c r="J194" s="7"/>
      <c r="K194" s="7"/>
      <c r="L194" s="7"/>
      <c r="M194" s="7"/>
      <c r="N194" s="7"/>
      <c r="O194" s="7"/>
      <c r="P194" s="7"/>
    </row>
    <row r="195" spans="1:16">
      <c r="B195" s="7"/>
      <c r="C195" s="7"/>
      <c r="D195" s="7"/>
      <c r="E195" s="7"/>
      <c r="F195" s="7"/>
      <c r="G195" s="24"/>
      <c r="H195" s="24"/>
      <c r="I195" s="7"/>
      <c r="J195" s="7"/>
      <c r="K195" s="7"/>
      <c r="L195" s="7"/>
      <c r="M195" s="7"/>
      <c r="N195" s="7"/>
      <c r="O195" s="7"/>
      <c r="P195" s="7"/>
    </row>
    <row r="196" spans="1:16">
      <c r="A196" s="4"/>
      <c r="B196" s="7"/>
      <c r="C196" s="7"/>
      <c r="D196" s="7"/>
      <c r="E196" s="7"/>
      <c r="F196" s="7"/>
      <c r="G196" s="24"/>
      <c r="H196" s="24"/>
      <c r="I196" s="7"/>
      <c r="J196" s="7"/>
      <c r="K196" s="7"/>
      <c r="L196" s="7"/>
      <c r="M196" s="7"/>
      <c r="N196" s="7"/>
      <c r="O196" s="7"/>
      <c r="P196" s="7"/>
    </row>
    <row r="197" spans="1:16">
      <c r="B197" s="7"/>
      <c r="C197" s="7"/>
      <c r="D197" s="7"/>
      <c r="E197" s="7"/>
      <c r="F197" s="7"/>
      <c r="G197" s="24"/>
      <c r="H197" s="24"/>
      <c r="I197" s="7"/>
      <c r="J197" s="7"/>
      <c r="K197" s="7"/>
      <c r="L197" s="7"/>
      <c r="M197" s="7"/>
      <c r="N197" s="7"/>
      <c r="O197" s="7"/>
      <c r="P197" s="7"/>
    </row>
    <row r="198" spans="1:16">
      <c r="A198" s="4"/>
      <c r="B198" s="7"/>
      <c r="C198" s="7"/>
      <c r="D198" s="7"/>
      <c r="E198" s="7"/>
      <c r="F198" s="7"/>
      <c r="G198" s="24"/>
      <c r="H198" s="24"/>
      <c r="I198" s="7"/>
      <c r="J198" s="7"/>
      <c r="K198" s="7"/>
      <c r="L198" s="7"/>
      <c r="M198" s="7"/>
      <c r="N198" s="7"/>
      <c r="O198" s="7"/>
      <c r="P198" s="7"/>
    </row>
    <row r="199" spans="1:16">
      <c r="B199" s="7"/>
      <c r="C199" s="7"/>
      <c r="D199" s="7"/>
      <c r="E199" s="7"/>
      <c r="F199" s="7"/>
      <c r="G199" s="24"/>
      <c r="H199" s="24"/>
      <c r="I199" s="7"/>
      <c r="J199" s="7"/>
      <c r="K199" s="7"/>
      <c r="L199" s="7"/>
      <c r="M199" s="7"/>
      <c r="N199" s="7"/>
      <c r="O199" s="7"/>
      <c r="P199" s="7"/>
    </row>
    <row r="200" spans="1:16">
      <c r="A200" s="4"/>
      <c r="B200" s="7"/>
      <c r="C200" s="7"/>
      <c r="D200" s="7"/>
      <c r="E200" s="7"/>
      <c r="F200" s="7"/>
      <c r="G200" s="24"/>
      <c r="H200" s="24"/>
      <c r="I200" s="7"/>
      <c r="J200" s="7"/>
      <c r="K200" s="7"/>
      <c r="L200" s="7"/>
      <c r="M200" s="7"/>
      <c r="N200" s="7"/>
      <c r="O200" s="7"/>
      <c r="P200" s="7"/>
    </row>
    <row r="201" spans="1:16">
      <c r="B201" s="7"/>
      <c r="C201" s="7"/>
      <c r="D201" s="7"/>
      <c r="E201" s="7"/>
      <c r="F201" s="7"/>
      <c r="G201" s="24"/>
      <c r="H201" s="24"/>
      <c r="I201" s="7"/>
      <c r="J201" s="7"/>
      <c r="K201" s="7"/>
      <c r="L201" s="7"/>
      <c r="M201" s="7"/>
      <c r="N201" s="7"/>
      <c r="O201" s="7"/>
      <c r="P201" s="7"/>
    </row>
    <row r="202" spans="1:16">
      <c r="A202" s="4"/>
      <c r="B202" s="7"/>
      <c r="C202" s="7"/>
      <c r="D202" s="7"/>
      <c r="E202" s="7"/>
      <c r="F202" s="7"/>
      <c r="G202" s="24"/>
      <c r="H202" s="24"/>
      <c r="I202" s="7"/>
      <c r="J202" s="7"/>
      <c r="K202" s="7"/>
      <c r="L202" s="7"/>
      <c r="M202" s="7"/>
      <c r="N202" s="7"/>
      <c r="O202" s="7"/>
      <c r="P202" s="7"/>
    </row>
    <row r="203" spans="1:16">
      <c r="B203" s="7"/>
      <c r="C203" s="7"/>
      <c r="D203" s="7"/>
      <c r="E203" s="7"/>
      <c r="F203" s="7"/>
      <c r="G203" s="24"/>
      <c r="H203" s="24"/>
      <c r="I203" s="7"/>
      <c r="J203" s="7"/>
      <c r="K203" s="7"/>
      <c r="L203" s="7"/>
      <c r="M203" s="7"/>
      <c r="N203" s="7"/>
      <c r="O203" s="7"/>
      <c r="P203" s="7"/>
    </row>
    <row r="204" spans="1:16">
      <c r="A204" s="4"/>
      <c r="B204" s="7"/>
      <c r="C204" s="7"/>
      <c r="D204" s="7"/>
      <c r="E204" s="7"/>
      <c r="F204" s="7"/>
      <c r="G204" s="24"/>
      <c r="H204" s="24"/>
      <c r="I204" s="7"/>
      <c r="J204" s="7"/>
      <c r="K204" s="7"/>
      <c r="L204" s="7"/>
      <c r="M204" s="7"/>
      <c r="N204" s="7"/>
      <c r="O204" s="7"/>
      <c r="P204" s="7"/>
    </row>
    <row r="205" spans="1:16">
      <c r="B205" s="7"/>
      <c r="C205" s="7"/>
      <c r="D205" s="7"/>
      <c r="E205" s="7"/>
      <c r="F205" s="7"/>
      <c r="G205" s="24"/>
      <c r="H205" s="24"/>
      <c r="I205" s="7"/>
      <c r="J205" s="7"/>
      <c r="K205" s="7"/>
      <c r="L205" s="7"/>
      <c r="M205" s="7"/>
      <c r="N205" s="7"/>
      <c r="O205" s="7"/>
      <c r="P205" s="7"/>
    </row>
    <row r="206" spans="1:16">
      <c r="A206" s="4"/>
      <c r="B206" s="7"/>
      <c r="C206" s="7"/>
      <c r="D206" s="7"/>
      <c r="E206" s="7"/>
      <c r="F206" s="7"/>
      <c r="G206" s="24"/>
      <c r="H206" s="24"/>
      <c r="I206" s="7"/>
      <c r="J206" s="7"/>
      <c r="K206" s="7"/>
      <c r="L206" s="7"/>
      <c r="M206" s="7"/>
      <c r="N206" s="7"/>
      <c r="O206" s="7"/>
      <c r="P206" s="7"/>
    </row>
    <row r="207" spans="1:16">
      <c r="B207" s="7"/>
      <c r="C207" s="7"/>
      <c r="D207" s="7"/>
      <c r="E207" s="7"/>
      <c r="F207" s="7"/>
      <c r="G207" s="24"/>
      <c r="H207" s="24"/>
      <c r="I207" s="7"/>
      <c r="J207" s="7"/>
      <c r="K207" s="7"/>
      <c r="L207" s="7"/>
      <c r="M207" s="7"/>
      <c r="N207" s="7"/>
      <c r="O207" s="7"/>
      <c r="P207" s="7"/>
    </row>
    <row r="208" spans="1:16">
      <c r="A208" s="4"/>
      <c r="B208" s="7"/>
      <c r="C208" s="7"/>
      <c r="D208" s="7"/>
      <c r="E208" s="7"/>
      <c r="F208" s="7"/>
      <c r="G208" s="24"/>
      <c r="H208" s="24"/>
      <c r="I208" s="7"/>
      <c r="J208" s="7"/>
      <c r="K208" s="7"/>
      <c r="L208" s="7"/>
      <c r="M208" s="7"/>
      <c r="N208" s="7"/>
      <c r="O208" s="7"/>
      <c r="P208" s="7"/>
    </row>
    <row r="209" spans="1:16">
      <c r="B209" s="7"/>
      <c r="C209" s="7"/>
      <c r="D209" s="7"/>
      <c r="E209" s="7"/>
      <c r="F209" s="7"/>
      <c r="G209" s="24"/>
      <c r="H209" s="24"/>
      <c r="I209" s="7"/>
      <c r="J209" s="7"/>
      <c r="K209" s="7"/>
      <c r="L209" s="7"/>
      <c r="M209" s="7"/>
      <c r="N209" s="7"/>
      <c r="O209" s="7"/>
      <c r="P209" s="7"/>
    </row>
    <row r="210" spans="1:16">
      <c r="A210" s="4"/>
      <c r="B210" s="7"/>
      <c r="C210" s="7"/>
      <c r="D210" s="7"/>
      <c r="E210" s="7"/>
      <c r="F210" s="7"/>
      <c r="G210" s="24"/>
      <c r="H210" s="24"/>
      <c r="I210" s="7"/>
      <c r="J210" s="7"/>
      <c r="K210" s="7"/>
      <c r="L210" s="7"/>
      <c r="M210" s="7"/>
      <c r="N210" s="7"/>
      <c r="O210" s="7"/>
      <c r="P210" s="7"/>
    </row>
    <row r="211" spans="1:16">
      <c r="B211" s="7"/>
      <c r="C211" s="7"/>
      <c r="D211" s="7"/>
      <c r="E211" s="7"/>
      <c r="F211" s="7"/>
      <c r="G211" s="24"/>
      <c r="H211" s="24"/>
      <c r="I211" s="7"/>
      <c r="J211" s="7"/>
      <c r="K211" s="7"/>
      <c r="L211" s="7"/>
      <c r="M211" s="7"/>
      <c r="N211" s="7"/>
      <c r="O211" s="7"/>
      <c r="P211" s="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Blad3"/>
  <dimension ref="A1:AG159"/>
  <sheetViews>
    <sheetView workbookViewId="0">
      <selection activeCell="O6" sqref="O6"/>
    </sheetView>
  </sheetViews>
  <sheetFormatPr defaultRowHeight="15"/>
  <cols>
    <col min="1" max="1" width="27.140625" customWidth="1"/>
    <col min="2" max="4" width="12.42578125" customWidth="1"/>
    <col min="5" max="5" width="16.140625" customWidth="1"/>
    <col min="6" max="6" width="20.7109375" customWidth="1"/>
    <col min="7" max="7" width="12.140625" customWidth="1"/>
    <col min="8" max="8" width="18" customWidth="1"/>
    <col min="9" max="12" width="17.5703125" customWidth="1"/>
    <col min="13" max="13" width="18.5703125" customWidth="1"/>
    <col min="14" max="14" width="15.5703125" customWidth="1"/>
    <col min="15" max="15" width="14.85546875" customWidth="1"/>
    <col min="16" max="16" width="16.5703125" customWidth="1"/>
    <col min="17" max="17" width="19" customWidth="1"/>
    <col min="18" max="18" width="15.28515625" customWidth="1"/>
    <col min="19" max="19" width="15.7109375" customWidth="1"/>
    <col min="20" max="20" width="17.85546875" customWidth="1"/>
    <col min="21" max="21" width="17.42578125" customWidth="1"/>
    <col min="22" max="22" width="16.7109375" customWidth="1"/>
    <col min="23" max="23" width="13.7109375" customWidth="1"/>
    <col min="24" max="24" width="14.28515625" customWidth="1"/>
    <col min="25" max="25" width="10.28515625" customWidth="1"/>
    <col min="26" max="26" width="10.7109375" customWidth="1"/>
    <col min="27" max="27" width="15.140625" customWidth="1"/>
    <col min="28" max="28" width="14.140625" customWidth="1"/>
    <col min="29" max="29" width="13" customWidth="1"/>
    <col min="30" max="30" width="13.42578125" customWidth="1"/>
    <col min="31" max="31" width="13.28515625" customWidth="1"/>
    <col min="32" max="33" width="14.5703125" customWidth="1"/>
    <col min="34" max="34" width="13.28515625" customWidth="1"/>
    <col min="35" max="35" width="13.42578125" customWidth="1"/>
    <col min="45" max="45" width="10.85546875" customWidth="1"/>
    <col min="46" max="46" width="14" customWidth="1"/>
    <col min="53" max="53" width="10.42578125" customWidth="1"/>
  </cols>
  <sheetData>
    <row r="1" spans="1:33" s="9" customFormat="1"/>
    <row r="2" spans="1:33" s="9" customFormat="1">
      <c r="A2" s="15" t="s">
        <v>37</v>
      </c>
      <c r="B2" s="11"/>
      <c r="C2" s="11"/>
      <c r="D2" s="11"/>
      <c r="E2" s="11"/>
      <c r="F2" s="10"/>
      <c r="G2" s="10"/>
      <c r="H2" s="10"/>
      <c r="I2" s="10"/>
      <c r="J2" s="10"/>
      <c r="K2" s="10"/>
      <c r="L2" s="10"/>
      <c r="M2" s="23"/>
      <c r="O2"/>
      <c r="R2"/>
      <c r="S2"/>
      <c r="T2"/>
      <c r="U2"/>
      <c r="W2"/>
    </row>
    <row r="3" spans="1:33" s="9" customFormat="1"/>
    <row r="4" spans="1:33" s="8" customFormat="1" ht="30">
      <c r="A4" s="25"/>
      <c r="B4" s="25"/>
      <c r="C4" s="25"/>
      <c r="D4" s="25"/>
      <c r="E4" s="25"/>
      <c r="F4" s="25"/>
      <c r="G4" s="54" t="s">
        <v>13</v>
      </c>
      <c r="H4" s="25" t="s">
        <v>25</v>
      </c>
      <c r="I4" s="25" t="s">
        <v>12</v>
      </c>
      <c r="J4" s="25" t="s">
        <v>40</v>
      </c>
      <c r="K4" s="25" t="s">
        <v>41</v>
      </c>
      <c r="L4" s="25" t="s">
        <v>42</v>
      </c>
      <c r="M4" s="25" t="s">
        <v>35</v>
      </c>
      <c r="N4" s="25" t="s">
        <v>28</v>
      </c>
      <c r="O4" s="25" t="s">
        <v>14</v>
      </c>
      <c r="P4" s="2" t="s">
        <v>15</v>
      </c>
      <c r="Q4" s="2"/>
      <c r="W4" s="2"/>
      <c r="X4" s="2"/>
      <c r="Y4" s="2"/>
      <c r="Z4" s="2"/>
      <c r="AB4" s="2"/>
      <c r="AG4" s="2"/>
    </row>
    <row r="5" spans="1:33" s="9" customFormat="1">
      <c r="A5" s="18"/>
      <c r="B5" s="10"/>
      <c r="C5" s="10"/>
      <c r="D5" s="10"/>
      <c r="E5" s="10"/>
      <c r="AG5" s="8"/>
    </row>
    <row r="6" spans="1:33" s="9" customFormat="1">
      <c r="A6" s="42" t="s">
        <v>27</v>
      </c>
      <c r="B6" s="40">
        <f>Data!C5</f>
        <v>97</v>
      </c>
      <c r="C6" s="40"/>
      <c r="D6" s="40"/>
      <c r="E6" s="40"/>
      <c r="F6" s="26"/>
      <c r="G6" s="19">
        <f>Data!B12*Data!C12</f>
        <v>4893</v>
      </c>
      <c r="H6" s="19">
        <f>IF(Data!C$6=1,Data!D12,IF(Data!C$6=2,G6,Data!B12))</f>
        <v>12</v>
      </c>
      <c r="I6" s="28">
        <f>Data!E12*SQRT(Data!F12/20)</f>
        <v>74.844040544772241</v>
      </c>
      <c r="J6" s="28">
        <f>B$16*Data!B12/240/I6</f>
        <v>8.5611358678143359E-2</v>
      </c>
      <c r="K6">
        <f>1/SQRT(2*3.1416)*EXP(-J6*J6/2)</f>
        <v>0.39748250644953359</v>
      </c>
      <c r="L6">
        <f>MIN(4,(K6-J6*(1-NORMSDIST(J6))))</f>
        <v>0.35759722880115541</v>
      </c>
      <c r="M6" s="48">
        <f>(1-I6*L6/Data!G12)*100</f>
        <v>94.012523156355286</v>
      </c>
      <c r="N6" s="49">
        <f t="shared" ref="N6:N37" si="0">H6*M6/100</f>
        <v>11.281502778762633</v>
      </c>
      <c r="O6" s="50">
        <f>Data!B12/240*B$16</f>
        <v>6.4075000000000006</v>
      </c>
      <c r="P6" s="50">
        <f>Data!C12*O6</f>
        <v>44.852500000000006</v>
      </c>
      <c r="X6" s="30"/>
      <c r="Y6" s="30"/>
      <c r="Z6" s="13"/>
    </row>
    <row r="7" spans="1:33" s="9" customFormat="1">
      <c r="A7" s="32"/>
      <c r="B7" s="40"/>
      <c r="C7" s="40"/>
      <c r="D7" s="40"/>
      <c r="E7" s="40"/>
      <c r="F7" s="26"/>
      <c r="G7" s="19">
        <f>Data!B13*Data!C13</f>
        <v>1242</v>
      </c>
      <c r="H7" s="19">
        <f>IF(Data!C$6=1,Data!D13,IF(Data!C$6=2,G7,Data!B13))</f>
        <v>10</v>
      </c>
      <c r="I7" s="28">
        <f>Data!E13*SQRT(Data!F13/20)</f>
        <v>6.0965882656952948</v>
      </c>
      <c r="J7" s="28">
        <f>B$16*Data!B13/240/I7</f>
        <v>0.10374655010885267</v>
      </c>
      <c r="K7">
        <f t="shared" ref="K7:K70" si="1">1/SQRT(2*3.1416)*EXP(-J7*J7/2)</f>
        <v>0.39680060623978469</v>
      </c>
      <c r="L7">
        <f t="shared" ref="L7:L70" si="2">MIN(4,(K7-J7*(1-NORMSDIST(J7))))</f>
        <v>0.34921359478083558</v>
      </c>
      <c r="M7" s="48">
        <f>(1-I7*L7/Data!G13)*100</f>
        <v>96.914476080924473</v>
      </c>
      <c r="N7" s="49">
        <f t="shared" si="0"/>
        <v>9.6914476080924477</v>
      </c>
      <c r="O7" s="50">
        <f>Data!B13/240*B$16</f>
        <v>0.63249999999999995</v>
      </c>
      <c r="P7" s="50">
        <f>Data!C13*O7</f>
        <v>11.385</v>
      </c>
      <c r="X7" s="30"/>
      <c r="Y7" s="30"/>
      <c r="Z7" s="13"/>
    </row>
    <row r="8" spans="1:33" s="9" customFormat="1">
      <c r="A8" s="14"/>
      <c r="B8" s="40"/>
      <c r="C8" s="40"/>
      <c r="D8" s="40"/>
      <c r="E8" s="40"/>
      <c r="F8" s="26"/>
      <c r="G8" s="19">
        <f>Data!B14*Data!C14</f>
        <v>1122</v>
      </c>
      <c r="H8" s="19">
        <f>IF(Data!C$6=1,Data!D14,IF(Data!C$6=2,G8,Data!B14))</f>
        <v>11</v>
      </c>
      <c r="I8" s="28">
        <f>Data!E14*SQRT(Data!F14/20)</f>
        <v>1.8290800374528027</v>
      </c>
      <c r="J8" s="28">
        <f>B$16*Data!B14/240/I8</f>
        <v>0.11025579118315125</v>
      </c>
      <c r="K8">
        <f t="shared" si="1"/>
        <v>0.39652433226316763</v>
      </c>
      <c r="L8">
        <f t="shared" si="2"/>
        <v>0.34623630663803967</v>
      </c>
      <c r="M8" s="48">
        <f>(1-I8*L8/Data!G14)*100</f>
        <v>97.121391287668075</v>
      </c>
      <c r="N8" s="49">
        <f t="shared" si="0"/>
        <v>10.683353041643489</v>
      </c>
      <c r="O8" s="50">
        <f>Data!B14/240*B$16</f>
        <v>0.20166666666666666</v>
      </c>
      <c r="P8" s="50">
        <f>Data!C14*O8</f>
        <v>10.285</v>
      </c>
      <c r="X8" s="30"/>
      <c r="Y8" s="30"/>
      <c r="Z8" s="13"/>
    </row>
    <row r="9" spans="1:33" s="9" customFormat="1">
      <c r="A9" s="42" t="s">
        <v>31</v>
      </c>
      <c r="B9" s="40">
        <f>M157</f>
        <v>96.379265821403948</v>
      </c>
      <c r="C9" s="40"/>
      <c r="D9" s="40"/>
      <c r="E9" s="40"/>
      <c r="F9" s="26"/>
      <c r="G9" s="19">
        <f>Data!B15*Data!C15</f>
        <v>440</v>
      </c>
      <c r="H9" s="19">
        <f>IF(Data!C$6=1,Data!D15,IF(Data!C$6=2,G9,Data!B15))</f>
        <v>7</v>
      </c>
      <c r="I9" s="28">
        <f>Data!E15*SQRT(Data!F15/20)</f>
        <v>1.7812835090465093</v>
      </c>
      <c r="J9" s="28">
        <f>B$16*Data!B15/240/I9</f>
        <v>5.6607122235868959E-2</v>
      </c>
      <c r="K9">
        <f t="shared" si="1"/>
        <v>0.39830314786887688</v>
      </c>
      <c r="L9">
        <f t="shared" si="2"/>
        <v>0.37127726155229462</v>
      </c>
      <c r="M9" s="48">
        <f>(1-I9*L9/Data!G15)*100</f>
        <v>93.987726697390457</v>
      </c>
      <c r="N9" s="49">
        <f t="shared" si="0"/>
        <v>6.5791408688173316</v>
      </c>
      <c r="O9" s="50">
        <f>Data!B15/240*B$16</f>
        <v>0.10083333333333333</v>
      </c>
      <c r="P9" s="50">
        <f>Data!C15*O9</f>
        <v>4.0333333333333332</v>
      </c>
      <c r="X9" s="30"/>
      <c r="Y9" s="30"/>
      <c r="Z9" s="13"/>
    </row>
    <row r="10" spans="1:33" s="9" customFormat="1">
      <c r="A10" s="32"/>
      <c r="B10" s="14"/>
      <c r="C10" s="14"/>
      <c r="D10" s="14"/>
      <c r="E10" s="14"/>
      <c r="F10" s="26"/>
      <c r="G10" s="19">
        <f>Data!B16*Data!C16</f>
        <v>1050</v>
      </c>
      <c r="H10" s="19">
        <f>IF(Data!C$6=1,Data!D16,IF(Data!C$6=2,G10,Data!B16))</f>
        <v>7</v>
      </c>
      <c r="I10" s="28">
        <f>Data!E16*SQRT(Data!F16/20)</f>
        <v>1.7001060928035634</v>
      </c>
      <c r="J10" s="28">
        <f>B$16*Data!B16/240/I10</f>
        <v>0.11322822782345159</v>
      </c>
      <c r="K10">
        <f t="shared" si="1"/>
        <v>0.39639265014518876</v>
      </c>
      <c r="L10">
        <f t="shared" si="2"/>
        <v>0.34488232028563826</v>
      </c>
      <c r="M10" s="48">
        <f>(1-I10*L10/Data!G16)*100</f>
        <v>97.207921266581693</v>
      </c>
      <c r="N10" s="49">
        <f t="shared" si="0"/>
        <v>6.8045544886607185</v>
      </c>
      <c r="O10" s="50">
        <f>Data!B16/240*B$16</f>
        <v>0.1925</v>
      </c>
      <c r="P10" s="50">
        <f>Data!C16*O10</f>
        <v>9.625</v>
      </c>
      <c r="X10" s="30"/>
      <c r="Y10" s="30"/>
      <c r="Z10" s="13"/>
    </row>
    <row r="11" spans="1:33" s="9" customFormat="1">
      <c r="A11" s="14"/>
      <c r="B11" s="14"/>
      <c r="C11" s="14"/>
      <c r="D11" s="14"/>
      <c r="E11" s="14"/>
      <c r="F11" s="26"/>
      <c r="G11" s="19">
        <f>Data!B17*Data!C17</f>
        <v>840</v>
      </c>
      <c r="H11" s="19">
        <f>IF(Data!C$6=1,Data!D17,IF(Data!C$6=2,G11,Data!B17))</f>
        <v>10</v>
      </c>
      <c r="I11" s="28">
        <f>Data!E17*SQRT(Data!F17/20)</f>
        <v>2.1149391756837113</v>
      </c>
      <c r="J11" s="28">
        <f>B$16*Data!B17/240/I11</f>
        <v>0.17336984007974213</v>
      </c>
      <c r="K11">
        <f t="shared" si="1"/>
        <v>0.39299112378944118</v>
      </c>
      <c r="L11">
        <f t="shared" si="2"/>
        <v>0.31823745284369631</v>
      </c>
      <c r="M11" s="48">
        <f>(1-I11*L11/Data!G17)*100</f>
        <v>98.317367859527678</v>
      </c>
      <c r="N11" s="49">
        <f t="shared" si="0"/>
        <v>9.8317367859527671</v>
      </c>
      <c r="O11" s="50">
        <f>Data!B17/240*B$16</f>
        <v>0.3666666666666667</v>
      </c>
      <c r="P11" s="50">
        <f>Data!C17*O11</f>
        <v>7.7000000000000011</v>
      </c>
      <c r="X11" s="30"/>
      <c r="Y11" s="30"/>
      <c r="Z11" s="13"/>
    </row>
    <row r="12" spans="1:33" s="9" customFormat="1">
      <c r="A12" s="42" t="s">
        <v>32</v>
      </c>
      <c r="B12" s="41">
        <f>P157</f>
        <v>83648.31749999999</v>
      </c>
      <c r="C12" s="41"/>
      <c r="D12" s="41"/>
      <c r="E12" s="41"/>
      <c r="F12" s="26"/>
      <c r="G12" s="19">
        <f>Data!B18*Data!C18</f>
        <v>3735</v>
      </c>
      <c r="H12" s="19">
        <f>IF(Data!C$6=1,Data!D18,IF(Data!C$6=2,G12,Data!B18))</f>
        <v>14</v>
      </c>
      <c r="I12" s="28">
        <f>Data!E18*SQRT(Data!F18/20)</f>
        <v>1.926718348943331</v>
      </c>
      <c r="J12" s="28">
        <f>B$16*Data!B18/240/I12</f>
        <v>0.21409460299489397</v>
      </c>
      <c r="K12">
        <f t="shared" si="1"/>
        <v>0.38990274141876602</v>
      </c>
      <c r="L12">
        <f t="shared" si="2"/>
        <v>0.30100281735665957</v>
      </c>
      <c r="M12" s="48">
        <f>(1-I12*L12/Data!G18)*100</f>
        <v>98.242582874894808</v>
      </c>
      <c r="N12" s="49">
        <f t="shared" si="0"/>
        <v>13.753961602485274</v>
      </c>
      <c r="O12" s="50">
        <f>Data!B18/240*B$16</f>
        <v>0.41250000000000003</v>
      </c>
      <c r="P12" s="50">
        <f>Data!C18*O12</f>
        <v>34.237500000000004</v>
      </c>
      <c r="X12" s="30"/>
      <c r="Y12" s="30"/>
      <c r="Z12" s="13"/>
    </row>
    <row r="13" spans="1:33" s="9" customFormat="1">
      <c r="A13" s="42" t="s">
        <v>34</v>
      </c>
      <c r="B13" s="14"/>
      <c r="C13" s="14"/>
      <c r="D13" s="14"/>
      <c r="E13" s="14"/>
      <c r="F13" s="26"/>
      <c r="G13" s="19">
        <f>Data!B19*Data!C19</f>
        <v>690</v>
      </c>
      <c r="H13" s="19">
        <f>IF(Data!C$6=1,Data!D19,IF(Data!C$6=2,G13,Data!B19))</f>
        <v>7</v>
      </c>
      <c r="I13" s="28">
        <f>Data!E19*SQRT(Data!F19/20)</f>
        <v>2.1565525427894485</v>
      </c>
      <c r="J13" s="28">
        <f>B$16*Data!B19/240/I13</f>
        <v>9.7764060531827124E-2</v>
      </c>
      <c r="K13">
        <f t="shared" si="1"/>
        <v>0.3970398568735824</v>
      </c>
      <c r="L13">
        <f t="shared" si="2"/>
        <v>0.3519647764206757</v>
      </c>
      <c r="M13" s="48">
        <f>(1-I13*L13/Data!G19)*100</f>
        <v>96.699867245381185</v>
      </c>
      <c r="N13" s="49">
        <f t="shared" si="0"/>
        <v>6.7689907071766831</v>
      </c>
      <c r="O13" s="50">
        <f>Data!B19/240*B$16</f>
        <v>0.21083333333333337</v>
      </c>
      <c r="P13" s="50">
        <f>Data!C19*O13</f>
        <v>6.3250000000000011</v>
      </c>
      <c r="X13" s="30"/>
      <c r="Y13" s="30"/>
      <c r="Z13" s="13"/>
    </row>
    <row r="14" spans="1:33" s="9" customFormat="1">
      <c r="A14" s="14"/>
      <c r="B14" s="14"/>
      <c r="C14" s="14"/>
      <c r="D14" s="14"/>
      <c r="E14" s="14"/>
      <c r="F14" s="26"/>
      <c r="G14" s="19">
        <f>Data!B20*Data!C20</f>
        <v>2750</v>
      </c>
      <c r="H14" s="19">
        <f>IF(Data!C$6=1,Data!D20,IF(Data!C$6=2,G14,Data!B20))</f>
        <v>10</v>
      </c>
      <c r="I14" s="28">
        <f>Data!E20*SQRT(Data!F20/20)</f>
        <v>14.109130347988476</v>
      </c>
      <c r="J14" s="28">
        <f>B$16*Data!B20/240/I14</f>
        <v>8.1212187078326448E-2</v>
      </c>
      <c r="K14">
        <f t="shared" si="1"/>
        <v>0.39762838651775795</v>
      </c>
      <c r="L14">
        <f t="shared" si="2"/>
        <v>0.35965059516345266</v>
      </c>
      <c r="M14" s="48">
        <f>(1-I14*L14/Data!G20)*100</f>
        <v>95.257610161782452</v>
      </c>
      <c r="N14" s="49">
        <f t="shared" si="0"/>
        <v>9.5257610161782456</v>
      </c>
      <c r="O14" s="50">
        <f>Data!B20/240*B$16</f>
        <v>1.1458333333333335</v>
      </c>
      <c r="P14" s="50">
        <f>Data!C20*O14</f>
        <v>25.208333333333336</v>
      </c>
      <c r="X14" s="30"/>
      <c r="Y14" s="30"/>
      <c r="Z14" s="13"/>
    </row>
    <row r="15" spans="1:33" s="9" customFormat="1">
      <c r="A15" s="14"/>
      <c r="B15" s="14"/>
      <c r="C15" s="14"/>
      <c r="D15" s="14"/>
      <c r="E15" s="14"/>
      <c r="F15" s="26"/>
      <c r="G15" s="19">
        <f>Data!B21*Data!C21</f>
        <v>1000</v>
      </c>
      <c r="H15" s="19">
        <f>IF(Data!C$6=1,Data!D21,IF(Data!C$6=2,G15,Data!B21))</f>
        <v>5</v>
      </c>
      <c r="I15" s="28">
        <f>Data!E21*SQRT(Data!F21/20)</f>
        <v>4.6812152584611342</v>
      </c>
      <c r="J15" s="28">
        <f>B$16*Data!B21/240/I15</f>
        <v>9.7909048831905723E-2</v>
      </c>
      <c r="K15">
        <f t="shared" si="1"/>
        <v>0.39703422484131984</v>
      </c>
      <c r="L15">
        <f t="shared" si="2"/>
        <v>0.35189793232047017</v>
      </c>
      <c r="M15" s="48">
        <f>(1-I15*L15/Data!G21)*100</f>
        <v>96.705380059600984</v>
      </c>
      <c r="N15" s="49">
        <f t="shared" si="0"/>
        <v>4.8352690029800494</v>
      </c>
      <c r="O15" s="50">
        <f>Data!B21/240*B$16</f>
        <v>0.45833333333333337</v>
      </c>
      <c r="P15" s="50">
        <f>Data!C21*O15</f>
        <v>9.1666666666666679</v>
      </c>
      <c r="X15" s="30"/>
      <c r="Y15" s="30"/>
      <c r="Z15" s="13"/>
    </row>
    <row r="16" spans="1:33" s="9" customFormat="1">
      <c r="A16" s="32" t="s">
        <v>38</v>
      </c>
      <c r="B16" s="39">
        <v>2.2000000000000002</v>
      </c>
      <c r="C16" s="40"/>
      <c r="D16" s="40"/>
      <c r="E16" s="40"/>
      <c r="F16" s="26"/>
      <c r="G16" s="19">
        <f>Data!B22*Data!C22</f>
        <v>814</v>
      </c>
      <c r="H16" s="19">
        <f>IF(Data!C$6=1,Data!D22,IF(Data!C$6=2,G16,Data!B22))</f>
        <v>5</v>
      </c>
      <c r="I16" s="28">
        <f>Data!E22*SQRT(Data!F22/20)</f>
        <v>1.5532381166442966</v>
      </c>
      <c r="J16" s="28">
        <f>B$16*Data!B22/240/I16</f>
        <v>0.12983628492349825</v>
      </c>
      <c r="K16">
        <f t="shared" si="1"/>
        <v>0.39559337232004804</v>
      </c>
      <c r="L16">
        <f t="shared" si="2"/>
        <v>0.3373815365903266</v>
      </c>
      <c r="M16" s="48">
        <f>(1-I16*L16/Data!G22)*100</f>
        <v>97.618027897799465</v>
      </c>
      <c r="N16" s="49">
        <f t="shared" si="0"/>
        <v>4.8809013948899738</v>
      </c>
      <c r="O16" s="50">
        <f>Data!B22/240*B$16</f>
        <v>0.20166666666666666</v>
      </c>
      <c r="P16" s="50">
        <f>Data!C22*O16</f>
        <v>7.461666666666666</v>
      </c>
    </row>
    <row r="17" spans="1:16" s="9" customFormat="1">
      <c r="A17" s="32" t="s">
        <v>39</v>
      </c>
      <c r="B17" s="13"/>
      <c r="C17" s="13"/>
      <c r="D17" s="13"/>
      <c r="E17" s="13"/>
      <c r="F17" s="26"/>
      <c r="G17" s="19">
        <f>Data!B23*Data!C23</f>
        <v>140</v>
      </c>
      <c r="H17" s="19">
        <f>IF(Data!C$6=1,Data!D23,IF(Data!C$6=2,G17,Data!B23))</f>
        <v>4</v>
      </c>
      <c r="I17" s="28">
        <f>Data!E23*SQRT(Data!F23/20)</f>
        <v>0.72161170577325362</v>
      </c>
      <c r="J17" s="28">
        <f>B$16*Data!B23/240/I17</f>
        <v>5.0812183856380158E-2</v>
      </c>
      <c r="K17">
        <f t="shared" si="1"/>
        <v>0.3984271366799203</v>
      </c>
      <c r="L17">
        <f t="shared" si="2"/>
        <v>0.37405062200050926</v>
      </c>
      <c r="M17" s="48">
        <f>(1-I17*L17/Data!G23)*100</f>
        <v>93.25201731531665</v>
      </c>
      <c r="N17" s="49">
        <f t="shared" si="0"/>
        <v>3.7300806926126659</v>
      </c>
      <c r="O17" s="50">
        <f>Data!B23/240*B$16</f>
        <v>3.6666666666666667E-2</v>
      </c>
      <c r="P17" s="50">
        <f>Data!C23*O17</f>
        <v>1.2833333333333334</v>
      </c>
    </row>
    <row r="18" spans="1:16" s="9" customFormat="1">
      <c r="A18" s="14"/>
      <c r="B18" s="13"/>
      <c r="C18" s="13"/>
      <c r="D18" s="13"/>
      <c r="E18" s="13"/>
      <c r="F18" s="55"/>
      <c r="G18" s="19">
        <f>Data!B24*Data!C24</f>
        <v>220</v>
      </c>
      <c r="H18" s="19">
        <f>IF(Data!C$6=1,Data!D24,IF(Data!C$6=2,G18,Data!B24))</f>
        <v>7</v>
      </c>
      <c r="I18" s="28">
        <f>Data!E24*SQRT(Data!F24/20)</f>
        <v>2.1406514736068654</v>
      </c>
      <c r="J18" s="28">
        <f>B$16*Data!B24/240/I18</f>
        <v>8.5643709680786093E-2</v>
      </c>
      <c r="K18">
        <f t="shared" si="1"/>
        <v>0.39748140537022586</v>
      </c>
      <c r="L18">
        <f t="shared" si="2"/>
        <v>0.35758215707673546</v>
      </c>
      <c r="M18" s="48">
        <f>(1-I18*L18/Data!G24)*100</f>
        <v>96.172706142590826</v>
      </c>
      <c r="N18" s="49">
        <f t="shared" si="0"/>
        <v>6.7320894299813574</v>
      </c>
      <c r="O18" s="50">
        <f>Data!B24/240*B$16</f>
        <v>0.18333333333333335</v>
      </c>
      <c r="P18" s="50">
        <f>Data!C24*O18</f>
        <v>2.0166666666666666</v>
      </c>
    </row>
    <row r="19" spans="1:16" s="9" customFormat="1">
      <c r="A19" s="14"/>
      <c r="B19" s="13"/>
      <c r="C19" s="13"/>
      <c r="D19" s="13"/>
      <c r="E19" s="13"/>
      <c r="F19" s="26"/>
      <c r="G19" s="19">
        <f>Data!B25*Data!C25</f>
        <v>1947</v>
      </c>
      <c r="H19" s="19">
        <f>IF(Data!C$6=1,Data!D25,IF(Data!C$6=2,G19,Data!B25))</f>
        <v>4</v>
      </c>
      <c r="I19" s="28">
        <f>Data!E25*SQRT(Data!F25/20)</f>
        <v>6.3064533264685707</v>
      </c>
      <c r="J19" s="28">
        <f>B$16*Data!B25/240/I19</f>
        <v>8.5758714975883957E-2</v>
      </c>
      <c r="K19">
        <f t="shared" si="1"/>
        <v>0.39747748777574976</v>
      </c>
      <c r="L19">
        <f t="shared" si="2"/>
        <v>0.35752858163812529</v>
      </c>
      <c r="M19" s="48">
        <f>(1-I19*L19/Data!G25)*100</f>
        <v>96.178411333933312</v>
      </c>
      <c r="N19" s="49">
        <f t="shared" si="0"/>
        <v>3.8471364533573325</v>
      </c>
      <c r="O19" s="50">
        <f>Data!B25/240*B$16</f>
        <v>0.54083333333333339</v>
      </c>
      <c r="P19" s="50">
        <f>Data!C25*O19</f>
        <v>17.8475</v>
      </c>
    </row>
    <row r="20" spans="1:16" s="9" customFormat="1">
      <c r="A20" s="14"/>
      <c r="B20" s="13"/>
      <c r="C20" s="13"/>
      <c r="D20" s="13"/>
      <c r="E20" s="13"/>
      <c r="F20" s="26"/>
      <c r="G20" s="19">
        <f>Data!B26*Data!C26</f>
        <v>931</v>
      </c>
      <c r="H20" s="19">
        <f>IF(Data!C$6=1,Data!D26,IF(Data!C$6=2,G20,Data!B26))</f>
        <v>4</v>
      </c>
      <c r="I20" s="28">
        <f>Data!E26*SQRT(Data!F26/20)</f>
        <v>3.830480117381494</v>
      </c>
      <c r="J20" s="28">
        <f>B$16*Data!B26/240/I20</f>
        <v>4.5468625689075906E-2</v>
      </c>
      <c r="K20">
        <f t="shared" si="1"/>
        <v>0.39852964167982546</v>
      </c>
      <c r="L20">
        <f t="shared" si="2"/>
        <v>0.3766198163787764</v>
      </c>
      <c r="M20" s="48">
        <f>(1-I20*L20/Data!G26)*100</f>
        <v>92.407185692364351</v>
      </c>
      <c r="N20" s="49">
        <f t="shared" si="0"/>
        <v>3.6962874276945739</v>
      </c>
      <c r="O20" s="50">
        <f>Data!B26/240*B$16</f>
        <v>0.17416666666666666</v>
      </c>
      <c r="P20" s="50">
        <f>Data!C26*O20</f>
        <v>8.5341666666666658</v>
      </c>
    </row>
    <row r="21" spans="1:16" s="9" customFormat="1">
      <c r="A21" s="14"/>
      <c r="B21" s="13"/>
      <c r="C21" s="13"/>
      <c r="D21" s="13"/>
      <c r="E21" s="13"/>
      <c r="F21" s="26"/>
      <c r="G21" s="19">
        <f>Data!B27*Data!C27</f>
        <v>3320</v>
      </c>
      <c r="H21" s="19">
        <f>IF(Data!C$6=1,Data!D27,IF(Data!C$6=2,G21,Data!B27))</f>
        <v>11</v>
      </c>
      <c r="I21" s="28">
        <f>Data!E27*SQRT(Data!F27/20)</f>
        <v>1.7749087441823674</v>
      </c>
      <c r="J21" s="28">
        <f>B$16*Data!B27/240/I21</f>
        <v>0.20658339076219714</v>
      </c>
      <c r="K21">
        <f t="shared" si="1"/>
        <v>0.39051923596182431</v>
      </c>
      <c r="L21">
        <f t="shared" si="2"/>
        <v>0.3041327518682122</v>
      </c>
      <c r="M21" s="48">
        <f>(1-I21*L21/Data!G27)*100</f>
        <v>98.258684255860857</v>
      </c>
      <c r="N21" s="49">
        <f t="shared" si="0"/>
        <v>10.808455268144694</v>
      </c>
      <c r="O21" s="50">
        <f>Data!B27/240*B$16</f>
        <v>0.3666666666666667</v>
      </c>
      <c r="P21" s="50">
        <f>Data!C27*O21</f>
        <v>30.433333333333337</v>
      </c>
    </row>
    <row r="22" spans="1:16" s="9" customFormat="1">
      <c r="A22" s="14"/>
      <c r="B22" s="13"/>
      <c r="C22" s="13"/>
      <c r="D22" s="13"/>
      <c r="E22" s="13"/>
      <c r="F22" s="26"/>
      <c r="G22" s="19">
        <f>Data!B28*Data!C28</f>
        <v>5200</v>
      </c>
      <c r="H22" s="19">
        <f>IF(Data!C$6=1,Data!D28,IF(Data!C$6=2,G22,Data!B28))</f>
        <v>8</v>
      </c>
      <c r="I22" s="28">
        <f>Data!E28*SQRT(Data!F28/20)</f>
        <v>22.188470292576344</v>
      </c>
      <c r="J22" s="28">
        <f>B$16*Data!B28/240/I22</f>
        <v>8.2625494644699177E-2</v>
      </c>
      <c r="K22">
        <f t="shared" si="1"/>
        <v>0.39758235315270363</v>
      </c>
      <c r="L22">
        <f t="shared" si="2"/>
        <v>0.3589900779710653</v>
      </c>
      <c r="M22" s="48">
        <f>(1-I22*L22/Data!G28)*100</f>
        <v>93.576257515813992</v>
      </c>
      <c r="N22" s="49">
        <f t="shared" si="0"/>
        <v>7.486100601265119</v>
      </c>
      <c r="O22" s="50">
        <f>Data!B28/240*B$16</f>
        <v>1.8333333333333335</v>
      </c>
      <c r="P22" s="50">
        <f>Data!C28*O22</f>
        <v>47.666666666666671</v>
      </c>
    </row>
    <row r="23" spans="1:16" s="9" customFormat="1">
      <c r="A23" s="14"/>
      <c r="B23" s="13"/>
      <c r="C23" s="13"/>
      <c r="D23" s="13"/>
      <c r="E23" s="13"/>
      <c r="F23" s="26"/>
      <c r="G23" s="19">
        <f>Data!B29*Data!C29</f>
        <v>4032</v>
      </c>
      <c r="H23" s="19">
        <f>IF(Data!C$6=1,Data!D29,IF(Data!C$6=2,G23,Data!B29))</f>
        <v>15</v>
      </c>
      <c r="I23" s="28">
        <f>Data!E29*SQRT(Data!F29/20)</f>
        <v>8.2426476454292956</v>
      </c>
      <c r="J23" s="28">
        <f>B$16*Data!B29/240/I23</f>
        <v>6.227772378672361E-2</v>
      </c>
      <c r="K23">
        <f t="shared" si="1"/>
        <v>0.39816891274054556</v>
      </c>
      <c r="L23">
        <f t="shared" si="2"/>
        <v>0.36857635479297896</v>
      </c>
      <c r="M23" s="48">
        <f>(1-I23*L23/Data!G29)*100</f>
        <v>92.210140966678821</v>
      </c>
      <c r="N23" s="49">
        <f t="shared" si="0"/>
        <v>13.831521145001823</v>
      </c>
      <c r="O23" s="50">
        <f>Data!B29/240*B$16</f>
        <v>0.51333333333333342</v>
      </c>
      <c r="P23" s="50">
        <f>Data!C29*O23</f>
        <v>36.960000000000008</v>
      </c>
    </row>
    <row r="24" spans="1:16" s="9" customFormat="1">
      <c r="A24" s="14"/>
      <c r="B24" s="13"/>
      <c r="C24" s="13"/>
      <c r="D24" s="13"/>
      <c r="E24" s="13"/>
      <c r="F24" s="26"/>
      <c r="G24" s="19">
        <f>Data!B30*Data!C30</f>
        <v>6540</v>
      </c>
      <c r="H24" s="19">
        <f>IF(Data!C$6=1,Data!D30,IF(Data!C$6=2,G24,Data!B30))</f>
        <v>13</v>
      </c>
      <c r="I24" s="28">
        <f>Data!E30*SQRT(Data!F30/20)</f>
        <v>18.368789528385449</v>
      </c>
      <c r="J24" s="28">
        <f>B$16*Data!B30/240/I24</f>
        <v>0.10878960370498512</v>
      </c>
      <c r="K24">
        <f t="shared" si="1"/>
        <v>0.39658801157336332</v>
      </c>
      <c r="L24">
        <f t="shared" si="2"/>
        <v>0.34690546567862351</v>
      </c>
      <c r="M24" s="48">
        <f>(1-I24*L24/Data!G30)*100</f>
        <v>94.689805428919016</v>
      </c>
      <c r="N24" s="49">
        <f t="shared" si="0"/>
        <v>12.309674705759472</v>
      </c>
      <c r="O24" s="50">
        <f>Data!B30/240*B$16</f>
        <v>1.9983333333333335</v>
      </c>
      <c r="P24" s="50">
        <f>Data!C30*O24</f>
        <v>59.95</v>
      </c>
    </row>
    <row r="25" spans="1:16" s="9" customFormat="1">
      <c r="A25" s="14"/>
      <c r="B25" s="13"/>
      <c r="C25" s="13"/>
      <c r="D25" s="13"/>
      <c r="E25" s="13"/>
      <c r="F25" s="26"/>
      <c r="G25" s="19">
        <f>Data!B31*Data!C31</f>
        <v>7917</v>
      </c>
      <c r="H25" s="19">
        <f>IF(Data!C$6=1,Data!D31,IF(Data!C$6=2,G25,Data!B31))</f>
        <v>14</v>
      </c>
      <c r="I25" s="28">
        <f>Data!E31*SQRT(Data!F31/20)</f>
        <v>22.323063804969021</v>
      </c>
      <c r="J25" s="28">
        <f>B$16*Data!B31/240/I25</f>
        <v>0.1121037874488785</v>
      </c>
      <c r="K25">
        <f t="shared" si="1"/>
        <v>0.39644287080791207</v>
      </c>
      <c r="L25">
        <f t="shared" si="2"/>
        <v>0.34539410665262105</v>
      </c>
      <c r="M25" s="48">
        <f>(1-I25*L25/Data!G31)*100</f>
        <v>94.372076875425734</v>
      </c>
      <c r="N25" s="49">
        <f t="shared" si="0"/>
        <v>13.212090762559603</v>
      </c>
      <c r="O25" s="50">
        <f>Data!B31/240*B$16</f>
        <v>2.5024999999999999</v>
      </c>
      <c r="P25" s="50">
        <f>Data!C31*O25</f>
        <v>72.572500000000005</v>
      </c>
    </row>
    <row r="26" spans="1:16" s="9" customFormat="1">
      <c r="G26" s="19">
        <f>Data!B32*Data!C32</f>
        <v>7657</v>
      </c>
      <c r="H26" s="19">
        <f>IF(Data!C$6=1,Data!D32,IF(Data!C$6=2,G26,Data!B32))</f>
        <v>12</v>
      </c>
      <c r="I26" s="28">
        <f>Data!E32*SQRT(Data!F32/20)</f>
        <v>2.059622054447821</v>
      </c>
      <c r="J26" s="28">
        <f>B$16*Data!B32/240/I26</f>
        <v>0.1379702970518302</v>
      </c>
      <c r="K26">
        <f t="shared" si="1"/>
        <v>0.39516273805367402</v>
      </c>
      <c r="L26">
        <f t="shared" si="2"/>
        <v>0.33374775120068423</v>
      </c>
      <c r="M26" s="48">
        <f>(1-I26*L26/Data!G32)*100</f>
        <v>95.703786068779422</v>
      </c>
      <c r="N26" s="49">
        <f t="shared" si="0"/>
        <v>11.484454328253531</v>
      </c>
      <c r="O26" s="50">
        <f>Data!B32/240*B$16</f>
        <v>0.28416666666666673</v>
      </c>
      <c r="P26" s="50">
        <f>Data!C32*O26</f>
        <v>70.189166666666679</v>
      </c>
    </row>
    <row r="27" spans="1:16" s="9" customFormat="1">
      <c r="G27" s="19">
        <f>Data!B33*Data!C33</f>
        <v>53192</v>
      </c>
      <c r="H27" s="19">
        <f>IF(Data!C$6=1,Data!D33,IF(Data!C$6=2,G27,Data!B33))</f>
        <v>11</v>
      </c>
      <c r="I27" s="28">
        <f>Data!E33*SQRT(Data!F33/20)</f>
        <v>13.522184546606567</v>
      </c>
      <c r="J27" s="28">
        <f>B$16*Data!B33/240/I27</f>
        <v>0.14778184149504314</v>
      </c>
      <c r="K27">
        <f t="shared" si="1"/>
        <v>0.39460917322878802</v>
      </c>
      <c r="L27">
        <f t="shared" si="2"/>
        <v>0.32939933171204688</v>
      </c>
      <c r="M27" s="48">
        <f>(1-I27*L27/Data!G33)*100</f>
        <v>89.394765350144837</v>
      </c>
      <c r="N27" s="49">
        <f t="shared" si="0"/>
        <v>9.8334241885159326</v>
      </c>
      <c r="O27" s="50">
        <f>Data!B33/240*B$16</f>
        <v>1.9983333333333335</v>
      </c>
      <c r="P27" s="50">
        <f>Data!C33*O27</f>
        <v>487.59333333333336</v>
      </c>
    </row>
    <row r="28" spans="1:16" s="9" customFormat="1">
      <c r="G28" s="19">
        <f>Data!B34*Data!C34</f>
        <v>6952</v>
      </c>
      <c r="H28" s="19">
        <f>IF(Data!C$6=1,Data!D34,IF(Data!C$6=2,G28,Data!B34))</f>
        <v>8</v>
      </c>
      <c r="I28" s="28">
        <f>Data!E34*SQRT(Data!F34/20)</f>
        <v>1.2095549702651958</v>
      </c>
      <c r="J28" s="28">
        <f>B$16*Data!B34/240/I28</f>
        <v>8.3363994040903791E-2</v>
      </c>
      <c r="K28">
        <f t="shared" si="1"/>
        <v>0.39755798545341192</v>
      </c>
      <c r="L28">
        <f t="shared" si="2"/>
        <v>0.35864525205683684</v>
      </c>
      <c r="M28" s="48">
        <f>(1-I28*L28/Data!G34)*100</f>
        <v>92.769980880210653</v>
      </c>
      <c r="N28" s="49">
        <f t="shared" si="0"/>
        <v>7.4215984704168525</v>
      </c>
      <c r="O28" s="50">
        <f>Data!B34/240*B$16</f>
        <v>0.10083333333333333</v>
      </c>
      <c r="P28" s="50">
        <f>Data!C34*O28</f>
        <v>63.726666666666667</v>
      </c>
    </row>
    <row r="29" spans="1:16" s="9" customFormat="1">
      <c r="G29" s="19">
        <f>Data!B35*Data!C35</f>
        <v>2736</v>
      </c>
      <c r="H29" s="19">
        <f>IF(Data!C$6=1,Data!D35,IF(Data!C$6=2,G29,Data!B35))</f>
        <v>8</v>
      </c>
      <c r="I29" s="28">
        <f>Data!E35*SQRT(Data!F35/20)</f>
        <v>1.2863393691427414</v>
      </c>
      <c r="J29" s="28">
        <f>B$16*Data!B35/240/I29</f>
        <v>0.13539713612492249</v>
      </c>
      <c r="K29">
        <f t="shared" si="1"/>
        <v>0.39530174486725261</v>
      </c>
      <c r="L29">
        <f t="shared" si="2"/>
        <v>0.33489445554252539</v>
      </c>
      <c r="M29" s="48">
        <f>(1-I29*L29/Data!G35)*100</f>
        <v>97.307575483300155</v>
      </c>
      <c r="N29" s="49">
        <f t="shared" si="0"/>
        <v>7.7846060386640126</v>
      </c>
      <c r="O29" s="50">
        <f>Data!B35/240*B$16</f>
        <v>0.17416666666666666</v>
      </c>
      <c r="P29" s="50">
        <f>Data!C35*O29</f>
        <v>25.08</v>
      </c>
    </row>
    <row r="30" spans="1:16">
      <c r="G30" s="19">
        <f>Data!B36*Data!C36</f>
        <v>13494</v>
      </c>
      <c r="H30" s="19">
        <f>IF(Data!C$6=1,Data!D36,IF(Data!C$6=2,G30,Data!B36))</f>
        <v>12</v>
      </c>
      <c r="I30" s="28">
        <f>Data!E36*SQRT(Data!F36/20)</f>
        <v>2.0027402464496302</v>
      </c>
      <c r="J30" s="28">
        <f>B$16*Data!B36/240/I30</f>
        <v>0.11900361704711342</v>
      </c>
      <c r="K30">
        <f t="shared" si="1"/>
        <v>0.39612691254171101</v>
      </c>
      <c r="L30">
        <f t="shared" si="2"/>
        <v>0.34226156217065484</v>
      </c>
      <c r="M30" s="48">
        <f>(1-I30*L30/Data!G36)*100</f>
        <v>93.145389946281071</v>
      </c>
      <c r="N30" s="49">
        <f t="shared" si="0"/>
        <v>11.177446793553729</v>
      </c>
      <c r="O30" s="50">
        <f>Data!B36/240*B$16</f>
        <v>0.23833333333333337</v>
      </c>
      <c r="P30" s="50">
        <f>Data!C36*O30</f>
        <v>123.69500000000002</v>
      </c>
    </row>
    <row r="31" spans="1:16">
      <c r="G31" s="19">
        <f>Data!B37*Data!C37</f>
        <v>1017</v>
      </c>
      <c r="H31" s="19">
        <f>IF(Data!C$6=1,Data!D37,IF(Data!C$6=2,G31,Data!B37))</f>
        <v>6</v>
      </c>
      <c r="I31" s="28">
        <f>Data!E37*SQRT(Data!F37/20)</f>
        <v>0.76627357769009485</v>
      </c>
      <c r="J31" s="28">
        <f>B$16*Data!B37/240/I31</f>
        <v>0.10766389759737428</v>
      </c>
      <c r="K31">
        <f t="shared" si="1"/>
        <v>0.39663633143471394</v>
      </c>
      <c r="L31">
        <f t="shared" si="2"/>
        <v>0.34741980965275016</v>
      </c>
      <c r="M31" s="48">
        <f>(1-I31*L31/Data!G37)*100</f>
        <v>97.042015327744167</v>
      </c>
      <c r="N31" s="49">
        <f t="shared" si="0"/>
        <v>5.822520919664651</v>
      </c>
      <c r="O31" s="50">
        <f>Data!B37/240*B$16</f>
        <v>8.2500000000000004E-2</v>
      </c>
      <c r="P31" s="50">
        <f>Data!C37*O31</f>
        <v>9.3224999999999998</v>
      </c>
    </row>
    <row r="32" spans="1:16">
      <c r="G32" s="19">
        <f>Data!B38*Data!C38</f>
        <v>2288</v>
      </c>
      <c r="H32" s="19">
        <f>IF(Data!C$6=1,Data!D38,IF(Data!C$6=2,G32,Data!B38))</f>
        <v>6</v>
      </c>
      <c r="I32" s="28">
        <f>Data!E38*SQRT(Data!F38/20)</f>
        <v>1.6126270268275331</v>
      </c>
      <c r="J32" s="28">
        <f>B$16*Data!B38/240/I32</f>
        <v>6.2527374064726776E-2</v>
      </c>
      <c r="K32">
        <f t="shared" si="1"/>
        <v>0.39816270978955526</v>
      </c>
      <c r="L32">
        <f t="shared" si="2"/>
        <v>0.36845774067738052</v>
      </c>
      <c r="M32" s="48">
        <f>(1-I32*L32/Data!G38)*100</f>
        <v>94.058150891398469</v>
      </c>
      <c r="N32" s="49">
        <f t="shared" si="0"/>
        <v>5.6434890534839086</v>
      </c>
      <c r="O32" s="50">
        <f>Data!B38/240*B$16</f>
        <v>0.10083333333333333</v>
      </c>
      <c r="P32" s="50">
        <f>Data!C38*O32</f>
        <v>20.973333333333333</v>
      </c>
    </row>
    <row r="33" spans="7:16">
      <c r="G33" s="19">
        <f>Data!B39*Data!C39</f>
        <v>6246</v>
      </c>
      <c r="H33" s="19">
        <f>IF(Data!C$6=1,Data!D39,IF(Data!C$6=2,G33,Data!B39))</f>
        <v>8</v>
      </c>
      <c r="I33" s="28">
        <f>Data!E39*SQRT(Data!F39/20)</f>
        <v>2.7014488240083141</v>
      </c>
      <c r="J33" s="28">
        <f>B$16*Data!B39/240/I33</f>
        <v>6.1078336385132347E-2</v>
      </c>
      <c r="K33">
        <f t="shared" si="1"/>
        <v>0.39819836871470293</v>
      </c>
      <c r="L33">
        <f t="shared" si="2"/>
        <v>0.36914655506679062</v>
      </c>
      <c r="M33" s="48">
        <f>(1-I33*L33/Data!G39)*100</f>
        <v>90.027694729280981</v>
      </c>
      <c r="N33" s="49">
        <f t="shared" si="0"/>
        <v>7.2022155783424786</v>
      </c>
      <c r="O33" s="50">
        <f>Data!B39/240*B$16</f>
        <v>0.16500000000000001</v>
      </c>
      <c r="P33" s="50">
        <f>Data!C39*O33</f>
        <v>57.255000000000003</v>
      </c>
    </row>
    <row r="34" spans="7:16">
      <c r="G34" s="19">
        <f>Data!B40*Data!C40</f>
        <v>11952</v>
      </c>
      <c r="H34" s="19">
        <f>IF(Data!C$6=1,Data!D40,IF(Data!C$6=2,G34,Data!B40))</f>
        <v>11</v>
      </c>
      <c r="I34" s="28">
        <f>Data!E40*SQRT(Data!F40/20)</f>
        <v>1.2107809800965768</v>
      </c>
      <c r="J34" s="28">
        <f>B$16*Data!B40/240/I34</f>
        <v>9.0850452565934728E-2</v>
      </c>
      <c r="K34">
        <f t="shared" si="1"/>
        <v>0.39729881262108652</v>
      </c>
      <c r="L34">
        <f t="shared" si="2"/>
        <v>0.35516185394562644</v>
      </c>
      <c r="M34" s="48">
        <f>(1-I34*L34/Data!G40)*100</f>
        <v>91.399535647735945</v>
      </c>
      <c r="N34" s="49">
        <f t="shared" si="0"/>
        <v>10.053948921250953</v>
      </c>
      <c r="O34" s="50">
        <f>Data!B40/240*B$16</f>
        <v>0.11000000000000001</v>
      </c>
      <c r="P34" s="50">
        <f>Data!C40*O34</f>
        <v>109.56000000000002</v>
      </c>
    </row>
    <row r="35" spans="7:16">
      <c r="G35" s="19">
        <f>Data!B41*Data!C41</f>
        <v>13875</v>
      </c>
      <c r="H35" s="19">
        <f>IF(Data!C$6=1,Data!D41,IF(Data!C$6=2,G35,Data!B41))</f>
        <v>22</v>
      </c>
      <c r="I35" s="28">
        <f>Data!E41*SQRT(Data!F41/20)</f>
        <v>6.3124820892611986</v>
      </c>
      <c r="J35" s="28">
        <f>B$16*Data!B41/240/I35</f>
        <v>0.2686476269324054</v>
      </c>
      <c r="K35">
        <f t="shared" si="1"/>
        <v>0.38480234114631989</v>
      </c>
      <c r="L35">
        <f t="shared" si="2"/>
        <v>0.27892819610829145</v>
      </c>
      <c r="M35" s="48">
        <f>(1-I35*L35/Data!G41)*100</f>
        <v>97.4846725112521</v>
      </c>
      <c r="N35" s="49">
        <f t="shared" si="0"/>
        <v>21.44662795247546</v>
      </c>
      <c r="O35" s="50">
        <f>Data!B41/240*B$16</f>
        <v>1.6958333333333335</v>
      </c>
      <c r="P35" s="50">
        <f>Data!C41*O35</f>
        <v>127.18750000000001</v>
      </c>
    </row>
    <row r="36" spans="7:16">
      <c r="G36" s="19">
        <f>Data!B42*Data!C42</f>
        <v>23764</v>
      </c>
      <c r="H36" s="19">
        <f>IF(Data!C$6=1,Data!D42,IF(Data!C$6=2,G36,Data!B42))</f>
        <v>21</v>
      </c>
      <c r="I36" s="28">
        <f>Data!E42*SQRT(Data!F42/20)</f>
        <v>44.336564163456593</v>
      </c>
      <c r="J36" s="28">
        <f>B$16*Data!B42/240/I36</f>
        <v>0.18897119096655182</v>
      </c>
      <c r="K36">
        <f t="shared" si="1"/>
        <v>0.39188190084881619</v>
      </c>
      <c r="L36">
        <f t="shared" si="2"/>
        <v>0.31155824140628585</v>
      </c>
      <c r="M36" s="48">
        <f>(1-I36*L36/Data!G42)*100</f>
        <v>94.787387939334536</v>
      </c>
      <c r="N36" s="49">
        <f t="shared" si="0"/>
        <v>19.905351467260253</v>
      </c>
      <c r="O36" s="50">
        <f>Data!B42/240*B$16</f>
        <v>8.3783333333333339</v>
      </c>
      <c r="P36" s="50">
        <f>Data!C42*O36</f>
        <v>217.83666666666667</v>
      </c>
    </row>
    <row r="37" spans="7:16">
      <c r="G37" s="19">
        <f>Data!B43*Data!C43</f>
        <v>2656</v>
      </c>
      <c r="H37" s="19">
        <f>IF(Data!C$6=1,Data!D43,IF(Data!C$6=2,G37,Data!B43))</f>
        <v>25</v>
      </c>
      <c r="I37" s="28">
        <f>Data!E43*SQRT(Data!F43/20)</f>
        <v>2.0779803496958977</v>
      </c>
      <c r="J37" s="28">
        <f>B$16*Data!B43/240/I37</f>
        <v>0.14116270799974659</v>
      </c>
      <c r="K37">
        <f t="shared" si="1"/>
        <v>0.39498671107868716</v>
      </c>
      <c r="L37">
        <f t="shared" si="2"/>
        <v>0.33232872066110353</v>
      </c>
      <c r="M37" s="48">
        <f>(1-I37*L37/Data!G43)*100</f>
        <v>97.533669460095169</v>
      </c>
      <c r="N37" s="49">
        <f t="shared" si="0"/>
        <v>24.383417365023792</v>
      </c>
      <c r="O37" s="50">
        <f>Data!B43/240*B$16</f>
        <v>0.29333333333333333</v>
      </c>
      <c r="P37" s="50">
        <f>Data!C43*O37</f>
        <v>24.346666666666668</v>
      </c>
    </row>
    <row r="38" spans="7:16">
      <c r="G38" s="19">
        <f>Data!B44*Data!C44</f>
        <v>8526</v>
      </c>
      <c r="H38" s="19">
        <f>IF(Data!C$6=1,Data!D44,IF(Data!C$6=2,G38,Data!B44))</f>
        <v>20</v>
      </c>
      <c r="I38" s="28">
        <f>Data!E44*SQRT(Data!F44/20)</f>
        <v>5.9888810403963886</v>
      </c>
      <c r="J38" s="28">
        <f>B$16*Data!B44/240/I38</f>
        <v>0.13316343981800238</v>
      </c>
      <c r="K38">
        <f t="shared" si="1"/>
        <v>0.39542033000284826</v>
      </c>
      <c r="L38">
        <f t="shared" si="2"/>
        <v>0.33589200291205562</v>
      </c>
      <c r="M38" s="48">
        <f>(1-I38*L38/Data!G44)*100</f>
        <v>95.210435124141</v>
      </c>
      <c r="N38" s="49">
        <f t="shared" ref="N38:N69" si="3">H38*M38/100</f>
        <v>19.042087024828199</v>
      </c>
      <c r="O38" s="50">
        <f>Data!B44/240*B$16</f>
        <v>0.79749999999999999</v>
      </c>
      <c r="P38" s="50">
        <f>Data!C44*O38</f>
        <v>78.155000000000001</v>
      </c>
    </row>
    <row r="39" spans="7:16">
      <c r="G39" s="19">
        <f>Data!B45*Data!C45</f>
        <v>21240</v>
      </c>
      <c r="H39" s="19">
        <f>IF(Data!C$6=1,Data!D45,IF(Data!C$6=2,G39,Data!B45))</f>
        <v>15</v>
      </c>
      <c r="I39" s="28">
        <f>Data!E45*SQRT(Data!F45/20)</f>
        <v>72.973117369638985</v>
      </c>
      <c r="J39" s="28">
        <f>B$16*Data!B45/240/I39</f>
        <v>8.8936861051522154E-2</v>
      </c>
      <c r="K39">
        <f t="shared" si="1"/>
        <v>0.39736716173761649</v>
      </c>
      <c r="L39">
        <f t="shared" si="2"/>
        <v>0.3560501160007436</v>
      </c>
      <c r="M39" s="48">
        <f>(1-I39*L39/Data!G45)*100</f>
        <v>88.026688062490393</v>
      </c>
      <c r="N39" s="49">
        <f t="shared" si="3"/>
        <v>13.204003209373559</v>
      </c>
      <c r="O39" s="50">
        <f>Data!B45/240*B$16</f>
        <v>6.4900000000000011</v>
      </c>
      <c r="P39" s="50">
        <f>Data!C45*O39</f>
        <v>194.70000000000005</v>
      </c>
    </row>
    <row r="40" spans="7:16">
      <c r="G40" s="19">
        <f>Data!B46*Data!C46</f>
        <v>17888</v>
      </c>
      <c r="H40" s="19">
        <f>IF(Data!C$6=1,Data!D46,IF(Data!C$6=2,G40,Data!B46))</f>
        <v>23</v>
      </c>
      <c r="I40" s="28">
        <f>Data!E46*SQRT(Data!F46/20)</f>
        <v>19.94442820083507</v>
      </c>
      <c r="J40" s="28">
        <f>B$16*Data!B46/240/I40</f>
        <v>9.5598963653760444E-2</v>
      </c>
      <c r="K40">
        <f t="shared" si="1"/>
        <v>0.39712297587722822</v>
      </c>
      <c r="L40">
        <f t="shared" si="2"/>
        <v>0.35296394616429155</v>
      </c>
      <c r="M40" s="48">
        <f>(1-I40*L40/Data!G46)*100</f>
        <v>89.943337026061243</v>
      </c>
      <c r="N40" s="49">
        <f t="shared" si="3"/>
        <v>20.686967515994088</v>
      </c>
      <c r="O40" s="50">
        <f>Data!B46/240*B$16</f>
        <v>1.906666666666667</v>
      </c>
      <c r="P40" s="50">
        <f>Data!C46*O40</f>
        <v>163.97333333333336</v>
      </c>
    </row>
    <row r="41" spans="7:16">
      <c r="G41" s="19">
        <f>Data!B47*Data!C47</f>
        <v>6624</v>
      </c>
      <c r="H41" s="19">
        <f>IF(Data!C$6=1,Data!D47,IF(Data!C$6=2,G41,Data!B47))</f>
        <v>15</v>
      </c>
      <c r="I41" s="28">
        <f>Data!E47*SQRT(Data!F47/20)</f>
        <v>12.341757340253762</v>
      </c>
      <c r="J41" s="28">
        <f>B$16*Data!B47/240/I41</f>
        <v>0.1366634118761556</v>
      </c>
      <c r="K41">
        <f t="shared" si="1"/>
        <v>0.39523365927947379</v>
      </c>
      <c r="L41">
        <f t="shared" si="2"/>
        <v>0.33432982493905505</v>
      </c>
      <c r="M41" s="48">
        <f>(1-I41*L41/Data!G47)*100</f>
        <v>95.914636068309562</v>
      </c>
      <c r="N41" s="49">
        <f t="shared" si="3"/>
        <v>14.387195410246434</v>
      </c>
      <c r="O41" s="50">
        <f>Data!B47/240*B$16</f>
        <v>1.686666666666667</v>
      </c>
      <c r="P41" s="50">
        <f>Data!C47*O41</f>
        <v>60.720000000000013</v>
      </c>
    </row>
    <row r="42" spans="7:16">
      <c r="G42" s="19">
        <f>Data!B48*Data!C48</f>
        <v>5467</v>
      </c>
      <c r="H42" s="19">
        <f>IF(Data!C$6=1,Data!D48,IF(Data!C$6=2,G42,Data!B48))</f>
        <v>21</v>
      </c>
      <c r="I42" s="28">
        <f>Data!E48*SQRT(Data!F48/20)</f>
        <v>3.788871908856728</v>
      </c>
      <c r="J42" s="28">
        <f>B$16*Data!B48/240/I42</f>
        <v>0.17177496336362527</v>
      </c>
      <c r="K42">
        <f t="shared" si="1"/>
        <v>0.39309930229302337</v>
      </c>
      <c r="L42">
        <f t="shared" si="2"/>
        <v>0.31892563210087926</v>
      </c>
      <c r="M42" s="48">
        <f>(1-I42*L42/Data!G48)*100</f>
        <v>97.189841003531626</v>
      </c>
      <c r="N42" s="49">
        <f t="shared" si="3"/>
        <v>20.409866610741641</v>
      </c>
      <c r="O42" s="50">
        <f>Data!B48/240*B$16</f>
        <v>0.65083333333333337</v>
      </c>
      <c r="P42" s="50">
        <f>Data!C48*O42</f>
        <v>50.114166666666669</v>
      </c>
    </row>
    <row r="43" spans="7:16">
      <c r="G43" s="19">
        <f>Data!B49*Data!C49</f>
        <v>7868</v>
      </c>
      <c r="H43" s="19">
        <f>IF(Data!C$6=1,Data!D49,IF(Data!C$6=2,G43,Data!B49))</f>
        <v>27</v>
      </c>
      <c r="I43" s="28">
        <f>Data!E49*SQRT(Data!F49/20)</f>
        <v>15.887802859844578</v>
      </c>
      <c r="J43" s="28">
        <f>B$16*Data!B49/240/I43</f>
        <v>0.16212646619902304</v>
      </c>
      <c r="K43">
        <f t="shared" si="1"/>
        <v>0.39373302615789818</v>
      </c>
      <c r="L43">
        <f t="shared" si="2"/>
        <v>0.32311022962902813</v>
      </c>
      <c r="M43" s="48">
        <f>(1-I43*L43/Data!G49)*100</f>
        <v>96.384850964545706</v>
      </c>
      <c r="N43" s="49">
        <f t="shared" si="3"/>
        <v>26.02390976042734</v>
      </c>
      <c r="O43" s="50">
        <f>Data!B49/240*B$16</f>
        <v>2.5758333333333336</v>
      </c>
      <c r="P43" s="50">
        <f>Data!C49*O43</f>
        <v>72.123333333333335</v>
      </c>
    </row>
    <row r="44" spans="7:16">
      <c r="G44" s="19">
        <f>Data!B50*Data!C50</f>
        <v>4785</v>
      </c>
      <c r="H44" s="19">
        <f>IF(Data!C$6=1,Data!D50,IF(Data!C$6=2,G44,Data!B50))</f>
        <v>17</v>
      </c>
      <c r="I44" s="28">
        <f>Data!E50*SQRT(Data!F50/20)</f>
        <v>18.850010792393938</v>
      </c>
      <c r="J44" s="28">
        <f>B$16*Data!B50/240/I44</f>
        <v>0.15512811631103049</v>
      </c>
      <c r="K44">
        <f t="shared" si="1"/>
        <v>0.39417036342663725</v>
      </c>
      <c r="L44">
        <f t="shared" si="2"/>
        <v>0.32616837778216917</v>
      </c>
      <c r="M44" s="48">
        <f>(1-I44*L44/Data!G50)*100</f>
        <v>97.015399300324518</v>
      </c>
      <c r="N44" s="49">
        <f t="shared" si="3"/>
        <v>16.492617881055168</v>
      </c>
      <c r="O44" s="50">
        <f>Data!B50/240*B$16</f>
        <v>2.9241666666666668</v>
      </c>
      <c r="P44" s="50">
        <f>Data!C50*O44</f>
        <v>43.862500000000004</v>
      </c>
    </row>
    <row r="45" spans="7:16">
      <c r="G45" s="19">
        <f>Data!B51*Data!C51</f>
        <v>1032</v>
      </c>
      <c r="H45" s="19">
        <f>IF(Data!C$6=1,Data!D51,IF(Data!C$6=2,G45,Data!B51))</f>
        <v>18</v>
      </c>
      <c r="I45" s="28">
        <f>Data!E51*SQRT(Data!F51/20)</f>
        <v>5.4440636527177455</v>
      </c>
      <c r="J45" s="28">
        <f>B$16*Data!B51/240/I45</f>
        <v>7.2403023147955617E-2</v>
      </c>
      <c r="K45">
        <f t="shared" si="1"/>
        <v>0.39789751721041261</v>
      </c>
      <c r="L45">
        <f t="shared" si="2"/>
        <v>0.36378551420336974</v>
      </c>
      <c r="M45" s="48">
        <f>(1-I45*L45/Data!G51)*100</f>
        <v>95.394252336605106</v>
      </c>
      <c r="N45" s="49">
        <f t="shared" si="3"/>
        <v>17.170965420588917</v>
      </c>
      <c r="O45" s="50">
        <f>Data!B51/240*B$16</f>
        <v>0.39416666666666672</v>
      </c>
      <c r="P45" s="50">
        <f>Data!C51*O45</f>
        <v>9.4600000000000009</v>
      </c>
    </row>
    <row r="46" spans="7:16">
      <c r="G46" s="19">
        <f>Data!B52*Data!C52</f>
        <v>441</v>
      </c>
      <c r="H46" s="19">
        <f>IF(Data!C$6=1,Data!D52,IF(Data!C$6=2,G46,Data!B52))</f>
        <v>16</v>
      </c>
      <c r="I46" s="28">
        <f>Data!E52*SQRT(Data!F52/20)</f>
        <v>2.374467505074652</v>
      </c>
      <c r="J46" s="28">
        <f>B$16*Data!B52/240/I46</f>
        <v>8.1070808334329225E-2</v>
      </c>
      <c r="K46">
        <f t="shared" si="1"/>
        <v>0.39763294801073645</v>
      </c>
      <c r="L46">
        <f t="shared" si="2"/>
        <v>0.35971671300772268</v>
      </c>
      <c r="M46" s="48">
        <f>(1-I46*L46/Data!G52)*100</f>
        <v>95.932687399670939</v>
      </c>
      <c r="N46" s="49">
        <f t="shared" si="3"/>
        <v>15.34922998394735</v>
      </c>
      <c r="O46" s="50">
        <f>Data!B52/240*B$16</f>
        <v>0.1925</v>
      </c>
      <c r="P46" s="50">
        <f>Data!C52*O46</f>
        <v>4.0425000000000004</v>
      </c>
    </row>
    <row r="47" spans="7:16">
      <c r="G47" s="19">
        <f>Data!B53*Data!C53</f>
        <v>720</v>
      </c>
      <c r="H47" s="19">
        <f>IF(Data!C$6=1,Data!D53,IF(Data!C$6=2,G47,Data!B53))</f>
        <v>17</v>
      </c>
      <c r="I47" s="28">
        <f>Data!E53*SQRT(Data!F53/20)</f>
        <v>1.8363596862435898</v>
      </c>
      <c r="J47" s="28">
        <f>B$16*Data!B53/240/I47</f>
        <v>0.11980223789927907</v>
      </c>
      <c r="K47">
        <f t="shared" si="1"/>
        <v>0.3960891406041725</v>
      </c>
      <c r="L47">
        <f t="shared" si="2"/>
        <v>0.34190020379112607</v>
      </c>
      <c r="M47" s="48">
        <f>(1-I47*L47/Data!G53)*100</f>
        <v>97.383951037664616</v>
      </c>
      <c r="N47" s="49">
        <f t="shared" si="3"/>
        <v>16.555271676402985</v>
      </c>
      <c r="O47" s="50">
        <f>Data!B53/240*B$16</f>
        <v>0.22000000000000003</v>
      </c>
      <c r="P47" s="50">
        <f>Data!C53*O47</f>
        <v>6.6000000000000005</v>
      </c>
    </row>
    <row r="48" spans="7:16">
      <c r="G48" s="19">
        <f>Data!B54*Data!C54</f>
        <v>7644</v>
      </c>
      <c r="H48" s="19">
        <f>IF(Data!C$6=1,Data!D54,IF(Data!C$6=2,G48,Data!B54))</f>
        <v>20</v>
      </c>
      <c r="I48" s="28">
        <f>Data!E54*SQRT(Data!F54/20)</f>
        <v>25.621827531681518</v>
      </c>
      <c r="J48" s="28">
        <f>B$16*Data!B54/240/I48</f>
        <v>0.19534125712973802</v>
      </c>
      <c r="K48">
        <f t="shared" si="1"/>
        <v>0.39140251210361393</v>
      </c>
      <c r="L48">
        <f t="shared" si="2"/>
        <v>0.30885854394122481</v>
      </c>
      <c r="M48" s="48">
        <f>(1-I48*L48/Data!G54)*100</f>
        <v>97.163612779731778</v>
      </c>
      <c r="N48" s="49">
        <f t="shared" si="3"/>
        <v>19.432722555946356</v>
      </c>
      <c r="O48" s="50">
        <f>Data!B54/240*B$16</f>
        <v>5.0049999999999999</v>
      </c>
      <c r="P48" s="50">
        <f>Data!C54*O48</f>
        <v>70.069999999999993</v>
      </c>
    </row>
    <row r="49" spans="7:16">
      <c r="G49" s="19">
        <f>Data!B55*Data!C55</f>
        <v>10530</v>
      </c>
      <c r="H49" s="19">
        <f>IF(Data!C$6=1,Data!D55,IF(Data!C$6=2,G49,Data!B55))</f>
        <v>27</v>
      </c>
      <c r="I49" s="28">
        <f>Data!E55*SQRT(Data!F55/20)</f>
        <v>1.5830956852502978</v>
      </c>
      <c r="J49" s="28">
        <f>B$16*Data!B55/240/I49</f>
        <v>0.26056542497289487</v>
      </c>
      <c r="K49">
        <f t="shared" si="1"/>
        <v>0.38562616133304206</v>
      </c>
      <c r="L49">
        <f t="shared" si="2"/>
        <v>0.28212597147936647</v>
      </c>
      <c r="M49" s="48">
        <f>(1-I49*L49/Data!G55)*100</f>
        <v>97.766837959269836</v>
      </c>
      <c r="N49" s="49">
        <f t="shared" si="3"/>
        <v>26.397046249002855</v>
      </c>
      <c r="O49" s="50">
        <f>Data!B55/240*B$16</f>
        <v>0.41250000000000003</v>
      </c>
      <c r="P49" s="50">
        <f>Data!C55*O49</f>
        <v>96.525000000000006</v>
      </c>
    </row>
    <row r="50" spans="7:16">
      <c r="G50" s="19">
        <f>Data!B56*Data!C56</f>
        <v>2400</v>
      </c>
      <c r="H50" s="19">
        <f>IF(Data!C$6=1,Data!D56,IF(Data!C$6=2,G50,Data!B56))</f>
        <v>17</v>
      </c>
      <c r="I50" s="28">
        <f>Data!E56*SQRT(Data!F56/20)</f>
        <v>1.347331022236399</v>
      </c>
      <c r="J50" s="28">
        <f>B$16*Data!B56/240/I50</f>
        <v>0.13607148526055846</v>
      </c>
      <c r="K50">
        <f t="shared" si="1"/>
        <v>0.39526556363928617</v>
      </c>
      <c r="L50">
        <f t="shared" si="2"/>
        <v>0.33459368530842781</v>
      </c>
      <c r="M50" s="48">
        <f>(1-I50*L50/Data!G56)*100</f>
        <v>97.495508599664177</v>
      </c>
      <c r="N50" s="49">
        <f t="shared" si="3"/>
        <v>16.57423646194291</v>
      </c>
      <c r="O50" s="50">
        <f>Data!B56/240*B$16</f>
        <v>0.18333333333333335</v>
      </c>
      <c r="P50" s="50">
        <f>Data!C56*O50</f>
        <v>22</v>
      </c>
    </row>
    <row r="51" spans="7:16">
      <c r="G51" s="19">
        <f>Data!B57*Data!C57</f>
        <v>23868</v>
      </c>
      <c r="H51" s="19">
        <f>IF(Data!C$6=1,Data!D57,IF(Data!C$6=2,G51,Data!B57))</f>
        <v>22</v>
      </c>
      <c r="I51" s="28">
        <f>Data!E57*SQRT(Data!F57/20)</f>
        <v>5.3232235697696551</v>
      </c>
      <c r="J51" s="28">
        <f>B$16*Data!B57/240/I51</f>
        <v>0.1756454501197024</v>
      </c>
      <c r="K51">
        <f t="shared" si="1"/>
        <v>0.39283509353677681</v>
      </c>
      <c r="L51">
        <f t="shared" si="2"/>
        <v>0.31725727205801252</v>
      </c>
      <c r="M51" s="48">
        <f>(1-I51*L51/Data!G57)*100</f>
        <v>94.176443488620563</v>
      </c>
      <c r="N51" s="49">
        <f t="shared" si="3"/>
        <v>20.718817567496526</v>
      </c>
      <c r="O51" s="50">
        <f>Data!B57/240*B$16</f>
        <v>0.93500000000000005</v>
      </c>
      <c r="P51" s="50">
        <f>Data!C57*O51</f>
        <v>218.79000000000002</v>
      </c>
    </row>
    <row r="52" spans="7:16">
      <c r="G52" s="19">
        <f>Data!B58*Data!C58</f>
        <v>34780</v>
      </c>
      <c r="H52" s="19">
        <f>IF(Data!C$6=1,Data!D58,IF(Data!C$6=2,G52,Data!B58))</f>
        <v>29</v>
      </c>
      <c r="I52" s="28">
        <f>Data!E58*SQRT(Data!F58/20)</f>
        <v>13.399238775640494</v>
      </c>
      <c r="J52" s="28">
        <f>B$16*Data!B58/240/I52</f>
        <v>0.1607678393329994</v>
      </c>
      <c r="K52">
        <f t="shared" si="1"/>
        <v>0.39381939956768136</v>
      </c>
      <c r="L52">
        <f t="shared" si="2"/>
        <v>0.3237024150631494</v>
      </c>
      <c r="M52" s="48">
        <f>(1-I52*L52/Data!G58)*100</f>
        <v>92.254703657709598</v>
      </c>
      <c r="N52" s="49">
        <f t="shared" si="3"/>
        <v>26.753864060735783</v>
      </c>
      <c r="O52" s="50">
        <f>Data!B58/240*B$16</f>
        <v>2.1541666666666668</v>
      </c>
      <c r="P52" s="50">
        <f>Data!C58*O52</f>
        <v>318.81666666666666</v>
      </c>
    </row>
    <row r="53" spans="7:16">
      <c r="G53" s="19">
        <f>Data!B59*Data!C59</f>
        <v>36738</v>
      </c>
      <c r="H53" s="19">
        <f>IF(Data!C$6=1,Data!D59,IF(Data!C$6=2,G53,Data!B59))</f>
        <v>16</v>
      </c>
      <c r="I53" s="28">
        <f>Data!E59*SQRT(Data!F59/20)</f>
        <v>6.7307448109284707</v>
      </c>
      <c r="J53" s="28">
        <f>B$16*Data!B59/240/I53</f>
        <v>0.21381982337674474</v>
      </c>
      <c r="K53">
        <f t="shared" si="1"/>
        <v>0.38992566489639263</v>
      </c>
      <c r="L53">
        <f t="shared" si="2"/>
        <v>0.30111693061572664</v>
      </c>
      <c r="M53" s="48">
        <f>(1-I53*L53/Data!G59)*100</f>
        <v>94.522321031825655</v>
      </c>
      <c r="N53" s="49">
        <f t="shared" si="3"/>
        <v>15.123571365092104</v>
      </c>
      <c r="O53" s="50">
        <f>Data!B59/240*B$16</f>
        <v>1.4391666666666667</v>
      </c>
      <c r="P53" s="50">
        <f>Data!C59*O53</f>
        <v>336.76499999999999</v>
      </c>
    </row>
    <row r="54" spans="7:16">
      <c r="G54" s="19">
        <f>Data!B60*Data!C60</f>
        <v>47888</v>
      </c>
      <c r="H54" s="19">
        <f>IF(Data!C$6=1,Data!D60,IF(Data!C$6=2,G54,Data!B60))</f>
        <v>27</v>
      </c>
      <c r="I54" s="28">
        <f>Data!E60*SQRT(Data!F60/20)</f>
        <v>7.528975466728288</v>
      </c>
      <c r="J54" s="28">
        <f>B$16*Data!B60/240/I54</f>
        <v>0.1777576961497134</v>
      </c>
      <c r="K54">
        <f t="shared" si="1"/>
        <v>0.39268850022657692</v>
      </c>
      <c r="L54">
        <f t="shared" si="2"/>
        <v>0.31634927803866819</v>
      </c>
      <c r="M54" s="48">
        <f>(1-I54*L54/Data!G60)*100</f>
        <v>92.060713489098873</v>
      </c>
      <c r="N54" s="49">
        <f t="shared" si="3"/>
        <v>24.856392642056694</v>
      </c>
      <c r="O54" s="50">
        <f>Data!B60/240*B$16</f>
        <v>1.3383333333333334</v>
      </c>
      <c r="P54" s="50">
        <f>Data!C60*O54</f>
        <v>438.97333333333336</v>
      </c>
    </row>
    <row r="55" spans="7:16">
      <c r="G55" s="19">
        <f>Data!B61*Data!C61</f>
        <v>14214</v>
      </c>
      <c r="H55" s="19">
        <f>IF(Data!C$6=1,Data!D61,IF(Data!C$6=2,G55,Data!B61))</f>
        <v>15</v>
      </c>
      <c r="I55" s="28">
        <f>Data!E61*SQRT(Data!F61/20)</f>
        <v>3.0798518088582485</v>
      </c>
      <c r="J55" s="28">
        <f>B$16*Data!B61/240/I55</f>
        <v>0.20536702388758055</v>
      </c>
      <c r="K55">
        <f t="shared" si="1"/>
        <v>0.39061708946308582</v>
      </c>
      <c r="L55">
        <f t="shared" si="2"/>
        <v>0.30464168591092411</v>
      </c>
      <c r="M55" s="48">
        <f>(1-I55*L55/Data!G61)*100</f>
        <v>96.391341356129288</v>
      </c>
      <c r="N55" s="49">
        <f t="shared" si="3"/>
        <v>14.458701203419393</v>
      </c>
      <c r="O55" s="50">
        <f>Data!B61/240*B$16</f>
        <v>0.63249999999999995</v>
      </c>
      <c r="P55" s="50">
        <f>Data!C61*O55</f>
        <v>130.29499999999999</v>
      </c>
    </row>
    <row r="56" spans="7:16">
      <c r="G56" s="19">
        <f>Data!B62*Data!C62</f>
        <v>7644</v>
      </c>
      <c r="H56" s="19">
        <f>IF(Data!C$6=1,Data!D62,IF(Data!C$6=2,G56,Data!B62))</f>
        <v>16</v>
      </c>
      <c r="I56" s="28">
        <f>Data!E62*SQRT(Data!F62/20)</f>
        <v>4.495439979343411</v>
      </c>
      <c r="J56" s="28">
        <f>B$16*Data!B62/240/I56</f>
        <v>9.9916063551196713E-2</v>
      </c>
      <c r="K56">
        <f t="shared" si="1"/>
        <v>0.39695541384442629</v>
      </c>
      <c r="L56">
        <f t="shared" si="2"/>
        <v>0.3509734936932814</v>
      </c>
      <c r="M56" s="48">
        <f>(1-I56*L56/Data!G62)*100</f>
        <v>93.688878899045562</v>
      </c>
      <c r="N56" s="49">
        <f t="shared" si="3"/>
        <v>14.990220623847289</v>
      </c>
      <c r="O56" s="50">
        <f>Data!B62/240*B$16</f>
        <v>0.44916666666666671</v>
      </c>
      <c r="P56" s="50">
        <f>Data!C62*O56</f>
        <v>70.070000000000007</v>
      </c>
    </row>
    <row r="57" spans="7:16">
      <c r="G57" s="19">
        <f>Data!B63*Data!C63</f>
        <v>42164</v>
      </c>
      <c r="H57" s="19">
        <f>IF(Data!C$6=1,Data!D63,IF(Data!C$6=2,G57,Data!B63))</f>
        <v>20</v>
      </c>
      <c r="I57" s="28">
        <f>Data!E63*SQRT(Data!F63/20)</f>
        <v>6.2764877957215557</v>
      </c>
      <c r="J57" s="28">
        <f>B$16*Data!B63/240/I57</f>
        <v>0.12121959893747659</v>
      </c>
      <c r="K57">
        <f t="shared" si="1"/>
        <v>0.39602149139369486</v>
      </c>
      <c r="L57">
        <f t="shared" si="2"/>
        <v>0.34125950109274994</v>
      </c>
      <c r="M57" s="48">
        <f>(1-I57*L57/Data!G63)*100</f>
        <v>88.100493923429596</v>
      </c>
      <c r="N57" s="49">
        <f t="shared" si="3"/>
        <v>17.620098784685919</v>
      </c>
      <c r="O57" s="50">
        <f>Data!B63/240*B$16</f>
        <v>0.76083333333333336</v>
      </c>
      <c r="P57" s="50">
        <f>Data!C63*O57</f>
        <v>386.50333333333333</v>
      </c>
    </row>
    <row r="58" spans="7:16">
      <c r="G58" s="19">
        <f>Data!B64*Data!C64</f>
        <v>40080</v>
      </c>
      <c r="H58" s="19">
        <f>IF(Data!C$6=1,Data!D64,IF(Data!C$6=2,G58,Data!B64))</f>
        <v>20</v>
      </c>
      <c r="I58" s="28">
        <f>Data!E64*SQRT(Data!F64/20)</f>
        <v>3.0122252572088124</v>
      </c>
      <c r="J58" s="28">
        <f>B$16*Data!B64/240/I58</f>
        <v>7.3035706567262632E-2</v>
      </c>
      <c r="K58">
        <f t="shared" si="1"/>
        <v>0.3978792110287066</v>
      </c>
      <c r="L58">
        <f t="shared" si="2"/>
        <v>0.36348751102137516</v>
      </c>
      <c r="M58" s="48">
        <f>(1-I58*L58/Data!G64)*100</f>
        <v>78.101874772428943</v>
      </c>
      <c r="N58" s="49">
        <f t="shared" si="3"/>
        <v>15.620374954485788</v>
      </c>
      <c r="O58" s="50">
        <f>Data!B64/240*B$16</f>
        <v>0.22000000000000003</v>
      </c>
      <c r="P58" s="50">
        <f>Data!C64*O58</f>
        <v>367.40000000000003</v>
      </c>
    </row>
    <row r="59" spans="7:16">
      <c r="G59" s="19">
        <f>Data!B65*Data!C65</f>
        <v>10080</v>
      </c>
      <c r="H59" s="19">
        <f>IF(Data!C$6=1,Data!D65,IF(Data!C$6=2,G59,Data!B65))</f>
        <v>24</v>
      </c>
      <c r="I59" s="28">
        <f>Data!E65*SQRT(Data!F65/20)</f>
        <v>2.9480204325521764</v>
      </c>
      <c r="J59" s="28">
        <f>B$16*Data!B65/240/I59</f>
        <v>0.13059610976532335</v>
      </c>
      <c r="K59">
        <f t="shared" si="1"/>
        <v>0.39555423365403847</v>
      </c>
      <c r="L59">
        <f t="shared" si="2"/>
        <v>0.33704098489621287</v>
      </c>
      <c r="M59" s="48">
        <f>(1-I59*L59/Data!G65)*100</f>
        <v>94.770506789044489</v>
      </c>
      <c r="N59" s="49">
        <f t="shared" si="3"/>
        <v>22.74492162937068</v>
      </c>
      <c r="O59" s="50">
        <f>Data!B65/240*B$16</f>
        <v>0.38500000000000001</v>
      </c>
      <c r="P59" s="50">
        <f>Data!C65*O59</f>
        <v>92.4</v>
      </c>
    </row>
    <row r="60" spans="7:16">
      <c r="G60" s="19">
        <f>Data!B66*Data!C66</f>
        <v>1980</v>
      </c>
      <c r="H60" s="19">
        <f>IF(Data!C$6=1,Data!D66,IF(Data!C$6=2,G60,Data!B66))</f>
        <v>39</v>
      </c>
      <c r="I60" s="28">
        <f>Data!E66*SQRT(Data!F66/20)</f>
        <v>3.75772929061824</v>
      </c>
      <c r="J60" s="28">
        <f>B$16*Data!B66/240/I60</f>
        <v>0.24150222908971011</v>
      </c>
      <c r="K60">
        <f t="shared" si="1"/>
        <v>0.38747600071382154</v>
      </c>
      <c r="L60">
        <f t="shared" si="2"/>
        <v>0.28976831776022205</v>
      </c>
      <c r="M60" s="48">
        <f>(1-I60*L60/Data!G66)*100</f>
        <v>98.900130408948726</v>
      </c>
      <c r="N60" s="49">
        <f t="shared" si="3"/>
        <v>38.571050859490001</v>
      </c>
      <c r="O60" s="50">
        <f>Data!B66/240*B$16</f>
        <v>0.90749999999999997</v>
      </c>
      <c r="P60" s="50">
        <f>Data!C66*O60</f>
        <v>18.149999999999999</v>
      </c>
    </row>
    <row r="61" spans="7:16">
      <c r="G61" s="19">
        <f>Data!B67*Data!C67</f>
        <v>704</v>
      </c>
      <c r="H61" s="19">
        <f>IF(Data!C$6=1,Data!D67,IF(Data!C$6=2,G61,Data!B67))</f>
        <v>65</v>
      </c>
      <c r="I61" s="28">
        <f>Data!E67*SQRT(Data!F67/20)</f>
        <v>3.8045540941494345</v>
      </c>
      <c r="J61" s="28">
        <f>B$16*Data!B67/240/I61</f>
        <v>0.21202659936078772</v>
      </c>
      <c r="K61">
        <f t="shared" si="1"/>
        <v>0.39007457435656989</v>
      </c>
      <c r="L61">
        <f t="shared" si="2"/>
        <v>0.30186236190122406</v>
      </c>
      <c r="M61" s="48">
        <f>(1-I61*L61/Data!G67)*100</f>
        <v>98.694941267226227</v>
      </c>
      <c r="N61" s="49">
        <f t="shared" si="3"/>
        <v>64.151711823697056</v>
      </c>
      <c r="O61" s="50">
        <f>Data!B67/240*B$16</f>
        <v>0.80666666666666664</v>
      </c>
      <c r="P61" s="50">
        <f>Data!C67*O61</f>
        <v>6.4533333333333331</v>
      </c>
    </row>
    <row r="62" spans="7:16">
      <c r="G62" s="19">
        <f>Data!B68*Data!C68</f>
        <v>1547</v>
      </c>
      <c r="H62" s="19">
        <f>IF(Data!C$6=1,Data!D68,IF(Data!C$6=2,G62,Data!B68))</f>
        <v>30</v>
      </c>
      <c r="I62" s="28">
        <f>Data!E68*SQRT(Data!F68/20)</f>
        <v>15.355024516666493</v>
      </c>
      <c r="J62" s="28">
        <f>B$16*Data!B68/240/I62</f>
        <v>0.1319329273056174</v>
      </c>
      <c r="K62">
        <f t="shared" si="1"/>
        <v>0.39548482918778705</v>
      </c>
      <c r="L62">
        <f t="shared" si="2"/>
        <v>0.33644238076411903</v>
      </c>
      <c r="M62" s="48">
        <f>(1-I62*L62/Data!G68)*100</f>
        <v>97.66240678503226</v>
      </c>
      <c r="N62" s="49">
        <f t="shared" si="3"/>
        <v>29.298722035509677</v>
      </c>
      <c r="O62" s="50">
        <f>Data!B68/240*B$16</f>
        <v>2.0258333333333334</v>
      </c>
      <c r="P62" s="50">
        <f>Data!C68*O62</f>
        <v>14.180833333333334</v>
      </c>
    </row>
    <row r="63" spans="7:16">
      <c r="G63" s="19">
        <f>Data!B69*Data!C69</f>
        <v>4800</v>
      </c>
      <c r="H63" s="19">
        <f>IF(Data!C$6=1,Data!D69,IF(Data!C$6=2,G63,Data!B69))</f>
        <v>71</v>
      </c>
      <c r="I63" s="28">
        <f>Data!E69*SQRT(Data!F69/20)</f>
        <v>72.125712629164525</v>
      </c>
      <c r="J63" s="28">
        <f>B$16*Data!B69/240/I63</f>
        <v>0.12200919310489641</v>
      </c>
      <c r="K63">
        <f t="shared" si="1"/>
        <v>0.39598346485272184</v>
      </c>
      <c r="L63">
        <f t="shared" si="2"/>
        <v>0.34090291866847233</v>
      </c>
      <c r="M63" s="48">
        <f>(1-I63*L63/Data!G69)*100</f>
        <v>96.034215169947473</v>
      </c>
      <c r="N63" s="49">
        <f t="shared" si="3"/>
        <v>68.184292770662708</v>
      </c>
      <c r="O63" s="50">
        <f>Data!B69/240*B$16</f>
        <v>8.8000000000000007</v>
      </c>
      <c r="P63" s="50">
        <f>Data!C69*O63</f>
        <v>44</v>
      </c>
    </row>
    <row r="64" spans="7:16">
      <c r="G64" s="19">
        <f>Data!B70*Data!C70</f>
        <v>38031</v>
      </c>
      <c r="H64" s="19">
        <f>IF(Data!C$6=1,Data!D70,IF(Data!C$6=2,G64,Data!B70))</f>
        <v>56</v>
      </c>
      <c r="I64" s="28">
        <f>Data!E70*SQRT(Data!F70/20)</f>
        <v>63.834654516071431</v>
      </c>
      <c r="J64" s="28">
        <f>B$16*Data!B70/240/I64</f>
        <v>0.2600598915931126</v>
      </c>
      <c r="K64">
        <f t="shared" si="1"/>
        <v>0.38567691181716435</v>
      </c>
      <c r="L64">
        <f t="shared" si="2"/>
        <v>0.28232682554720939</v>
      </c>
      <c r="M64" s="48">
        <f>(1-I64*L64/Data!G70)*100</f>
        <v>95.657292682066199</v>
      </c>
      <c r="N64" s="49">
        <f t="shared" si="3"/>
        <v>53.568083901957067</v>
      </c>
      <c r="O64" s="50">
        <f>Data!B70/240*B$16</f>
        <v>16.600833333333334</v>
      </c>
      <c r="P64" s="50">
        <f>Data!C70*O64</f>
        <v>348.61750000000001</v>
      </c>
    </row>
    <row r="65" spans="7:16">
      <c r="G65" s="19">
        <f>Data!B71*Data!C71</f>
        <v>7960</v>
      </c>
      <c r="H65" s="19">
        <f>IF(Data!C$6=1,Data!D71,IF(Data!C$6=2,G65,Data!B71))</f>
        <v>75</v>
      </c>
      <c r="I65" s="28">
        <f>Data!E71*SQRT(Data!F71/20)</f>
        <v>26.33622060706044</v>
      </c>
      <c r="J65" s="28">
        <f>B$16*Data!B71/240/I65</f>
        <v>0.34632278751827217</v>
      </c>
      <c r="K65">
        <f t="shared" si="1"/>
        <v>0.37572062176368903</v>
      </c>
      <c r="L65">
        <f t="shared" si="2"/>
        <v>0.24946862445754228</v>
      </c>
      <c r="M65" s="48">
        <f>(1-I65*L65/Data!G71)*100</f>
        <v>98.6833545634762</v>
      </c>
      <c r="N65" s="49">
        <f t="shared" si="3"/>
        <v>74.01251592260715</v>
      </c>
      <c r="O65" s="50">
        <f>Data!B71/240*B$16</f>
        <v>9.1208333333333336</v>
      </c>
      <c r="P65" s="50">
        <f>Data!C71*O65</f>
        <v>72.966666666666669</v>
      </c>
    </row>
    <row r="66" spans="7:16">
      <c r="G66" s="19">
        <f>Data!B72*Data!C72</f>
        <v>1476</v>
      </c>
      <c r="H66" s="19">
        <f>IF(Data!C$6=1,Data!D72,IF(Data!C$6=2,G66,Data!B72))</f>
        <v>55</v>
      </c>
      <c r="I66" s="28">
        <f>Data!E72*SQRT(Data!F72/20)</f>
        <v>7.4265751417722425</v>
      </c>
      <c r="J66" s="28">
        <f>B$16*Data!B72/240/I66</f>
        <v>0.30363928957189246</v>
      </c>
      <c r="K66">
        <f t="shared" si="1"/>
        <v>0.38096868017226382</v>
      </c>
      <c r="L66">
        <f t="shared" si="2"/>
        <v>0.26537279041561374</v>
      </c>
      <c r="M66" s="48">
        <f>(1-I66*L66/Data!G72)*100</f>
        <v>99.198857329836045</v>
      </c>
      <c r="N66" s="49">
        <f t="shared" si="3"/>
        <v>54.559371531409823</v>
      </c>
      <c r="O66" s="50">
        <f>Data!B72/240*B$16</f>
        <v>2.2549999999999999</v>
      </c>
      <c r="P66" s="50">
        <f>Data!C72*O66</f>
        <v>13.53</v>
      </c>
    </row>
    <row r="67" spans="7:16">
      <c r="G67" s="19">
        <f>Data!B73*Data!C73</f>
        <v>2820</v>
      </c>
      <c r="H67" s="19">
        <f>IF(Data!C$6=1,Data!D73,IF(Data!C$6=2,G67,Data!B73))</f>
        <v>30</v>
      </c>
      <c r="I67" s="28">
        <f>Data!E73*SQRT(Data!F73/20)</f>
        <v>9.987402188667021</v>
      </c>
      <c r="J67" s="28">
        <f>B$16*Data!B73/240/I67</f>
        <v>0.12941303209623772</v>
      </c>
      <c r="K67">
        <f t="shared" si="1"/>
        <v>0.39561507675148228</v>
      </c>
      <c r="L67">
        <f t="shared" si="2"/>
        <v>0.33757133654852461</v>
      </c>
      <c r="M67" s="48">
        <f>(1-I67*L67/Data!G73)*100</f>
        <v>97.166839743297501</v>
      </c>
      <c r="N67" s="49">
        <f t="shared" si="3"/>
        <v>29.150051922989249</v>
      </c>
      <c r="O67" s="50">
        <f>Data!B73/240*B$16</f>
        <v>1.2925000000000002</v>
      </c>
      <c r="P67" s="50">
        <f>Data!C73*O67</f>
        <v>25.850000000000005</v>
      </c>
    </row>
    <row r="68" spans="7:16">
      <c r="G68" s="19">
        <f>Data!B74*Data!C74</f>
        <v>22638</v>
      </c>
      <c r="H68" s="19">
        <f>IF(Data!C$6=1,Data!D74,IF(Data!C$6=2,G68,Data!B74))</f>
        <v>48</v>
      </c>
      <c r="I68" s="28">
        <f>Data!E74*SQRT(Data!F74/20)</f>
        <v>61.718338747721653</v>
      </c>
      <c r="J68" s="28">
        <f>B$16*Data!B74/240/I68</f>
        <v>0.2401636256054798</v>
      </c>
      <c r="K68">
        <f t="shared" si="1"/>
        <v>0.38760093528486539</v>
      </c>
      <c r="L68">
        <f t="shared" si="2"/>
        <v>0.29031024094234392</v>
      </c>
      <c r="M68" s="48">
        <f>(1-I68*L68/Data!G74)*100</f>
        <v>96.27495513671262</v>
      </c>
      <c r="N68" s="49">
        <f t="shared" si="3"/>
        <v>46.21197846562206</v>
      </c>
      <c r="O68" s="50">
        <f>Data!B74/240*B$16</f>
        <v>14.822500000000002</v>
      </c>
      <c r="P68" s="50">
        <f>Data!C74*O68</f>
        <v>207.51500000000001</v>
      </c>
    </row>
    <row r="69" spans="7:16">
      <c r="G69" s="19">
        <f>Data!B75*Data!C75</f>
        <v>2356</v>
      </c>
      <c r="H69" s="19">
        <f>IF(Data!C$6=1,Data!D75,IF(Data!C$6=2,G69,Data!B75))</f>
        <v>55</v>
      </c>
      <c r="I69" s="28">
        <f>Data!E75*SQRT(Data!F75/20)</f>
        <v>3.7539037116878582</v>
      </c>
      <c r="J69" s="28">
        <f>B$16*Data!B75/240/I69</f>
        <v>0.18558458611966536</v>
      </c>
      <c r="K69">
        <f t="shared" si="1"/>
        <v>0.39213052537344345</v>
      </c>
      <c r="L69">
        <f t="shared" si="2"/>
        <v>0.31299999132105077</v>
      </c>
      <c r="M69" s="48">
        <f>(1-I69*L69/Data!G75)*100</f>
        <v>98.321468815459497</v>
      </c>
      <c r="N69" s="49">
        <f t="shared" si="3"/>
        <v>54.076807848502725</v>
      </c>
      <c r="O69" s="50">
        <f>Data!B75/240*B$16</f>
        <v>0.69666666666666666</v>
      </c>
      <c r="P69" s="50">
        <f>Data!C75*O69</f>
        <v>21.596666666666668</v>
      </c>
    </row>
    <row r="70" spans="7:16">
      <c r="G70" s="19">
        <f>Data!B76*Data!C76</f>
        <v>5175</v>
      </c>
      <c r="H70" s="19">
        <f>IF(Data!C$6=1,Data!D76,IF(Data!C$6=2,G70,Data!B76))</f>
        <v>34</v>
      </c>
      <c r="I70" s="28">
        <f>Data!E76*SQRT(Data!F76/20)</f>
        <v>3.8252700273048661</v>
      </c>
      <c r="J70" s="28">
        <f>B$16*Data!B76/240/I70</f>
        <v>0.17972587427622339</v>
      </c>
      <c r="K70">
        <f t="shared" si="1"/>
        <v>0.39255037840852625</v>
      </c>
      <c r="L70">
        <f t="shared" si="2"/>
        <v>0.31550479153877453</v>
      </c>
      <c r="M70" s="48">
        <f>(1-I70*L70/Data!G76)*100</f>
        <v>97.432146760543944</v>
      </c>
      <c r="N70" s="49">
        <f t="shared" ref="N70:N101" si="4">H70*M70/100</f>
        <v>33.12692989858494</v>
      </c>
      <c r="O70" s="50">
        <f>Data!B76/240*B$16</f>
        <v>0.6875</v>
      </c>
      <c r="P70" s="50">
        <f>Data!C76*O70</f>
        <v>47.4375</v>
      </c>
    </row>
    <row r="71" spans="7:16">
      <c r="G71" s="19">
        <f>Data!B77*Data!C77</f>
        <v>5265</v>
      </c>
      <c r="H71" s="19">
        <f>IF(Data!C$6=1,Data!D77,IF(Data!C$6=2,G71,Data!B77))</f>
        <v>43</v>
      </c>
      <c r="I71" s="28">
        <f>Data!E77*SQRT(Data!F77/20)</f>
        <v>12.046592383934863</v>
      </c>
      <c r="J71" s="28">
        <f>B$16*Data!B77/240/I71</f>
        <v>0.14838220992550399</v>
      </c>
      <c r="K71">
        <f t="shared" ref="K71:K134" si="5">1/SQRT(2*3.1416)*EXP(-J71*J71/2)</f>
        <v>0.39457409254371317</v>
      </c>
      <c r="L71">
        <f t="shared" ref="L71:L134" si="6">MIN(4,(K71-J71*(1-NORMSDIST(J71))))</f>
        <v>0.32913448581314969</v>
      </c>
      <c r="M71" s="48">
        <f>(1-I71*L71/Data!G77)*100</f>
        <v>96.695875841594159</v>
      </c>
      <c r="N71" s="49">
        <f t="shared" si="4"/>
        <v>41.579226611885488</v>
      </c>
      <c r="O71" s="50">
        <f>Data!B77/240*B$16</f>
        <v>1.7875000000000001</v>
      </c>
      <c r="P71" s="50">
        <f>Data!C77*O71</f>
        <v>48.262500000000003</v>
      </c>
    </row>
    <row r="72" spans="7:16">
      <c r="G72" s="19">
        <f>Data!B78*Data!C78</f>
        <v>18386</v>
      </c>
      <c r="H72" s="19">
        <f>IF(Data!C$6=1,Data!D78,IF(Data!C$6=2,G72,Data!B78))</f>
        <v>42</v>
      </c>
      <c r="I72" s="28">
        <f>Data!E78*SQRT(Data!F78/20)</f>
        <v>25.462427729322634</v>
      </c>
      <c r="J72" s="28">
        <f>B$16*Data!B78/240/I72</f>
        <v>0.11412239886249984</v>
      </c>
      <c r="K72">
        <f t="shared" si="5"/>
        <v>0.39635236079331432</v>
      </c>
      <c r="L72">
        <f t="shared" si="6"/>
        <v>0.34447569820512125</v>
      </c>
      <c r="M72" s="48">
        <f>(1-I72*L72/Data!G78)*100</f>
        <v>91.566165798023206</v>
      </c>
      <c r="N72" s="49">
        <f t="shared" si="4"/>
        <v>38.457789635169746</v>
      </c>
      <c r="O72" s="50">
        <f>Data!B78/240*B$16</f>
        <v>2.9058333333333337</v>
      </c>
      <c r="P72" s="50">
        <f>Data!C78*O72</f>
        <v>168.53833333333336</v>
      </c>
    </row>
    <row r="73" spans="7:16">
      <c r="G73" s="19">
        <f>Data!B79*Data!C79</f>
        <v>28272</v>
      </c>
      <c r="H73" s="19">
        <f>IF(Data!C$6=1,Data!D79,IF(Data!C$6=2,G73,Data!B79))</f>
        <v>96</v>
      </c>
      <c r="I73" s="28">
        <f>Data!E79*SQRT(Data!F79/20)</f>
        <v>34.734306349624987</v>
      </c>
      <c r="J73" s="28">
        <f>B$16*Data!B79/240/I73</f>
        <v>0.24068423638148342</v>
      </c>
      <c r="K73">
        <f t="shared" si="5"/>
        <v>0.38755242336258794</v>
      </c>
      <c r="L73">
        <f t="shared" si="6"/>
        <v>0.29009939321047423</v>
      </c>
      <c r="M73" s="48">
        <f>(1-I73*L73/Data!G79)*100</f>
        <v>95.853332841311556</v>
      </c>
      <c r="N73" s="49">
        <f t="shared" si="4"/>
        <v>92.019199527659097</v>
      </c>
      <c r="O73" s="50">
        <f>Data!B79/240*B$16</f>
        <v>8.36</v>
      </c>
      <c r="P73" s="50">
        <f>Data!C79*O73</f>
        <v>259.15999999999997</v>
      </c>
    </row>
    <row r="74" spans="7:16">
      <c r="G74" s="19">
        <f>Data!B80*Data!C80</f>
        <v>1360</v>
      </c>
      <c r="H74" s="19">
        <f>IF(Data!C$6=1,Data!D80,IF(Data!C$6=2,G74,Data!B80))</f>
        <v>33</v>
      </c>
      <c r="I74" s="28">
        <f>Data!E80*SQRT(Data!F80/20)</f>
        <v>1.8876600709407143</v>
      </c>
      <c r="J74" s="28">
        <f>B$16*Data!B80/240/I74</f>
        <v>0.19424401263302588</v>
      </c>
      <c r="K74">
        <f t="shared" si="5"/>
        <v>0.39148617751772852</v>
      </c>
      <c r="L74">
        <f t="shared" si="6"/>
        <v>0.30932243429100864</v>
      </c>
      <c r="M74" s="48">
        <f>(1-I74*L74/Data!G80)*100</f>
        <v>98.540260979356702</v>
      </c>
      <c r="N74" s="49">
        <f t="shared" si="4"/>
        <v>32.518286123187714</v>
      </c>
      <c r="O74" s="50">
        <f>Data!B80/240*B$16</f>
        <v>0.3666666666666667</v>
      </c>
      <c r="P74" s="50">
        <f>Data!C80*O74</f>
        <v>12.466666666666669</v>
      </c>
    </row>
    <row r="75" spans="7:16">
      <c r="G75" s="19">
        <f>Data!B81*Data!C81</f>
        <v>21840</v>
      </c>
      <c r="H75" s="19">
        <f>IF(Data!C$6=1,Data!D81,IF(Data!C$6=2,G75,Data!B81))</f>
        <v>75</v>
      </c>
      <c r="I75" s="28">
        <f>Data!E81*SQRT(Data!F81/20)</f>
        <v>11.04908778165877</v>
      </c>
      <c r="J75" s="28">
        <f>B$16*Data!B81/240/I75</f>
        <v>0.43140816335799442</v>
      </c>
      <c r="K75">
        <f t="shared" si="5"/>
        <v>0.36349264933435754</v>
      </c>
      <c r="L75">
        <f t="shared" si="6"/>
        <v>0.21979671282406849</v>
      </c>
      <c r="M75" s="48">
        <f>(1-I75*L75/Data!G81)*100</f>
        <v>98.4531508445139</v>
      </c>
      <c r="N75" s="49">
        <f t="shared" si="4"/>
        <v>73.839863133385421</v>
      </c>
      <c r="O75" s="50">
        <f>Data!B81/240*B$16</f>
        <v>4.7666666666666666</v>
      </c>
      <c r="P75" s="50">
        <f>Data!C81*O75</f>
        <v>200.2</v>
      </c>
    </row>
    <row r="76" spans="7:16">
      <c r="G76" s="19">
        <f>Data!B82*Data!C82</f>
        <v>1300</v>
      </c>
      <c r="H76" s="19">
        <f>IF(Data!C$6=1,Data!D82,IF(Data!C$6=2,G76,Data!B82))</f>
        <v>30</v>
      </c>
      <c r="I76" s="28">
        <f>Data!E82*SQRT(Data!F82/20)</f>
        <v>2.6316162303795996</v>
      </c>
      <c r="J76" s="28">
        <f>B$16*Data!B82/240/I76</f>
        <v>0.17416419918766829</v>
      </c>
      <c r="K76">
        <f t="shared" si="5"/>
        <v>0.39293688162637808</v>
      </c>
      <c r="L76">
        <f t="shared" si="6"/>
        <v>0.31789506484133045</v>
      </c>
      <c r="M76" s="48">
        <f>(1-I76*L76/Data!G82)*100</f>
        <v>98.326844375611955</v>
      </c>
      <c r="N76" s="49">
        <f t="shared" si="4"/>
        <v>29.498053312683588</v>
      </c>
      <c r="O76" s="50">
        <f>Data!B82/240*B$16</f>
        <v>0.45833333333333337</v>
      </c>
      <c r="P76" s="50">
        <f>Data!C82*O76</f>
        <v>11.916666666666668</v>
      </c>
    </row>
    <row r="77" spans="7:16">
      <c r="G77" s="19">
        <f>Data!B83*Data!C83</f>
        <v>10720</v>
      </c>
      <c r="H77" s="19">
        <f>IF(Data!C$6=1,Data!D83,IF(Data!C$6=2,G77,Data!B83))</f>
        <v>44</v>
      </c>
      <c r="I77" s="28">
        <f>Data!E83*SQRT(Data!F83/20)</f>
        <v>22.082441530636789</v>
      </c>
      <c r="J77" s="28">
        <f>B$16*Data!B83/240/I77</f>
        <v>0.13906221959527953</v>
      </c>
      <c r="K77">
        <f t="shared" si="5"/>
        <v>0.39510297459448485</v>
      </c>
      <c r="L77">
        <f t="shared" si="6"/>
        <v>0.33326193722729736</v>
      </c>
      <c r="M77" s="48">
        <f>(1-I77*L77/Data!G83)*100</f>
        <v>94.92466397020101</v>
      </c>
      <c r="N77" s="49">
        <f t="shared" si="4"/>
        <v>41.766852146888439</v>
      </c>
      <c r="O77" s="50">
        <f>Data!B83/240*B$16</f>
        <v>3.0708333333333333</v>
      </c>
      <c r="P77" s="50">
        <f>Data!C83*O77</f>
        <v>98.266666666666666</v>
      </c>
    </row>
    <row r="78" spans="7:16">
      <c r="G78" s="19">
        <f>Data!B84*Data!C84</f>
        <v>32910</v>
      </c>
      <c r="H78" s="19">
        <f>IF(Data!C$6=1,Data!D84,IF(Data!C$6=2,G78,Data!B84))</f>
        <v>67</v>
      </c>
      <c r="I78" s="28">
        <f>Data!E84*SQRT(Data!F84/20)</f>
        <v>55.637115300997621</v>
      </c>
      <c r="J78" s="28">
        <f>B$16*Data!B84/240/I78</f>
        <v>0.18073966054730059</v>
      </c>
      <c r="K78">
        <f t="shared" si="5"/>
        <v>0.39247865913510088</v>
      </c>
      <c r="L78">
        <f t="shared" si="6"/>
        <v>0.31507039949285714</v>
      </c>
      <c r="M78" s="48">
        <f>(1-I78*L78/Data!G84)*100</f>
        <v>93.507552539068342</v>
      </c>
      <c r="N78" s="49">
        <f t="shared" si="4"/>
        <v>62.650060201175791</v>
      </c>
      <c r="O78" s="50">
        <f>Data!B84/240*B$16</f>
        <v>10.055833333333336</v>
      </c>
      <c r="P78" s="50">
        <f>Data!C84*O78</f>
        <v>301.67500000000007</v>
      </c>
    </row>
    <row r="79" spans="7:16">
      <c r="G79" s="19">
        <f>Data!B85*Data!C85</f>
        <v>8470</v>
      </c>
      <c r="H79" s="19">
        <f>IF(Data!C$6=1,Data!D85,IF(Data!C$6=2,G79,Data!B85))</f>
        <v>32</v>
      </c>
      <c r="I79" s="28">
        <f>Data!E85*SQRT(Data!F85/20)</f>
        <v>6.2678922002797677</v>
      </c>
      <c r="J79" s="28">
        <f>B$16*Data!B85/240/I79</f>
        <v>0.17696007385340148</v>
      </c>
      <c r="K79">
        <f t="shared" si="5"/>
        <v>0.39274405599229584</v>
      </c>
      <c r="L79">
        <f t="shared" si="6"/>
        <v>0.31669194708229387</v>
      </c>
      <c r="M79" s="48">
        <f>(1-I79*L79/Data!G85)*100</f>
        <v>96.635608499985565</v>
      </c>
      <c r="N79" s="49">
        <f t="shared" si="4"/>
        <v>30.923394719995382</v>
      </c>
      <c r="O79" s="50">
        <f>Data!B85/240*B$16</f>
        <v>1.1091666666666666</v>
      </c>
      <c r="P79" s="50">
        <f>Data!C85*O79</f>
        <v>77.641666666666666</v>
      </c>
    </row>
    <row r="80" spans="7:16">
      <c r="G80" s="19">
        <f>Data!B86*Data!C86</f>
        <v>28560</v>
      </c>
      <c r="H80" s="19">
        <f>IF(Data!C$6=1,Data!D86,IF(Data!C$6=2,G80,Data!B86))</f>
        <v>43</v>
      </c>
      <c r="I80" s="28">
        <f>Data!E86*SQRT(Data!F86/20)</f>
        <v>22.70718309868883</v>
      </c>
      <c r="J80" s="28">
        <f>B$16*Data!B86/240/I80</f>
        <v>0.13725465871839609</v>
      </c>
      <c r="K80">
        <f t="shared" si="5"/>
        <v>0.39520165589845174</v>
      </c>
      <c r="L80">
        <f t="shared" si="6"/>
        <v>0.33406640583177777</v>
      </c>
      <c r="M80" s="48">
        <f>(1-I80*L80/Data!G86)*100</f>
        <v>91.5714366173966</v>
      </c>
      <c r="N80" s="49">
        <f t="shared" si="4"/>
        <v>39.375717745480536</v>
      </c>
      <c r="O80" s="50">
        <f>Data!B86/240*B$16</f>
        <v>3.1166666666666671</v>
      </c>
      <c r="P80" s="50">
        <f>Data!C86*O80</f>
        <v>261.80000000000007</v>
      </c>
    </row>
    <row r="81" spans="7:16">
      <c r="G81" s="19">
        <f>Data!B87*Data!C87</f>
        <v>4560</v>
      </c>
      <c r="H81" s="19">
        <f>IF(Data!C$6=1,Data!D87,IF(Data!C$6=2,G81,Data!B87))</f>
        <v>37</v>
      </c>
      <c r="I81" s="28">
        <f>Data!E87*SQRT(Data!F87/20)</f>
        <v>5.5570785358533739</v>
      </c>
      <c r="J81" s="28">
        <f>B$16*Data!B87/240/I81</f>
        <v>0.19794573585796524</v>
      </c>
      <c r="K81">
        <f t="shared" si="5"/>
        <v>0.3912021051422514</v>
      </c>
      <c r="L81">
        <f t="shared" si="6"/>
        <v>0.30775931536823747</v>
      </c>
      <c r="M81" s="48">
        <f>(1-I81*L81/Data!G87)*100</f>
        <v>97.862196642947794</v>
      </c>
      <c r="N81" s="49">
        <f t="shared" si="4"/>
        <v>36.209012757890683</v>
      </c>
      <c r="O81" s="50">
        <f>Data!B87/240*B$16</f>
        <v>1.1000000000000001</v>
      </c>
      <c r="P81" s="50">
        <f>Data!C87*O81</f>
        <v>41.800000000000004</v>
      </c>
    </row>
    <row r="82" spans="7:16">
      <c r="G82" s="19">
        <f>Data!B88*Data!C88</f>
        <v>10800</v>
      </c>
      <c r="H82" s="19">
        <f>IF(Data!C$6=1,Data!D88,IF(Data!C$6=2,G82,Data!B88))</f>
        <v>41</v>
      </c>
      <c r="I82" s="28">
        <f>Data!E88*SQRT(Data!F88/20)</f>
        <v>13.689578695924983</v>
      </c>
      <c r="J82" s="28">
        <f>B$16*Data!B88/240/I82</f>
        <v>0.16070618744862328</v>
      </c>
      <c r="K82">
        <f t="shared" si="5"/>
        <v>0.39382330223478246</v>
      </c>
      <c r="L82">
        <f t="shared" si="6"/>
        <v>0.3237293045444799</v>
      </c>
      <c r="M82" s="48">
        <f>(1-I82*L82/Data!G88)*100</f>
        <v>95.697361368214828</v>
      </c>
      <c r="N82" s="49">
        <f t="shared" si="4"/>
        <v>39.235918160968083</v>
      </c>
      <c r="O82" s="50">
        <f>Data!B88/240*B$16</f>
        <v>2.2000000000000002</v>
      </c>
      <c r="P82" s="50">
        <f>Data!C88*O82</f>
        <v>99.000000000000014</v>
      </c>
    </row>
    <row r="83" spans="7:16">
      <c r="G83" s="19">
        <f>Data!B89*Data!C89</f>
        <v>3300</v>
      </c>
      <c r="H83" s="19">
        <f>IF(Data!C$6=1,Data!D89,IF(Data!C$6=2,G83,Data!B89))</f>
        <v>40</v>
      </c>
      <c r="I83" s="28">
        <f>Data!E89*SQRT(Data!F89/20)</f>
        <v>4.1247952259406357</v>
      </c>
      <c r="J83" s="28">
        <f>B$16*Data!B89/240/I83</f>
        <v>0.24445657980594393</v>
      </c>
      <c r="K83">
        <f t="shared" si="5"/>
        <v>0.3871979522802878</v>
      </c>
      <c r="L83">
        <f t="shared" si="6"/>
        <v>0.28857472875377499</v>
      </c>
      <c r="M83" s="48">
        <f>(1-I83*L83/Data!G89)*100</f>
        <v>98.599633337069776</v>
      </c>
      <c r="N83" s="49">
        <f t="shared" si="4"/>
        <v>39.439853334827916</v>
      </c>
      <c r="O83" s="50">
        <f>Data!B89/240*B$16</f>
        <v>1.0083333333333333</v>
      </c>
      <c r="P83" s="50">
        <f>Data!C89*O83</f>
        <v>30.25</v>
      </c>
    </row>
    <row r="84" spans="7:16">
      <c r="G84" s="19">
        <f>Data!B90*Data!C90</f>
        <v>3066</v>
      </c>
      <c r="H84" s="19">
        <f>IF(Data!C$6=1,Data!D90,IF(Data!C$6=2,G84,Data!B90))</f>
        <v>35</v>
      </c>
      <c r="I84" s="28">
        <f>Data!E90*SQRT(Data!F90/20)</f>
        <v>3.2005500227074131</v>
      </c>
      <c r="J84" s="28">
        <f>B$16*Data!B90/240/I84</f>
        <v>0.12029182398915307</v>
      </c>
      <c r="K84">
        <f t="shared" si="5"/>
        <v>0.39606586180000697</v>
      </c>
      <c r="L84">
        <f t="shared" si="6"/>
        <v>0.34167880175422533</v>
      </c>
      <c r="M84" s="48">
        <f>(1-I84*L84/Data!G90)*100</f>
        <v>96.783646774373153</v>
      </c>
      <c r="N84" s="49">
        <f t="shared" si="4"/>
        <v>33.874276371030604</v>
      </c>
      <c r="O84" s="50">
        <f>Data!B90/240*B$16</f>
        <v>0.38500000000000001</v>
      </c>
      <c r="P84" s="50">
        <f>Data!C90*O84</f>
        <v>28.105</v>
      </c>
    </row>
    <row r="85" spans="7:16">
      <c r="G85" s="19">
        <f>Data!B91*Data!C91</f>
        <v>9170</v>
      </c>
      <c r="H85" s="19">
        <f>IF(Data!C$6=1,Data!D91,IF(Data!C$6=2,G85,Data!B91))</f>
        <v>92</v>
      </c>
      <c r="I85" s="28">
        <f>Data!E91*SQRT(Data!F91/20)</f>
        <v>14.013842765215211</v>
      </c>
      <c r="J85" s="28">
        <f>B$16*Data!B91/240/I85</f>
        <v>0.42844541409941111</v>
      </c>
      <c r="K85">
        <f t="shared" si="5"/>
        <v>0.36395594865328523</v>
      </c>
      <c r="L85">
        <f t="shared" si="6"/>
        <v>0.22078515804059176</v>
      </c>
      <c r="M85" s="48">
        <f>(1-I85*L85/Data!G91)*100</f>
        <v>98.988873042590185</v>
      </c>
      <c r="N85" s="49">
        <f t="shared" si="4"/>
        <v>91.069763199182958</v>
      </c>
      <c r="O85" s="50">
        <f>Data!B91/240*B$16</f>
        <v>6.0041666666666664</v>
      </c>
      <c r="P85" s="50">
        <f>Data!C91*O85</f>
        <v>84.058333333333337</v>
      </c>
    </row>
    <row r="86" spans="7:16">
      <c r="G86" s="19">
        <f>Data!B92*Data!C92</f>
        <v>10647</v>
      </c>
      <c r="H86" s="19">
        <f>IF(Data!C$6=1,Data!D92,IF(Data!C$6=2,G86,Data!B92))</f>
        <v>53</v>
      </c>
      <c r="I86" s="28">
        <f>Data!E92*SQRT(Data!F92/20)</f>
        <v>4.9023477286101098</v>
      </c>
      <c r="J86" s="28">
        <f>B$16*Data!B92/240/I86</f>
        <v>0.21877273081647969</v>
      </c>
      <c r="K86">
        <f t="shared" si="5"/>
        <v>0.38950816298352026</v>
      </c>
      <c r="L86">
        <f t="shared" si="6"/>
        <v>0.29906455279008048</v>
      </c>
      <c r="M86" s="48">
        <f>(1-I86*L86/Data!G92)*100</f>
        <v>97.125257978277943</v>
      </c>
      <c r="N86" s="49">
        <f t="shared" si="4"/>
        <v>51.476386728487313</v>
      </c>
      <c r="O86" s="50">
        <f>Data!B92/240*B$16</f>
        <v>1.0725</v>
      </c>
      <c r="P86" s="50">
        <f>Data!C92*O86</f>
        <v>97.597499999999997</v>
      </c>
    </row>
    <row r="87" spans="7:16">
      <c r="G87" s="19">
        <f>Data!B93*Data!C93</f>
        <v>21675</v>
      </c>
      <c r="H87" s="19">
        <f>IF(Data!C$6=1,Data!D93,IF(Data!C$6=2,G87,Data!B93))</f>
        <v>44</v>
      </c>
      <c r="I87" s="28">
        <f>Data!E93*SQRT(Data!F93/20)</f>
        <v>40.345875327161693</v>
      </c>
      <c r="J87" s="28">
        <f>B$16*Data!B93/240/I87</f>
        <v>9.6560882661295908E-2</v>
      </c>
      <c r="K87">
        <f t="shared" si="5"/>
        <v>0.39708627502923632</v>
      </c>
      <c r="L87">
        <f t="shared" si="6"/>
        <v>0.35251980073889122</v>
      </c>
      <c r="M87" s="48">
        <f>(1-I87*L87/Data!G93)*100</f>
        <v>88.974635712428537</v>
      </c>
      <c r="N87" s="49">
        <f t="shared" si="4"/>
        <v>39.148839713468554</v>
      </c>
      <c r="O87" s="50">
        <f>Data!B93/240*B$16</f>
        <v>3.8958333333333335</v>
      </c>
      <c r="P87" s="50">
        <f>Data!C93*O87</f>
        <v>198.6875</v>
      </c>
    </row>
    <row r="88" spans="7:16">
      <c r="G88" s="19">
        <f>Data!B94*Data!C94</f>
        <v>8555</v>
      </c>
      <c r="H88" s="19">
        <f>IF(Data!C$6=1,Data!D94,IF(Data!C$6=2,G88,Data!B94))</f>
        <v>91</v>
      </c>
      <c r="I88" s="28">
        <f>Data!E94*SQRT(Data!F94/20)</f>
        <v>11.197949917152597</v>
      </c>
      <c r="J88" s="28">
        <f>B$16*Data!B94/240/I88</f>
        <v>0.24148765503268829</v>
      </c>
      <c r="K88">
        <f t="shared" si="5"/>
        <v>0.3874773644616637</v>
      </c>
      <c r="L88">
        <f t="shared" si="6"/>
        <v>0.28977421421468164</v>
      </c>
      <c r="M88" s="48">
        <f>(1-I88*L88/Data!G94)*100</f>
        <v>97.73085514821102</v>
      </c>
      <c r="N88" s="49">
        <f t="shared" si="4"/>
        <v>88.93507818487204</v>
      </c>
      <c r="O88" s="50">
        <f>Data!B94/240*B$16</f>
        <v>2.7041666666666671</v>
      </c>
      <c r="P88" s="50">
        <f>Data!C94*O88</f>
        <v>78.420833333333348</v>
      </c>
    </row>
    <row r="89" spans="7:16">
      <c r="G89" s="19">
        <f>Data!B95*Data!C95</f>
        <v>26543</v>
      </c>
      <c r="H89" s="19">
        <f>IF(Data!C$6=1,Data!D95,IF(Data!C$6=2,G89,Data!B95))</f>
        <v>35</v>
      </c>
      <c r="I89" s="28">
        <f>Data!E95*SQRT(Data!F95/20)</f>
        <v>48.110665890399247</v>
      </c>
      <c r="J89" s="28">
        <f>B$16*Data!B95/240/I89</f>
        <v>0.26617451860895591</v>
      </c>
      <c r="K89">
        <f t="shared" si="5"/>
        <v>0.38505690916727853</v>
      </c>
      <c r="L89">
        <f t="shared" si="6"/>
        <v>0.27990402589994856</v>
      </c>
      <c r="M89" s="48">
        <f>(1-I89*L89/Data!G95)*100</f>
        <v>96.483976743746709</v>
      </c>
      <c r="N89" s="49">
        <f t="shared" si="4"/>
        <v>33.769391860311345</v>
      </c>
      <c r="O89" s="50">
        <f>Data!B95/240*B$16</f>
        <v>12.805833333333336</v>
      </c>
      <c r="P89" s="50">
        <f>Data!C95*O89</f>
        <v>243.31083333333339</v>
      </c>
    </row>
    <row r="90" spans="7:16">
      <c r="G90" s="19">
        <f>Data!B96*Data!C96</f>
        <v>1484</v>
      </c>
      <c r="H90" s="19">
        <f>IF(Data!C$6=1,Data!D96,IF(Data!C$6=2,G90,Data!B96))</f>
        <v>38</v>
      </c>
      <c r="I90" s="28">
        <f>Data!E96*SQRT(Data!F96/20)</f>
        <v>6.5864198620250134</v>
      </c>
      <c r="J90" s="28">
        <f>B$16*Data!B96/240/I90</f>
        <v>0.14752577075581774</v>
      </c>
      <c r="K90">
        <f t="shared" si="5"/>
        <v>0.39462409361238232</v>
      </c>
      <c r="L90">
        <f t="shared" si="6"/>
        <v>0.3295123377590583</v>
      </c>
      <c r="M90" s="48">
        <f>(1-I90*L90/Data!G96)*100</f>
        <v>97.95254093754852</v>
      </c>
      <c r="N90" s="49">
        <f t="shared" si="4"/>
        <v>37.221965556268437</v>
      </c>
      <c r="O90" s="50">
        <f>Data!B96/240*B$16</f>
        <v>0.97166666666666668</v>
      </c>
      <c r="P90" s="50">
        <f>Data!C96*O90</f>
        <v>13.603333333333333</v>
      </c>
    </row>
    <row r="91" spans="7:16">
      <c r="G91" s="19">
        <f>Data!B97*Data!C97</f>
        <v>24660</v>
      </c>
      <c r="H91" s="19">
        <f>IF(Data!C$6=1,Data!D97,IF(Data!C$6=2,G91,Data!B97))</f>
        <v>30</v>
      </c>
      <c r="I91" s="28">
        <f>Data!E97*SQRT(Data!F97/20)</f>
        <v>34.502575563412272</v>
      </c>
      <c r="J91" s="28">
        <f>B$16*Data!B97/240/I91</f>
        <v>7.2796497816531872E-2</v>
      </c>
      <c r="K91">
        <f t="shared" si="5"/>
        <v>0.39788615096595442</v>
      </c>
      <c r="L91">
        <f t="shared" si="6"/>
        <v>0.36360016313080601</v>
      </c>
      <c r="M91" s="48">
        <f>(1-I91*L91/Data!G97)*100</f>
        <v>83.916484482961977</v>
      </c>
      <c r="N91" s="49">
        <f t="shared" si="4"/>
        <v>25.174945344888592</v>
      </c>
      <c r="O91" s="50">
        <f>Data!B97/240*B$16</f>
        <v>2.5116666666666667</v>
      </c>
      <c r="P91" s="50">
        <f>Data!C97*O91</f>
        <v>226.05</v>
      </c>
    </row>
    <row r="92" spans="7:16">
      <c r="G92" s="19">
        <f>Data!B98*Data!C98</f>
        <v>54940</v>
      </c>
      <c r="H92" s="19">
        <f>IF(Data!C$6=1,Data!D98,IF(Data!C$6=2,G92,Data!B98))</f>
        <v>76</v>
      </c>
      <c r="I92" s="28">
        <f>Data!E98*SQRT(Data!F98/20)</f>
        <v>65.926641308563006</v>
      </c>
      <c r="J92" s="28">
        <f>B$16*Data!B98/240/I92</f>
        <v>0.18631820292258527</v>
      </c>
      <c r="K92">
        <f t="shared" si="5"/>
        <v>0.3920770357256097</v>
      </c>
      <c r="L92">
        <f t="shared" si="6"/>
        <v>0.31268729350064572</v>
      </c>
      <c r="M92" s="48">
        <f>(1-I92*L92/Data!G98)*100</f>
        <v>91.947490999858431</v>
      </c>
      <c r="N92" s="49">
        <f t="shared" si="4"/>
        <v>69.880093159892397</v>
      </c>
      <c r="O92" s="50">
        <f>Data!B98/240*B$16</f>
        <v>12.283333333333333</v>
      </c>
      <c r="P92" s="50">
        <f>Data!C98*O92</f>
        <v>503.61666666666667</v>
      </c>
    </row>
    <row r="93" spans="7:16">
      <c r="G93" s="19">
        <f>Data!B99*Data!C99</f>
        <v>3520</v>
      </c>
      <c r="H93" s="19">
        <f>IF(Data!C$6=1,Data!D99,IF(Data!C$6=2,G93,Data!B99))</f>
        <v>30</v>
      </c>
      <c r="I93" s="28">
        <f>Data!E99*SQRT(Data!F99/20)</f>
        <v>17.362667790083357</v>
      </c>
      <c r="J93" s="28">
        <f>B$16*Data!B99/240/I93</f>
        <v>9.2919668384992354E-2</v>
      </c>
      <c r="K93">
        <f t="shared" si="5"/>
        <v>0.39722328137023699</v>
      </c>
      <c r="L93">
        <f t="shared" si="6"/>
        <v>0.35420299041683978</v>
      </c>
      <c r="M93" s="48">
        <f>(1-I93*L93/Data!G99)*100</f>
        <v>95.376008381307017</v>
      </c>
      <c r="N93" s="49">
        <f t="shared" si="4"/>
        <v>28.612802514392104</v>
      </c>
      <c r="O93" s="50">
        <f>Data!B99/240*B$16</f>
        <v>1.6133333333333333</v>
      </c>
      <c r="P93" s="50">
        <f>Data!C99*O93</f>
        <v>32.266666666666666</v>
      </c>
    </row>
    <row r="94" spans="7:16">
      <c r="G94" s="19">
        <f>Data!B100*Data!C100</f>
        <v>20412</v>
      </c>
      <c r="H94" s="19">
        <f>IF(Data!C$6=1,Data!D100,IF(Data!C$6=2,G94,Data!B100))</f>
        <v>82</v>
      </c>
      <c r="I94" s="28">
        <f>Data!E100*SQRT(Data!F100/20)</f>
        <v>7.9458906623880337</v>
      </c>
      <c r="J94" s="28">
        <f>B$16*Data!B100/240/I94</f>
        <v>0.29071630835979312</v>
      </c>
      <c r="K94">
        <f t="shared" si="5"/>
        <v>0.38243457412162279</v>
      </c>
      <c r="L94">
        <f t="shared" si="6"/>
        <v>0.27032443797692235</v>
      </c>
      <c r="M94" s="48">
        <f>(1-I94*L94/Data!G100)*100</f>
        <v>97.281052623372005</v>
      </c>
      <c r="N94" s="49">
        <f t="shared" si="4"/>
        <v>79.770463151165046</v>
      </c>
      <c r="O94" s="50">
        <f>Data!B100/240*B$16</f>
        <v>2.3100000000000005</v>
      </c>
      <c r="P94" s="50">
        <f>Data!C100*O94</f>
        <v>187.11000000000004</v>
      </c>
    </row>
    <row r="95" spans="7:16">
      <c r="G95" s="19">
        <f>Data!B101*Data!C101</f>
        <v>5963</v>
      </c>
      <c r="H95" s="19">
        <f>IF(Data!C$6=1,Data!D101,IF(Data!C$6=2,G95,Data!B101))</f>
        <v>77</v>
      </c>
      <c r="I95" s="28">
        <f>Data!E101*SQRT(Data!F101/20)</f>
        <v>2.4103668416623294</v>
      </c>
      <c r="J95" s="28">
        <f>B$16*Data!B101/240/I95</f>
        <v>0.33846853484371997</v>
      </c>
      <c r="K95">
        <f t="shared" si="5"/>
        <v>0.37673239281750759</v>
      </c>
      <c r="L95">
        <f t="shared" si="6"/>
        <v>0.2523434910937386</v>
      </c>
      <c r="M95" s="48">
        <f>(1-I95*L95/Data!G101)*100</f>
        <v>98.807371796781055</v>
      </c>
      <c r="N95" s="49">
        <f t="shared" si="4"/>
        <v>76.081676283521404</v>
      </c>
      <c r="O95" s="50">
        <f>Data!B101/240*B$16</f>
        <v>0.81583333333333341</v>
      </c>
      <c r="P95" s="50">
        <f>Data!C101*O95</f>
        <v>54.660833333333336</v>
      </c>
    </row>
    <row r="96" spans="7:16">
      <c r="G96" s="19">
        <f>Data!B102*Data!C102</f>
        <v>2350</v>
      </c>
      <c r="H96" s="19">
        <f>IF(Data!C$6=1,Data!D102,IF(Data!C$6=2,G96,Data!B102))</f>
        <v>37</v>
      </c>
      <c r="I96" s="28">
        <f>Data!E102*SQRT(Data!F102/20)</f>
        <v>6.4539970140490466</v>
      </c>
      <c r="J96" s="28">
        <f>B$16*Data!B102/240/I96</f>
        <v>0.13350899679547304</v>
      </c>
      <c r="K96">
        <f t="shared" si="5"/>
        <v>0.39540211132782094</v>
      </c>
      <c r="L96">
        <f t="shared" si="6"/>
        <v>0.33573755149332646</v>
      </c>
      <c r="M96" s="48">
        <f>(1-I96*L96/Data!G102)*100</f>
        <v>97.509368787537852</v>
      </c>
      <c r="N96" s="49">
        <f t="shared" si="4"/>
        <v>36.078466451389005</v>
      </c>
      <c r="O96" s="50">
        <f>Data!B102/240*B$16</f>
        <v>0.86166666666666669</v>
      </c>
      <c r="P96" s="50">
        <f>Data!C102*O96</f>
        <v>21.541666666666668</v>
      </c>
    </row>
    <row r="97" spans="7:16">
      <c r="G97" s="19">
        <f>Data!B103*Data!C103</f>
        <v>8280</v>
      </c>
      <c r="H97" s="19">
        <f>IF(Data!C$6=1,Data!D103,IF(Data!C$6=2,G97,Data!B103))</f>
        <v>31</v>
      </c>
      <c r="I97" s="28">
        <f>Data!E103*SQRT(Data!F103/20)</f>
        <v>11.832573171273069</v>
      </c>
      <c r="J97" s="28">
        <f>B$16*Data!B103/240/I97</f>
        <v>0.26727069034129175</v>
      </c>
      <c r="K97">
        <f t="shared" si="5"/>
        <v>0.38494434507965675</v>
      </c>
      <c r="L97">
        <f t="shared" si="6"/>
        <v>0.2794712120727878</v>
      </c>
      <c r="M97" s="48">
        <f>(1-I97*L97/Data!G103)*100</f>
        <v>98.043275996381283</v>
      </c>
      <c r="N97" s="49">
        <f t="shared" si="4"/>
        <v>30.393415558878196</v>
      </c>
      <c r="O97" s="50">
        <f>Data!B103/240*B$16</f>
        <v>3.1625000000000001</v>
      </c>
      <c r="P97" s="50">
        <f>Data!C103*O97</f>
        <v>75.900000000000006</v>
      </c>
    </row>
    <row r="98" spans="7:16">
      <c r="G98" s="19">
        <f>Data!B104*Data!C104</f>
        <v>52358</v>
      </c>
      <c r="H98" s="19">
        <f>IF(Data!C$6=1,Data!D104,IF(Data!C$6=2,G98,Data!B104))</f>
        <v>83</v>
      </c>
      <c r="I98" s="28">
        <f>Data!E104*SQRT(Data!F104/20)</f>
        <v>3.4798577894849632</v>
      </c>
      <c r="J98" s="28">
        <f>B$16*Data!B104/240/I98</f>
        <v>0.24761548281379561</v>
      </c>
      <c r="K98">
        <f t="shared" si="5"/>
        <v>0.38689713741112125</v>
      </c>
      <c r="L98">
        <f t="shared" si="6"/>
        <v>0.28730223702043212</v>
      </c>
      <c r="M98" s="48">
        <f>(1-I98*L98/Data!G104)*100</f>
        <v>94.445717069822194</v>
      </c>
      <c r="N98" s="49">
        <f t="shared" si="4"/>
        <v>78.389945167952419</v>
      </c>
      <c r="O98" s="50">
        <f>Data!B104/240*B$16</f>
        <v>0.86166666666666669</v>
      </c>
      <c r="P98" s="50">
        <f>Data!C104*O98</f>
        <v>479.94833333333332</v>
      </c>
    </row>
    <row r="99" spans="7:16">
      <c r="G99" s="19">
        <f>Data!B105*Data!C105</f>
        <v>81716</v>
      </c>
      <c r="H99" s="19">
        <f>IF(Data!C$6=1,Data!D105,IF(Data!C$6=2,G99,Data!B105))</f>
        <v>59</v>
      </c>
      <c r="I99" s="28">
        <f>Data!E105*SQRT(Data!F105/20)</f>
        <v>7.4910064652873691</v>
      </c>
      <c r="J99" s="28">
        <f>B$16*Data!B105/240/I99</f>
        <v>0.15173750976372466</v>
      </c>
      <c r="K99">
        <f t="shared" si="5"/>
        <v>0.39437547614153229</v>
      </c>
      <c r="L99">
        <f t="shared" si="6"/>
        <v>0.32765695049658305</v>
      </c>
      <c r="M99" s="48">
        <f>(1-I99*L99/Data!G105)*100</f>
        <v>87.727598327168764</v>
      </c>
      <c r="N99" s="49">
        <f t="shared" si="4"/>
        <v>51.759283013029574</v>
      </c>
      <c r="O99" s="50">
        <f>Data!B105/240*B$16</f>
        <v>1.1366666666666669</v>
      </c>
      <c r="P99" s="50">
        <f>Data!C105*O99</f>
        <v>749.0633333333335</v>
      </c>
    </row>
    <row r="100" spans="7:16">
      <c r="G100" s="19">
        <f>Data!B106*Data!C106</f>
        <v>110880</v>
      </c>
      <c r="H100" s="19">
        <f>IF(Data!C$6=1,Data!D106,IF(Data!C$6=2,G100,Data!B106))</f>
        <v>42</v>
      </c>
      <c r="I100" s="28">
        <f>Data!E106*SQRT(Data!F106/20)</f>
        <v>22.13725751107588</v>
      </c>
      <c r="J100" s="28">
        <f>B$16*Data!B106/240/I100</f>
        <v>0.26087242275203282</v>
      </c>
      <c r="K100">
        <f t="shared" si="5"/>
        <v>0.38559529699993333</v>
      </c>
      <c r="L100">
        <f t="shared" si="6"/>
        <v>0.28200404592418049</v>
      </c>
      <c r="M100" s="48">
        <f>(1-I100*L100/Data!G106)*100</f>
        <v>92.655533901424874</v>
      </c>
      <c r="N100" s="49">
        <f t="shared" si="4"/>
        <v>38.915324238598444</v>
      </c>
      <c r="O100" s="50">
        <f>Data!B106/240*B$16</f>
        <v>5.7750000000000004</v>
      </c>
      <c r="P100" s="50">
        <f>Data!C106*O100</f>
        <v>1016.4000000000001</v>
      </c>
    </row>
    <row r="101" spans="7:16">
      <c r="G101" s="19">
        <f>Data!B107*Data!C107</f>
        <v>101727</v>
      </c>
      <c r="H101" s="19">
        <f>IF(Data!C$6=1,Data!D107,IF(Data!C$6=2,G101,Data!B107))</f>
        <v>45</v>
      </c>
      <c r="I101" s="28">
        <f>Data!E107*SQRT(Data!F107/20)</f>
        <v>11.782053975544633</v>
      </c>
      <c r="J101" s="28">
        <f>B$16*Data!B107/240/I101</f>
        <v>0.29642539469342033</v>
      </c>
      <c r="K101">
        <f t="shared" si="5"/>
        <v>0.38179414245410376</v>
      </c>
      <c r="L101">
        <f t="shared" si="6"/>
        <v>0.26812904909275376</v>
      </c>
      <c r="M101" s="48">
        <f>(1-I101*L101/Data!G107)*100</f>
        <v>94.039413341844764</v>
      </c>
      <c r="N101" s="49">
        <f t="shared" si="4"/>
        <v>42.317736003830142</v>
      </c>
      <c r="O101" s="50">
        <f>Data!B107/240*B$16</f>
        <v>3.4925000000000002</v>
      </c>
      <c r="P101" s="50">
        <f>Data!C107*O101</f>
        <v>932.49750000000006</v>
      </c>
    </row>
    <row r="102" spans="7:16">
      <c r="G102" s="19">
        <f>Data!B108*Data!C108</f>
        <v>62775</v>
      </c>
      <c r="H102" s="19">
        <f>IF(Data!C$6=1,Data!D108,IF(Data!C$6=2,G102,Data!B108))</f>
        <v>35</v>
      </c>
      <c r="I102" s="28">
        <f>Data!E108*SQRT(Data!F108/20)</f>
        <v>6.4163370051320747</v>
      </c>
      <c r="J102" s="28">
        <f>B$16*Data!B108/240/I102</f>
        <v>0.19286705156075684</v>
      </c>
      <c r="K102">
        <f t="shared" si="5"/>
        <v>0.39159052970558256</v>
      </c>
      <c r="L102">
        <f t="shared" si="6"/>
        <v>0.30990524941944447</v>
      </c>
      <c r="M102" s="48">
        <f>(1-I102*L102/Data!G108)*100</f>
        <v>91.71476450027221</v>
      </c>
      <c r="N102" s="49">
        <f t="shared" ref="N102:N133" si="7">H102*M102/100</f>
        <v>32.100167575095277</v>
      </c>
      <c r="O102" s="50">
        <f>Data!B108/240*B$16</f>
        <v>1.2375</v>
      </c>
      <c r="P102" s="50">
        <f>Data!C108*O102</f>
        <v>575.4375</v>
      </c>
    </row>
    <row r="103" spans="7:16">
      <c r="G103" s="19">
        <f>Data!B109*Data!C109</f>
        <v>158220</v>
      </c>
      <c r="H103" s="19">
        <f>IF(Data!C$6=1,Data!D109,IF(Data!C$6=2,G103,Data!B109))</f>
        <v>62</v>
      </c>
      <c r="I103" s="28">
        <f>Data!E109*SQRT(Data!F109/20)</f>
        <v>13.885598824890041</v>
      </c>
      <c r="J103" s="28">
        <f>B$16*Data!B109/240/I103</f>
        <v>0.35648444567814302</v>
      </c>
      <c r="K103">
        <f t="shared" si="5"/>
        <v>0.37438137479436712</v>
      </c>
      <c r="L103">
        <f t="shared" si="6"/>
        <v>0.24578356824830749</v>
      </c>
      <c r="M103" s="48">
        <f>(1-I103*L103/Data!G109)*100</f>
        <v>94.405160612383639</v>
      </c>
      <c r="N103" s="49">
        <f t="shared" si="7"/>
        <v>58.53119957967786</v>
      </c>
      <c r="O103" s="50">
        <f>Data!B109/240*B$16</f>
        <v>4.95</v>
      </c>
      <c r="P103" s="50">
        <f>Data!C109*O103</f>
        <v>1450.3500000000001</v>
      </c>
    </row>
    <row r="104" spans="7:16">
      <c r="G104" s="19">
        <f>Data!B110*Data!C110</f>
        <v>81928</v>
      </c>
      <c r="H104" s="19">
        <f>IF(Data!C$6=1,Data!D110,IF(Data!C$6=2,G104,Data!B110))</f>
        <v>91</v>
      </c>
      <c r="I104" s="28">
        <f>Data!E110*SQRT(Data!F110/20)</f>
        <v>22.448123389434684</v>
      </c>
      <c r="J104" s="28">
        <f>B$16*Data!B110/240/I104</f>
        <v>0.25154292716175541</v>
      </c>
      <c r="K104">
        <f t="shared" si="5"/>
        <v>0.38651808337872418</v>
      </c>
      <c r="L104">
        <f t="shared" si="6"/>
        <v>0.28572553958667257</v>
      </c>
      <c r="M104" s="48">
        <f>(1-I104*L104/Data!G110)*100</f>
        <v>93.318747741505803</v>
      </c>
      <c r="N104" s="49">
        <f t="shared" si="7"/>
        <v>84.920060444770286</v>
      </c>
      <c r="O104" s="50">
        <f>Data!B110/240*B$16</f>
        <v>5.6466666666666674</v>
      </c>
      <c r="P104" s="50">
        <f>Data!C110*O104</f>
        <v>751.00666666666677</v>
      </c>
    </row>
    <row r="105" spans="7:16">
      <c r="G105" s="19">
        <f>Data!B111*Data!C111</f>
        <v>167440</v>
      </c>
      <c r="H105" s="19">
        <f>IF(Data!C$6=1,Data!D111,IF(Data!C$6=2,G105,Data!B111))</f>
        <v>61</v>
      </c>
      <c r="I105" s="28">
        <f>Data!E111*SQRT(Data!F111/20)</f>
        <v>10.346442229633105</v>
      </c>
      <c r="J105" s="28">
        <f>B$16*Data!B111/240/I105</f>
        <v>0.23035293489652517</v>
      </c>
      <c r="K105">
        <f t="shared" si="5"/>
        <v>0.38849656934488314</v>
      </c>
      <c r="L105">
        <f t="shared" si="6"/>
        <v>0.29430323519222551</v>
      </c>
      <c r="M105" s="48">
        <f>(1-I105*L105/Data!G111)*100</f>
        <v>89.125030639605413</v>
      </c>
      <c r="N105" s="49">
        <f t="shared" si="7"/>
        <v>54.366268690159302</v>
      </c>
      <c r="O105" s="50">
        <f>Data!B111/240*B$16</f>
        <v>2.3833333333333333</v>
      </c>
      <c r="P105" s="50">
        <f>Data!C111*O105</f>
        <v>1534.8666666666666</v>
      </c>
    </row>
    <row r="106" spans="7:16">
      <c r="G106" s="19">
        <f>Data!B112*Data!C112</f>
        <v>58960</v>
      </c>
      <c r="H106" s="19">
        <f>IF(Data!C$6=1,Data!D112,IF(Data!C$6=2,G106,Data!B112))</f>
        <v>42</v>
      </c>
      <c r="I106" s="28">
        <f>Data!E112*SQRT(Data!F112/20)</f>
        <v>8.6815331309001618</v>
      </c>
      <c r="J106" s="28">
        <f>B$16*Data!B112/240/I106</f>
        <v>0.14148806608378064</v>
      </c>
      <c r="K106">
        <f t="shared" si="5"/>
        <v>0.39496854947120513</v>
      </c>
      <c r="L106">
        <f t="shared" si="6"/>
        <v>0.3321843246668294</v>
      </c>
      <c r="M106" s="48">
        <f>(1-I106*L106/Data!G112)*100</f>
        <v>88.464523119356897</v>
      </c>
      <c r="N106" s="49">
        <f t="shared" si="7"/>
        <v>37.155099710129896</v>
      </c>
      <c r="O106" s="50">
        <f>Data!B112/240*B$16</f>
        <v>1.2283333333333335</v>
      </c>
      <c r="P106" s="50">
        <f>Data!C112*O106</f>
        <v>540.4666666666667</v>
      </c>
    </row>
    <row r="107" spans="7:16">
      <c r="G107" s="19">
        <f>Data!B113*Data!C113</f>
        <v>63143</v>
      </c>
      <c r="H107" s="19">
        <f>IF(Data!C$6=1,Data!D113,IF(Data!C$6=2,G107,Data!B113))</f>
        <v>76</v>
      </c>
      <c r="I107" s="28">
        <f>Data!E113*SQRT(Data!F113/20)</f>
        <v>6.1865829081266108</v>
      </c>
      <c r="J107" s="28">
        <f>B$16*Data!B113/240/I107</f>
        <v>0.34523635503659567</v>
      </c>
      <c r="K107">
        <f t="shared" si="5"/>
        <v>0.37586179380116735</v>
      </c>
      <c r="L107">
        <f t="shared" si="6"/>
        <v>0.24986490509871923</v>
      </c>
      <c r="M107" s="48">
        <f>(1-I107*L107/Data!G113)*100</f>
        <v>96.319500116132346</v>
      </c>
      <c r="N107" s="49">
        <f t="shared" si="7"/>
        <v>73.20282008826058</v>
      </c>
      <c r="O107" s="50">
        <f>Data!B113/240*B$16</f>
        <v>2.1358333333333337</v>
      </c>
      <c r="P107" s="50">
        <f>Data!C113*O107</f>
        <v>578.81083333333345</v>
      </c>
    </row>
    <row r="108" spans="7:16">
      <c r="G108" s="19">
        <f>Data!B114*Data!C114</f>
        <v>71622</v>
      </c>
      <c r="H108" s="19">
        <f>IF(Data!C$6=1,Data!D114,IF(Data!C$6=2,G108,Data!B114))</f>
        <v>32</v>
      </c>
      <c r="I108" s="28">
        <f>Data!E114*SQRT(Data!F114/20)</f>
        <v>19.090888105798307</v>
      </c>
      <c r="J108" s="28">
        <f>B$16*Data!B114/240/I108</f>
        <v>0.16613510325396358</v>
      </c>
      <c r="K108">
        <f t="shared" si="5"/>
        <v>0.39347405835921068</v>
      </c>
      <c r="L108">
        <f t="shared" si="6"/>
        <v>0.32136721786976513</v>
      </c>
      <c r="M108" s="48">
        <f>(1-I108*L108/Data!G114)*100</f>
        <v>89.422093797890696</v>
      </c>
      <c r="N108" s="49">
        <f t="shared" si="7"/>
        <v>28.615070015325024</v>
      </c>
      <c r="O108" s="50">
        <f>Data!B114/240*B$16</f>
        <v>3.1716666666666669</v>
      </c>
      <c r="P108" s="50">
        <f>Data!C114*O108</f>
        <v>656.53500000000008</v>
      </c>
    </row>
    <row r="109" spans="7:16">
      <c r="G109" s="19">
        <f>Data!B115*Data!C115</f>
        <v>226848</v>
      </c>
      <c r="H109" s="19">
        <f>IF(Data!C$6=1,Data!D115,IF(Data!C$6=2,G109,Data!B115))</f>
        <v>82</v>
      </c>
      <c r="I109" s="28">
        <f>Data!E115*SQRT(Data!F115/20)</f>
        <v>11.014058794895359</v>
      </c>
      <c r="J109" s="28">
        <f>B$16*Data!B115/240/I109</f>
        <v>0.46274191572581747</v>
      </c>
      <c r="K109">
        <f t="shared" si="5"/>
        <v>0.35843614831783344</v>
      </c>
      <c r="L109">
        <f t="shared" si="6"/>
        <v>0.20953751420970404</v>
      </c>
      <c r="M109" s="48">
        <f>(1-I109*L109/Data!G115)*100</f>
        <v>95.561810574534803</v>
      </c>
      <c r="N109" s="49">
        <f t="shared" si="7"/>
        <v>78.360684671118548</v>
      </c>
      <c r="O109" s="50">
        <f>Data!B115/240*B$16</f>
        <v>5.0966666666666676</v>
      </c>
      <c r="P109" s="50">
        <f>Data!C115*O109</f>
        <v>2079.4400000000005</v>
      </c>
    </row>
    <row r="110" spans="7:16">
      <c r="G110" s="19">
        <f>Data!B116*Data!C116</f>
        <v>127720</v>
      </c>
      <c r="H110" s="19">
        <f>IF(Data!C$6=1,Data!D116,IF(Data!C$6=2,G110,Data!B116))</f>
        <v>35</v>
      </c>
      <c r="I110" s="28">
        <f>Data!E116*SQRT(Data!F116/20)</f>
        <v>6.925626112454256</v>
      </c>
      <c r="J110" s="28">
        <f>B$16*Data!B116/240/I110</f>
        <v>0.13632943091871291</v>
      </c>
      <c r="K110">
        <f t="shared" si="5"/>
        <v>0.39525167728821436</v>
      </c>
      <c r="L110">
        <f t="shared" si="6"/>
        <v>0.33447868504904471</v>
      </c>
      <c r="M110" s="48">
        <f>(1-I110*L110/Data!G116)*100</f>
        <v>88.969169927452256</v>
      </c>
      <c r="N110" s="49">
        <f t="shared" si="7"/>
        <v>31.139209474608286</v>
      </c>
      <c r="O110" s="50">
        <f>Data!B116/240*B$16</f>
        <v>0.94416666666666671</v>
      </c>
      <c r="P110" s="50">
        <f>Data!C116*O110</f>
        <v>1170.7666666666667</v>
      </c>
    </row>
    <row r="111" spans="7:16">
      <c r="G111" s="19">
        <f>Data!B117*Data!C117</f>
        <v>435841</v>
      </c>
      <c r="H111" s="19">
        <f>IF(Data!C$6=1,Data!D117,IF(Data!C$6=2,G111,Data!B117))</f>
        <v>83</v>
      </c>
      <c r="I111" s="28">
        <f>Data!E117*SQRT(Data!F117/20)</f>
        <v>9.9209834070555551</v>
      </c>
      <c r="J111" s="28">
        <f>B$16*Data!B117/240/I111</f>
        <v>0.18756541130891877</v>
      </c>
      <c r="K111">
        <f t="shared" si="5"/>
        <v>0.39198563150770249</v>
      </c>
      <c r="L111">
        <f t="shared" si="6"/>
        <v>0.31215616600674306</v>
      </c>
      <c r="M111" s="48">
        <f>(1-I111*L111/Data!G117)*100</f>
        <v>85.252875507795352</v>
      </c>
      <c r="N111" s="49">
        <f t="shared" si="7"/>
        <v>70.759886671470142</v>
      </c>
      <c r="O111" s="50">
        <f>Data!B117/240*B$16</f>
        <v>1.8608333333333336</v>
      </c>
      <c r="P111" s="50">
        <f>Data!C117*O111</f>
        <v>3995.209166666667</v>
      </c>
    </row>
    <row r="112" spans="7:16">
      <c r="G112" s="19">
        <f>Data!B118*Data!C118</f>
        <v>67328</v>
      </c>
      <c r="H112" s="19">
        <f>IF(Data!C$6=1,Data!D118,IF(Data!C$6=2,G112,Data!B118))</f>
        <v>34</v>
      </c>
      <c r="I112" s="28">
        <f>Data!E118*SQRT(Data!F118/20)</f>
        <v>5.6134516442306612</v>
      </c>
      <c r="J112" s="28">
        <f>B$16*Data!B118/240/I112</f>
        <v>0.10451086138234134</v>
      </c>
      <c r="K112">
        <f t="shared" si="5"/>
        <v>0.39676902742828185</v>
      </c>
      <c r="L112">
        <f t="shared" si="6"/>
        <v>0.34886313241311301</v>
      </c>
      <c r="M112" s="48">
        <f>(1-I112*L112/Data!G118)*100</f>
        <v>83.680613964534601</v>
      </c>
      <c r="N112" s="49">
        <f t="shared" si="7"/>
        <v>28.451408747941763</v>
      </c>
      <c r="O112" s="50">
        <f>Data!B118/240*B$16</f>
        <v>0.58666666666666667</v>
      </c>
      <c r="P112" s="50">
        <f>Data!C118*O112</f>
        <v>617.17333333333329</v>
      </c>
    </row>
    <row r="113" spans="7:16">
      <c r="G113" s="19">
        <f>Data!B119*Data!C119</f>
        <v>89581</v>
      </c>
      <c r="H113" s="19">
        <f>IF(Data!C$6=1,Data!D119,IF(Data!C$6=2,G113,Data!B119))</f>
        <v>123</v>
      </c>
      <c r="I113" s="28">
        <f>Data!E119*SQRT(Data!F119/20)</f>
        <v>80.116928390857566</v>
      </c>
      <c r="J113" s="28">
        <f>B$16*Data!B119/240/I113</f>
        <v>0.3534313396938038</v>
      </c>
      <c r="K113">
        <f t="shared" si="5"/>
        <v>0.37478732082723643</v>
      </c>
      <c r="L113">
        <f t="shared" si="6"/>
        <v>0.24688668738953731</v>
      </c>
      <c r="M113" s="48">
        <f>(1-I113*L113/Data!G119)*100</f>
        <v>95.718657347566321</v>
      </c>
      <c r="N113" s="49">
        <f t="shared" si="7"/>
        <v>117.73394853750656</v>
      </c>
      <c r="O113" s="50">
        <f>Data!B119/240*B$16</f>
        <v>28.315833333333337</v>
      </c>
      <c r="P113" s="50">
        <f>Data!C119*O113</f>
        <v>821.15916666666681</v>
      </c>
    </row>
    <row r="114" spans="7:16">
      <c r="G114" s="19">
        <f>Data!B120*Data!C120</f>
        <v>42480</v>
      </c>
      <c r="H114" s="19">
        <f>IF(Data!C$6=1,Data!D120,IF(Data!C$6=2,G114,Data!B120))</f>
        <v>167</v>
      </c>
      <c r="I114" s="28">
        <f>Data!E120*SQRT(Data!F120/20)</f>
        <v>31.820095491363841</v>
      </c>
      <c r="J114" s="28">
        <f>B$16*Data!B120/240/I114</f>
        <v>0.3399319360811589</v>
      </c>
      <c r="K114">
        <f t="shared" si="5"/>
        <v>0.37654543452085498</v>
      </c>
      <c r="L114">
        <f t="shared" si="6"/>
        <v>0.25180608727002685</v>
      </c>
      <c r="M114" s="48">
        <f>(1-I114*L114/Data!G120)*100</f>
        <v>96.870119631937911</v>
      </c>
      <c r="N114" s="49">
        <f t="shared" si="7"/>
        <v>161.77309978533631</v>
      </c>
      <c r="O114" s="50">
        <f>Data!B120/240*B$16</f>
        <v>10.816666666666668</v>
      </c>
      <c r="P114" s="50">
        <f>Data!C120*O114</f>
        <v>389.40000000000003</v>
      </c>
    </row>
    <row r="115" spans="7:16">
      <c r="G115" s="19">
        <f>Data!B121*Data!C121</f>
        <v>21571</v>
      </c>
      <c r="H115" s="19">
        <f>IF(Data!C$6=1,Data!D121,IF(Data!C$6=2,G115,Data!B121))</f>
        <v>136</v>
      </c>
      <c r="I115" s="28">
        <f>Data!E121*SQRT(Data!F121/20)</f>
        <v>10.148137627696173</v>
      </c>
      <c r="J115" s="28">
        <f>B$16*Data!B121/240/I115</f>
        <v>0.52661550943903568</v>
      </c>
      <c r="K115">
        <f t="shared" si="5"/>
        <v>0.34728772990647383</v>
      </c>
      <c r="L115">
        <f t="shared" si="6"/>
        <v>0.18970840790979984</v>
      </c>
      <c r="M115" s="48">
        <f>(1-I115*L115/Data!G121)*100</f>
        <v>98.912323710395611</v>
      </c>
      <c r="N115" s="49">
        <f t="shared" si="7"/>
        <v>134.52076024613802</v>
      </c>
      <c r="O115" s="50">
        <f>Data!B121/240*B$16</f>
        <v>5.3441666666666672</v>
      </c>
      <c r="P115" s="50">
        <f>Data!C121*O115</f>
        <v>197.73416666666668</v>
      </c>
    </row>
    <row r="116" spans="7:16">
      <c r="G116" s="19">
        <f>Data!B122*Data!C122</f>
        <v>50597</v>
      </c>
      <c r="H116" s="19">
        <f>IF(Data!C$6=1,Data!D122,IF(Data!C$6=2,G116,Data!B122))</f>
        <v>108</v>
      </c>
      <c r="I116" s="28">
        <f>Data!E122*SQRT(Data!F122/20)</f>
        <v>66.482523358162922</v>
      </c>
      <c r="J116" s="28">
        <f>B$16*Data!B122/240/I116</f>
        <v>0.36717669697680183</v>
      </c>
      <c r="K116">
        <f t="shared" si="5"/>
        <v>0.37293577251186655</v>
      </c>
      <c r="L116">
        <f t="shared" si="6"/>
        <v>0.24194783206419276</v>
      </c>
      <c r="M116" s="48">
        <f>(1-I116*L116/Data!G122)*100</f>
        <v>96.959300114052056</v>
      </c>
      <c r="N116" s="49">
        <f t="shared" si="7"/>
        <v>104.71604412317622</v>
      </c>
      <c r="O116" s="50">
        <f>Data!B122/240*B$16</f>
        <v>24.410833333333336</v>
      </c>
      <c r="P116" s="50">
        <f>Data!C122*O116</f>
        <v>463.8058333333334</v>
      </c>
    </row>
    <row r="117" spans="7:16">
      <c r="G117" s="19">
        <f>Data!B123*Data!C123</f>
        <v>144055</v>
      </c>
      <c r="H117" s="19">
        <f>IF(Data!C$6=1,Data!D123,IF(Data!C$6=2,G117,Data!B123))</f>
        <v>103</v>
      </c>
      <c r="I117" s="28">
        <f>Data!E123*SQRT(Data!F123/20)</f>
        <v>60.676671422230875</v>
      </c>
      <c r="J117" s="28">
        <f>B$16*Data!B123/240/I117</f>
        <v>0.46304177000453445</v>
      </c>
      <c r="K117">
        <f t="shared" si="5"/>
        <v>0.35838640079728318</v>
      </c>
      <c r="L117">
        <f t="shared" si="6"/>
        <v>0.20944104486506343</v>
      </c>
      <c r="M117" s="48">
        <f>(1-I117*L117/Data!G123)*100</f>
        <v>96.479727018945667</v>
      </c>
      <c r="N117" s="49">
        <f t="shared" si="7"/>
        <v>99.374118829514046</v>
      </c>
      <c r="O117" s="50">
        <f>Data!B123/240*B$16</f>
        <v>28.095833333333339</v>
      </c>
      <c r="P117" s="50">
        <f>Data!C123*O117</f>
        <v>1320.5041666666668</v>
      </c>
    </row>
    <row r="118" spans="7:16">
      <c r="G118" s="19">
        <f>Data!B124*Data!C124</f>
        <v>108594</v>
      </c>
      <c r="H118" s="19">
        <f>IF(Data!C$6=1,Data!D124,IF(Data!C$6=2,G118,Data!B124))</f>
        <v>229</v>
      </c>
      <c r="I118" s="28">
        <f>Data!E124*SQRT(Data!F124/20)</f>
        <v>138.26536638474192</v>
      </c>
      <c r="J118" s="28">
        <f>B$16*Data!B124/240/I118</f>
        <v>0.39997362641135581</v>
      </c>
      <c r="K118">
        <f t="shared" si="5"/>
        <v>0.36827359464613318</v>
      </c>
      <c r="L118">
        <f t="shared" si="6"/>
        <v>0.23044749424909472</v>
      </c>
      <c r="M118" s="48">
        <f>(1-I118*L118/Data!G124)*100</f>
        <v>96.109535137387454</v>
      </c>
      <c r="N118" s="49">
        <f t="shared" si="7"/>
        <v>220.09083546461727</v>
      </c>
      <c r="O118" s="50">
        <f>Data!B124/240*B$16</f>
        <v>55.302500000000002</v>
      </c>
      <c r="P118" s="50">
        <f>Data!C124*O118</f>
        <v>995.44500000000005</v>
      </c>
    </row>
    <row r="119" spans="7:16">
      <c r="G119" s="19">
        <f>Data!B125*Data!C125</f>
        <v>41768</v>
      </c>
      <c r="H119" s="19">
        <f>IF(Data!C$6=1,Data!D125,IF(Data!C$6=2,G119,Data!B125))</f>
        <v>250</v>
      </c>
      <c r="I119" s="28">
        <f>Data!E125*SQRT(Data!F125/20)</f>
        <v>13.257159086490118</v>
      </c>
      <c r="J119" s="28">
        <f>B$16*Data!B125/240/I119</f>
        <v>0.62783687508248553</v>
      </c>
      <c r="K119">
        <f t="shared" si="5"/>
        <v>0.32757793810345676</v>
      </c>
      <c r="L119">
        <f t="shared" si="6"/>
        <v>0.16116638188147522</v>
      </c>
      <c r="M119" s="48">
        <f>(1-I119*L119/Data!G125)*100</f>
        <v>98.926327455278013</v>
      </c>
      <c r="N119" s="49">
        <f t="shared" si="7"/>
        <v>247.31581863819505</v>
      </c>
      <c r="O119" s="50">
        <f>Data!B125/240*B$16</f>
        <v>8.3233333333333341</v>
      </c>
      <c r="P119" s="50">
        <f>Data!C125*O119</f>
        <v>382.87333333333339</v>
      </c>
    </row>
    <row r="120" spans="7:16">
      <c r="G120" s="19">
        <f>Data!B126*Data!C126</f>
        <v>87136</v>
      </c>
      <c r="H120" s="19">
        <f>IF(Data!C$6=1,Data!D126,IF(Data!C$6=2,G120,Data!B126))</f>
        <v>124</v>
      </c>
      <c r="I120" s="28">
        <f>Data!E126*SQRT(Data!F126/20)</f>
        <v>80.824749570333864</v>
      </c>
      <c r="J120" s="28">
        <f>B$16*Data!B126/240/I120</f>
        <v>0.35294469600357625</v>
      </c>
      <c r="K120">
        <f t="shared" si="5"/>
        <v>0.37485174357899603</v>
      </c>
      <c r="L120">
        <f t="shared" si="6"/>
        <v>0.24706283955392097</v>
      </c>
      <c r="M120" s="48">
        <f>(1-I120*L120/Data!G126)*100</f>
        <v>95.760341372594212</v>
      </c>
      <c r="N120" s="49">
        <f t="shared" si="7"/>
        <v>118.74282330201682</v>
      </c>
      <c r="O120" s="50">
        <f>Data!B126/240*B$16</f>
        <v>28.526666666666671</v>
      </c>
      <c r="P120" s="50">
        <f>Data!C126*O120</f>
        <v>798.74666666666678</v>
      </c>
    </row>
    <row r="121" spans="7:16">
      <c r="G121" s="19">
        <f>Data!B127*Data!C127</f>
        <v>47940</v>
      </c>
      <c r="H121" s="19">
        <f>IF(Data!C$6=1,Data!D127,IF(Data!C$6=2,G121,Data!B127))</f>
        <v>111</v>
      </c>
      <c r="I121" s="28">
        <f>Data!E127*SQRT(Data!F127/20)</f>
        <v>39.509328491378334</v>
      </c>
      <c r="J121" s="28">
        <f>B$16*Data!B127/240/I121</f>
        <v>0.32713793156014981</v>
      </c>
      <c r="K121">
        <f t="shared" si="5"/>
        <v>0.37815568028167362</v>
      </c>
      <c r="L121">
        <f t="shared" si="6"/>
        <v>0.25653175720293936</v>
      </c>
      <c r="M121" s="48">
        <f>(1-I121*L121/Data!G127)*100</f>
        <v>96.480764769513399</v>
      </c>
      <c r="N121" s="49">
        <f t="shared" si="7"/>
        <v>107.09364889415987</v>
      </c>
      <c r="O121" s="50">
        <f>Data!B127/240*B$16</f>
        <v>12.925000000000001</v>
      </c>
      <c r="P121" s="50">
        <f>Data!C127*O121</f>
        <v>439.45000000000005</v>
      </c>
    </row>
    <row r="122" spans="7:16">
      <c r="G122" s="19">
        <f>Data!B128*Data!C128</f>
        <v>43848</v>
      </c>
      <c r="H122" s="19">
        <f>IF(Data!C$6=1,Data!D128,IF(Data!C$6=2,G122,Data!B128))</f>
        <v>228</v>
      </c>
      <c r="I122" s="28">
        <f>Data!E128*SQRT(Data!F128/20)</f>
        <v>34.657171608831369</v>
      </c>
      <c r="J122" s="28">
        <f>B$16*Data!B128/240/I122</f>
        <v>0.41419998613914721</v>
      </c>
      <c r="K122">
        <f t="shared" si="5"/>
        <v>0.36614695247132545</v>
      </c>
      <c r="L122">
        <f t="shared" si="6"/>
        <v>0.22558246045295166</v>
      </c>
      <c r="M122" s="48">
        <f>(1-I122*L122/Data!G128)*100</f>
        <v>97.659266453934023</v>
      </c>
      <c r="N122" s="49">
        <f t="shared" si="7"/>
        <v>222.66312751496957</v>
      </c>
      <c r="O122" s="50">
        <f>Data!B128/240*B$16</f>
        <v>14.355000000000002</v>
      </c>
      <c r="P122" s="50">
        <f>Data!C128*O122</f>
        <v>401.94000000000005</v>
      </c>
    </row>
    <row r="123" spans="7:16">
      <c r="G123" s="19">
        <f>Data!B129*Data!C129</f>
        <v>31590</v>
      </c>
      <c r="H123" s="19">
        <f>IF(Data!C$6=1,Data!D129,IF(Data!C$6=2,G123,Data!B129))</f>
        <v>144</v>
      </c>
      <c r="I123" s="28">
        <f>Data!E129*SQRT(Data!F129/20)</f>
        <v>18.989604391796512</v>
      </c>
      <c r="J123" s="28">
        <f>B$16*Data!B129/240/I123</f>
        <v>0.28239134893808499</v>
      </c>
      <c r="K123">
        <f t="shared" si="5"/>
        <v>0.38334797958939321</v>
      </c>
      <c r="L123">
        <f t="shared" si="6"/>
        <v>0.2735480884909548</v>
      </c>
      <c r="M123" s="48">
        <f>(1-I123*L123/Data!G129)*100</f>
        <v>96.466278923418116</v>
      </c>
      <c r="N123" s="49">
        <f t="shared" si="7"/>
        <v>138.91144164972209</v>
      </c>
      <c r="O123" s="50">
        <f>Data!B129/240*B$16</f>
        <v>5.3625000000000007</v>
      </c>
      <c r="P123" s="50">
        <f>Data!C129*O123</f>
        <v>289.57500000000005</v>
      </c>
    </row>
    <row r="124" spans="7:16">
      <c r="G124" s="19">
        <f>Data!B130*Data!C130</f>
        <v>3696</v>
      </c>
      <c r="H124" s="19">
        <f>IF(Data!C$6=1,Data!D130,IF(Data!C$6=2,G124,Data!B130))</f>
        <v>109</v>
      </c>
      <c r="I124" s="28">
        <f>Data!E130*SQRT(Data!F130/20)</f>
        <v>7.8366170163561968</v>
      </c>
      <c r="J124" s="28">
        <f>B$16*Data!B130/240/I124</f>
        <v>0.39302673507861585</v>
      </c>
      <c r="K124">
        <f t="shared" si="5"/>
        <v>0.36928938183945742</v>
      </c>
      <c r="L124">
        <f t="shared" si="6"/>
        <v>0.23285020277438673</v>
      </c>
      <c r="M124" s="48">
        <f>(1-I124*L124/Data!G130)*100</f>
        <v>99.26123163509159</v>
      </c>
      <c r="N124" s="49">
        <f t="shared" si="7"/>
        <v>108.19474248224984</v>
      </c>
      <c r="O124" s="50">
        <f>Data!B130/240*B$16</f>
        <v>3.08</v>
      </c>
      <c r="P124" s="50">
        <f>Data!C130*O124</f>
        <v>33.880000000000003</v>
      </c>
    </row>
    <row r="125" spans="7:16">
      <c r="G125" s="19">
        <f>Data!B131*Data!C131</f>
        <v>22386</v>
      </c>
      <c r="H125" s="19">
        <f>IF(Data!C$6=1,Data!D131,IF(Data!C$6=2,G125,Data!B131))</f>
        <v>142</v>
      </c>
      <c r="I125" s="28">
        <f>Data!E131*SQRT(Data!F131/20)</f>
        <v>9.7432370904329826</v>
      </c>
      <c r="J125" s="28">
        <f>B$16*Data!B131/240/I125</f>
        <v>0.54003270348754728</v>
      </c>
      <c r="K125">
        <f t="shared" si="5"/>
        <v>0.34481150870364052</v>
      </c>
      <c r="L125">
        <f t="shared" si="6"/>
        <v>0.1857247653089294</v>
      </c>
      <c r="M125" s="48">
        <f>(1-I125*L125/Data!G131)*100</f>
        <v>98.947929987226786</v>
      </c>
      <c r="N125" s="49">
        <f t="shared" si="7"/>
        <v>140.50606058186204</v>
      </c>
      <c r="O125" s="50">
        <f>Data!B131/240*B$16</f>
        <v>5.2616666666666667</v>
      </c>
      <c r="P125" s="50">
        <f>Data!C131*O125</f>
        <v>205.20500000000001</v>
      </c>
    </row>
    <row r="126" spans="7:16">
      <c r="G126" s="19">
        <f>Data!B132*Data!C132</f>
        <v>7080</v>
      </c>
      <c r="H126" s="19">
        <f>IF(Data!C$6=1,Data!D132,IF(Data!C$6=2,G126,Data!B132))</f>
        <v>114</v>
      </c>
      <c r="I126" s="28">
        <f>Data!E132*SQRT(Data!F132/20)</f>
        <v>7.8722791202055591</v>
      </c>
      <c r="J126" s="28">
        <f>B$16*Data!B132/240/I126</f>
        <v>0.41220591272877372</v>
      </c>
      <c r="K126">
        <f t="shared" si="5"/>
        <v>0.36644876614484323</v>
      </c>
      <c r="L126">
        <f t="shared" si="6"/>
        <v>0.22625990464330142</v>
      </c>
      <c r="M126" s="48">
        <f>(1-I126*L126/Data!G132)*100</f>
        <v>99.05256323241322</v>
      </c>
      <c r="N126" s="49">
        <f t="shared" si="7"/>
        <v>112.91992208495107</v>
      </c>
      <c r="O126" s="50">
        <f>Data!B132/240*B$16</f>
        <v>3.2450000000000006</v>
      </c>
      <c r="P126" s="50">
        <f>Data!C132*O126</f>
        <v>64.900000000000006</v>
      </c>
    </row>
    <row r="127" spans="7:16">
      <c r="G127" s="19">
        <f>Data!B133*Data!C133</f>
        <v>15323</v>
      </c>
      <c r="H127" s="19">
        <f>IF(Data!C$6=1,Data!D133,IF(Data!C$6=2,G127,Data!B133))</f>
        <v>259</v>
      </c>
      <c r="I127" s="28">
        <f>Data!E133*SQRT(Data!F133/20)</f>
        <v>22.83770059901676</v>
      </c>
      <c r="J127" s="28">
        <f>B$16*Data!B133/240/I127</f>
        <v>0.55912663410678154</v>
      </c>
      <c r="K127">
        <f t="shared" si="5"/>
        <v>0.34121210068832958</v>
      </c>
      <c r="L127">
        <f t="shared" si="6"/>
        <v>0.18016257927114235</v>
      </c>
      <c r="M127" s="48">
        <f>(1-I127*L127/Data!G133)*100</f>
        <v>99.182008142238374</v>
      </c>
      <c r="N127" s="49">
        <f t="shared" si="7"/>
        <v>256.88140108839741</v>
      </c>
      <c r="O127" s="50">
        <f>Data!B133/240*B$16</f>
        <v>12.769166666666667</v>
      </c>
      <c r="P127" s="50">
        <f>Data!C133*O127</f>
        <v>140.46083333333334</v>
      </c>
    </row>
    <row r="128" spans="7:16">
      <c r="G128" s="19">
        <f>Data!B134*Data!C134</f>
        <v>18037</v>
      </c>
      <c r="H128" s="19">
        <f>IF(Data!C$6=1,Data!D134,IF(Data!C$6=2,G128,Data!B134))</f>
        <v>100</v>
      </c>
      <c r="I128" s="28">
        <f>Data!E134*SQRT(Data!F134/20)</f>
        <v>30.529463703538436</v>
      </c>
      <c r="J128" s="28">
        <f>B$16*Data!B134/240/I128</f>
        <v>0.31857203348796748</v>
      </c>
      <c r="K128">
        <f t="shared" si="5"/>
        <v>0.37920293347226247</v>
      </c>
      <c r="L128">
        <f t="shared" si="6"/>
        <v>0.25973028723818842</v>
      </c>
      <c r="M128" s="48">
        <f>(1-I128*L128/Data!G134)*100</f>
        <v>97.753703575935447</v>
      </c>
      <c r="N128" s="49">
        <f t="shared" si="7"/>
        <v>97.753703575935447</v>
      </c>
      <c r="O128" s="50">
        <f>Data!B134/240*B$16</f>
        <v>9.725833333333334</v>
      </c>
      <c r="P128" s="50">
        <f>Data!C134*O128</f>
        <v>165.33916666666667</v>
      </c>
    </row>
    <row r="129" spans="7:16">
      <c r="G129" s="19">
        <f>Data!B135*Data!C135</f>
        <v>108215</v>
      </c>
      <c r="H129" s="19">
        <f>IF(Data!C$6=1,Data!D135,IF(Data!C$6=2,G129,Data!B135))</f>
        <v>165</v>
      </c>
      <c r="I129" s="28">
        <f>Data!E135*SQRT(Data!F135/20)</f>
        <v>116.69103167079892</v>
      </c>
      <c r="J129" s="28">
        <f>B$16*Data!B135/240/I129</f>
        <v>0.36960138280669114</v>
      </c>
      <c r="K129">
        <f t="shared" si="5"/>
        <v>0.37260280468534368</v>
      </c>
      <c r="L129">
        <f t="shared" si="6"/>
        <v>0.2410839372161287</v>
      </c>
      <c r="M129" s="48">
        <f>(1-I129*L129/Data!G135)*100</f>
        <v>95.604322913592483</v>
      </c>
      <c r="N129" s="49">
        <f t="shared" si="7"/>
        <v>157.74713280742762</v>
      </c>
      <c r="O129" s="50">
        <f>Data!B135/240*B$16</f>
        <v>43.12916666666667</v>
      </c>
      <c r="P129" s="50">
        <f>Data!C135*O129</f>
        <v>991.97083333333342</v>
      </c>
    </row>
    <row r="130" spans="7:16">
      <c r="G130" s="19">
        <f>Data!B136*Data!C136</f>
        <v>2717</v>
      </c>
      <c r="H130" s="19">
        <f>IF(Data!C$6=1,Data!D136,IF(Data!C$6=2,G130,Data!B136))</f>
        <v>116</v>
      </c>
      <c r="I130" s="28">
        <f>Data!E136*SQRT(Data!F136/20)</f>
        <v>4.7087335671507455</v>
      </c>
      <c r="J130" s="28">
        <f>B$16*Data!B136/240/I130</f>
        <v>0.48084408140270174</v>
      </c>
      <c r="K130">
        <f t="shared" si="5"/>
        <v>0.35538796832530262</v>
      </c>
      <c r="L130">
        <f t="shared" si="6"/>
        <v>0.20377126163758108</v>
      </c>
      <c r="M130" s="48">
        <f>(1-I130*L130/Data!G136)*100</f>
        <v>99.547403500144554</v>
      </c>
      <c r="N130" s="49">
        <f t="shared" si="7"/>
        <v>115.47498806016769</v>
      </c>
      <c r="O130" s="50">
        <f>Data!B136/240*B$16</f>
        <v>2.2641666666666667</v>
      </c>
      <c r="P130" s="50">
        <f>Data!C136*O130</f>
        <v>24.905833333333334</v>
      </c>
    </row>
    <row r="131" spans="7:16">
      <c r="G131" s="19">
        <f>Data!B137*Data!C137</f>
        <v>340030</v>
      </c>
      <c r="H131" s="19">
        <f>IF(Data!C$6=1,Data!D137,IF(Data!C$6=2,G131,Data!B137))</f>
        <v>164</v>
      </c>
      <c r="I131" s="28">
        <f>Data!E137*SQRT(Data!F137/20)</f>
        <v>118.85881636600156</v>
      </c>
      <c r="J131" s="28">
        <f>B$16*Data!B137/240/I131</f>
        <v>0.35437702158862822</v>
      </c>
      <c r="K131">
        <f t="shared" si="5"/>
        <v>0.37466190770366781</v>
      </c>
      <c r="L131">
        <f t="shared" si="6"/>
        <v>0.24654462933364935</v>
      </c>
      <c r="M131" s="48">
        <f>(1-I131*L131/Data!G137)*100</f>
        <v>91.674999197729505</v>
      </c>
      <c r="N131" s="49">
        <f t="shared" si="7"/>
        <v>150.3469986842764</v>
      </c>
      <c r="O131" s="50">
        <f>Data!B137/240*B$16</f>
        <v>42.120833333333337</v>
      </c>
      <c r="P131" s="50">
        <f>Data!C137*O131</f>
        <v>3116.9416666666671</v>
      </c>
    </row>
    <row r="132" spans="7:16">
      <c r="G132" s="19">
        <f>Data!B138*Data!C138</f>
        <v>402745</v>
      </c>
      <c r="H132" s="19">
        <f>IF(Data!C$6=1,Data!D138,IF(Data!C$6=2,G132,Data!B138))</f>
        <v>249</v>
      </c>
      <c r="I132" s="28">
        <f>Data!E138*SQRT(Data!F138/20)</f>
        <v>308.45981968565133</v>
      </c>
      <c r="J132" s="28">
        <f>B$16*Data!B138/240/I132</f>
        <v>0.34195971922964852</v>
      </c>
      <c r="K132">
        <f t="shared" si="5"/>
        <v>0.37628519445699571</v>
      </c>
      <c r="L132">
        <f t="shared" si="6"/>
        <v>0.25106275863632432</v>
      </c>
      <c r="M132" s="48">
        <f>(1-I132*L132/Data!G138)*100</f>
        <v>90.450952742448493</v>
      </c>
      <c r="N132" s="49">
        <f t="shared" si="7"/>
        <v>225.22287232869675</v>
      </c>
      <c r="O132" s="50">
        <f>Data!B138/240*B$16</f>
        <v>105.48083333333334</v>
      </c>
      <c r="P132" s="50">
        <f>Data!C138*O132</f>
        <v>3691.8291666666669</v>
      </c>
    </row>
    <row r="133" spans="7:16">
      <c r="G133" s="19">
        <f>Data!B139*Data!C139</f>
        <v>484136</v>
      </c>
      <c r="H133" s="19">
        <f>IF(Data!C$6=1,Data!D139,IF(Data!C$6=2,G133,Data!B139))</f>
        <v>164</v>
      </c>
      <c r="I133" s="28">
        <f>Data!E139*SQRT(Data!F139/20)</f>
        <v>49.775853938155052</v>
      </c>
      <c r="J133" s="28">
        <f>B$16*Data!B139/240/I133</f>
        <v>0.61067092298272929</v>
      </c>
      <c r="K133">
        <f t="shared" si="5"/>
        <v>0.33107869238750465</v>
      </c>
      <c r="L133">
        <f t="shared" si="6"/>
        <v>0.16576474254659293</v>
      </c>
      <c r="M133" s="48">
        <f>(1-I133*L133/Data!G139)*100</f>
        <v>96.126252763805127</v>
      </c>
      <c r="N133" s="49">
        <f t="shared" si="7"/>
        <v>157.64705453264042</v>
      </c>
      <c r="O133" s="50">
        <f>Data!B139/240*B$16</f>
        <v>30.396666666666668</v>
      </c>
      <c r="P133" s="50">
        <f>Data!C139*O133</f>
        <v>4437.9133333333339</v>
      </c>
    </row>
    <row r="134" spans="7:16">
      <c r="G134" s="19">
        <f>Data!B140*Data!C140</f>
        <v>319696</v>
      </c>
      <c r="H134" s="19">
        <f>IF(Data!C$6=1,Data!D140,IF(Data!C$6=2,G134,Data!B140))</f>
        <v>101</v>
      </c>
      <c r="I134" s="28">
        <f>Data!E140*SQRT(Data!F140/20)</f>
        <v>129.96270956223265</v>
      </c>
      <c r="J134" s="28">
        <f>B$16*Data!B140/240/I134</f>
        <v>0.2127276875019912</v>
      </c>
      <c r="K134">
        <f t="shared" si="5"/>
        <v>0.39001649848880537</v>
      </c>
      <c r="L134">
        <f t="shared" si="6"/>
        <v>0.30157077491745216</v>
      </c>
      <c r="M134" s="48">
        <f>(1-I134*L134/Data!G140)*100</f>
        <v>83.601274044747171</v>
      </c>
      <c r="N134" s="49">
        <f t="shared" ref="N134:N155" si="8">H134*M134/100</f>
        <v>84.437286785194644</v>
      </c>
      <c r="O134" s="50">
        <f>Data!B140/240*B$16</f>
        <v>27.646666666666668</v>
      </c>
      <c r="P134" s="50">
        <f>Data!C140*O134</f>
        <v>2930.5466666666666</v>
      </c>
    </row>
    <row r="135" spans="7:16">
      <c r="G135" s="19">
        <f>Data!B141*Data!C141</f>
        <v>233465</v>
      </c>
      <c r="H135" s="19">
        <f>IF(Data!C$6=1,Data!D141,IF(Data!C$6=2,G135,Data!B141))</f>
        <v>110</v>
      </c>
      <c r="I135" s="28">
        <f>Data!E141*SQRT(Data!F141/20)</f>
        <v>18.183572278299263</v>
      </c>
      <c r="J135" s="28">
        <f>B$16*Data!B141/240/I135</f>
        <v>0.44412798594978165</v>
      </c>
      <c r="K135">
        <f t="shared" ref="K135:K155" si="9">1/SQRT(2*3.1416)*EXP(-J135*J135/2)</f>
        <v>0.36147422633416421</v>
      </c>
      <c r="L135">
        <f t="shared" ref="L135:L155" si="10">MIN(4,(K135-J135*(1-NORMSDIST(J135))))</f>
        <v>0.21558927417346152</v>
      </c>
      <c r="M135" s="48">
        <f>(1-I135*L135/Data!G141)*100</f>
        <v>95.219288842244865</v>
      </c>
      <c r="N135" s="49">
        <f t="shared" si="8"/>
        <v>104.74121772646934</v>
      </c>
      <c r="O135" s="50">
        <f>Data!B141/240*B$16</f>
        <v>8.0758333333333336</v>
      </c>
      <c r="P135" s="50">
        <f>Data!C141*O135</f>
        <v>2140.0958333333333</v>
      </c>
    </row>
    <row r="136" spans="7:16">
      <c r="G136" s="19">
        <f>Data!B142*Data!C142</f>
        <v>127007</v>
      </c>
      <c r="H136" s="19">
        <f>IF(Data!C$6=1,Data!D142,IF(Data!C$6=2,G136,Data!B142))</f>
        <v>100</v>
      </c>
      <c r="I136" s="28">
        <f>Data!E142*SQRT(Data!F142/20)</f>
        <v>12.262803053263172</v>
      </c>
      <c r="J136" s="28">
        <f>B$16*Data!B142/240/I136</f>
        <v>0.39394201410156654</v>
      </c>
      <c r="K136">
        <f t="shared" si="9"/>
        <v>0.36915640695616753</v>
      </c>
      <c r="L136">
        <f t="shared" si="10"/>
        <v>0.23253261860325508</v>
      </c>
      <c r="M136" s="48">
        <f>(1-I136*L136/Data!G142)*100</f>
        <v>95.679542870619287</v>
      </c>
      <c r="N136" s="49">
        <f t="shared" si="8"/>
        <v>95.679542870619287</v>
      </c>
      <c r="O136" s="50">
        <f>Data!B142/240*B$16</f>
        <v>4.8308333333333335</v>
      </c>
      <c r="P136" s="50">
        <f>Data!C142*O136</f>
        <v>1164.2308333333333</v>
      </c>
    </row>
    <row r="137" spans="7:16">
      <c r="G137" s="19">
        <f>Data!B143*Data!C143</f>
        <v>206919</v>
      </c>
      <c r="H137" s="19">
        <f>IF(Data!C$6=1,Data!D143,IF(Data!C$6=2,G137,Data!B143))</f>
        <v>190</v>
      </c>
      <c r="I137" s="28">
        <f>Data!E143*SQRT(Data!F143/20)</f>
        <v>4.3252611909128866</v>
      </c>
      <c r="J137" s="28">
        <f>B$16*Data!B143/240/I137</f>
        <v>0.52771379559583487</v>
      </c>
      <c r="K137">
        <f t="shared" si="9"/>
        <v>0.34708671627295223</v>
      </c>
      <c r="L137">
        <f t="shared" si="10"/>
        <v>0.18937997705267884</v>
      </c>
      <c r="M137" s="48">
        <f>(1-I137*L137/Data!G143)*100</f>
        <v>96.587008895491977</v>
      </c>
      <c r="N137" s="49">
        <f t="shared" si="8"/>
        <v>183.51531690143474</v>
      </c>
      <c r="O137" s="50">
        <f>Data!B143/240*B$16</f>
        <v>2.2825000000000002</v>
      </c>
      <c r="P137" s="50">
        <f>Data!C143*O137</f>
        <v>1896.7575000000002</v>
      </c>
    </row>
    <row r="138" spans="7:16">
      <c r="G138" s="19">
        <f>Data!B144*Data!C144</f>
        <v>30664</v>
      </c>
      <c r="H138" s="19">
        <f>IF(Data!C$6=1,Data!D144,IF(Data!C$6=2,G138,Data!B144))</f>
        <v>418</v>
      </c>
      <c r="I138" s="28">
        <f>Data!E144*SQRT(Data!F144/20)</f>
        <v>43.398930714913547</v>
      </c>
      <c r="J138" s="28">
        <f>B$16*Data!B144/240/I138</f>
        <v>0.80960136009201977</v>
      </c>
      <c r="K138">
        <f t="shared" si="9"/>
        <v>0.28746134396684109</v>
      </c>
      <c r="L138">
        <f t="shared" si="10"/>
        <v>0.11818611636588949</v>
      </c>
      <c r="M138" s="48">
        <f>(1-I138*L138/Data!G144)*100</f>
        <v>99.476082627617174</v>
      </c>
      <c r="N138" s="49">
        <f t="shared" si="8"/>
        <v>415.81002538343978</v>
      </c>
      <c r="O138" s="50">
        <f>Data!B144/240*B$16</f>
        <v>35.135833333333338</v>
      </c>
      <c r="P138" s="50">
        <f>Data!C144*O138</f>
        <v>281.0866666666667</v>
      </c>
    </row>
    <row r="139" spans="7:16">
      <c r="G139" s="19">
        <f>Data!B145*Data!C145</f>
        <v>78460</v>
      </c>
      <c r="H139" s="19">
        <f>IF(Data!C$6=1,Data!D145,IF(Data!C$6=2,G139,Data!B145))</f>
        <v>413</v>
      </c>
      <c r="I139" s="28">
        <f>Data!E145*SQRT(Data!F145/20)</f>
        <v>56.872330601075248</v>
      </c>
      <c r="J139" s="28">
        <f>B$16*Data!B145/240/I139</f>
        <v>0.63230806533280082</v>
      </c>
      <c r="K139">
        <f t="shared" si="9"/>
        <v>0.32665639277687147</v>
      </c>
      <c r="L139">
        <f t="shared" si="10"/>
        <v>0.15998454115397748</v>
      </c>
      <c r="M139" s="48">
        <f>(1-I139*L139/Data!G145)*100</f>
        <v>98.546534550228387</v>
      </c>
      <c r="N139" s="49">
        <f t="shared" si="8"/>
        <v>406.99718769244328</v>
      </c>
      <c r="O139" s="50">
        <f>Data!B145/240*B$16</f>
        <v>35.960833333333341</v>
      </c>
      <c r="P139" s="50">
        <f>Data!C145*O139</f>
        <v>719.21666666666681</v>
      </c>
    </row>
    <row r="140" spans="7:16">
      <c r="G140" s="19">
        <f>Data!B146*Data!C146</f>
        <v>13281</v>
      </c>
      <c r="H140" s="19">
        <f>IF(Data!C$6=1,Data!D146,IF(Data!C$6=2,G140,Data!B146))</f>
        <v>491</v>
      </c>
      <c r="I140" s="28">
        <f>Data!E146*SQRT(Data!F146/20)</f>
        <v>29.153673909996456</v>
      </c>
      <c r="J140" s="28">
        <f>B$16*Data!B146/240/I140</f>
        <v>0.21978362040342858</v>
      </c>
      <c r="K140">
        <f t="shared" si="9"/>
        <v>0.38942183182626805</v>
      </c>
      <c r="L140">
        <f t="shared" si="10"/>
        <v>0.29864683644759304</v>
      </c>
      <c r="M140" s="48">
        <f>(1-I140*L140/Data!G146)*100</f>
        <v>96.78721310551839</v>
      </c>
      <c r="N140" s="49">
        <f t="shared" si="8"/>
        <v>475.22521634809527</v>
      </c>
      <c r="O140" s="50">
        <f>Data!B146/240*B$16</f>
        <v>6.4075000000000006</v>
      </c>
      <c r="P140" s="50">
        <f>Data!C146*O140</f>
        <v>121.74250000000001</v>
      </c>
    </row>
    <row r="141" spans="7:16">
      <c r="G141" s="19">
        <f>Data!B147*Data!C147</f>
        <v>177770</v>
      </c>
      <c r="H141" s="19">
        <f>IF(Data!C$6=1,Data!D147,IF(Data!C$6=2,G141,Data!B147))</f>
        <v>494</v>
      </c>
      <c r="I141" s="28">
        <f>Data!E147*SQRT(Data!F147/20)</f>
        <v>60.303566948380279</v>
      </c>
      <c r="J141" s="28">
        <f>B$16*Data!B147/240/I141</f>
        <v>0.93181331569932868</v>
      </c>
      <c r="K141">
        <f t="shared" si="9"/>
        <v>0.25844361565621865</v>
      </c>
      <c r="L141">
        <f t="shared" si="10"/>
        <v>9.4708635631776811E-2</v>
      </c>
      <c r="M141" s="48">
        <f>(1-I141*L141/Data!G147)*100</f>
        <v>99.121343300090686</v>
      </c>
      <c r="N141" s="49">
        <f t="shared" si="8"/>
        <v>489.65943590244802</v>
      </c>
      <c r="O141" s="50">
        <f>Data!B147/240*B$16</f>
        <v>56.191666666666677</v>
      </c>
      <c r="P141" s="50">
        <f>Data!C147*O141</f>
        <v>1629.5583333333336</v>
      </c>
    </row>
    <row r="142" spans="7:16">
      <c r="G142" s="19">
        <f>Data!B148*Data!C148</f>
        <v>501905</v>
      </c>
      <c r="H142" s="19">
        <f>IF(Data!C$6=1,Data!D148,IF(Data!C$6=2,G142,Data!B148))</f>
        <v>726</v>
      </c>
      <c r="I142" s="28">
        <f>Data!E148*SQRT(Data!F148/20)</f>
        <v>416.72085560790339</v>
      </c>
      <c r="J142" s="28">
        <f>B$16*Data!B148/240/I142</f>
        <v>0.29839119319319962</v>
      </c>
      <c r="K142">
        <f t="shared" si="9"/>
        <v>0.38157099374014708</v>
      </c>
      <c r="L142">
        <f t="shared" si="10"/>
        <v>0.2673759963273673</v>
      </c>
      <c r="M142" s="48">
        <f>(1-I142*L142/Data!G148)*100</f>
        <v>86.983510051570548</v>
      </c>
      <c r="N142" s="49">
        <f t="shared" si="8"/>
        <v>631.50028297440213</v>
      </c>
      <c r="O142" s="50">
        <f>Data!B148/240*B$16</f>
        <v>124.34583333333335</v>
      </c>
      <c r="P142" s="50">
        <f>Data!C148*O142</f>
        <v>4600.7958333333336</v>
      </c>
    </row>
    <row r="143" spans="7:16">
      <c r="G143" s="19">
        <f>Data!B149*Data!C149</f>
        <v>457548</v>
      </c>
      <c r="H143" s="19">
        <f>IF(Data!C$6=1,Data!D149,IF(Data!C$6=2,G143,Data!B149))</f>
        <v>309</v>
      </c>
      <c r="I143" s="28">
        <f>Data!E149*SQRT(Data!F149/20)</f>
        <v>116.28561236430109</v>
      </c>
      <c r="J143" s="28">
        <f>B$16*Data!B149/240/I143</f>
        <v>0.6936154728008409</v>
      </c>
      <c r="K143">
        <f t="shared" si="9"/>
        <v>0.31364581278922538</v>
      </c>
      <c r="L143">
        <f t="shared" si="10"/>
        <v>0.14443020715581448</v>
      </c>
      <c r="M143" s="48">
        <f>(1-I143*L143/Data!G149)*100</f>
        <v>97.114234521818432</v>
      </c>
      <c r="N143" s="49">
        <f t="shared" si="8"/>
        <v>300.08298467241895</v>
      </c>
      <c r="O143" s="50">
        <f>Data!B149/240*B$16</f>
        <v>80.657500000000013</v>
      </c>
      <c r="P143" s="50">
        <f>Data!C149*O143</f>
        <v>4194.1900000000005</v>
      </c>
    </row>
    <row r="144" spans="7:16">
      <c r="G144" s="19">
        <f>Data!B150*Data!C150</f>
        <v>121550</v>
      </c>
      <c r="H144" s="19">
        <f>IF(Data!C$6=1,Data!D150,IF(Data!C$6=2,G144,Data!B150))</f>
        <v>370</v>
      </c>
      <c r="I144" s="28">
        <f>Data!E150*SQRT(Data!F150/20)</f>
        <v>47.010339125176614</v>
      </c>
      <c r="J144" s="28">
        <f>B$16*Data!B150/240/I144</f>
        <v>0.69709842437156033</v>
      </c>
      <c r="K144">
        <f t="shared" si="9"/>
        <v>0.31288711481046516</v>
      </c>
      <c r="L144">
        <f t="shared" si="10"/>
        <v>0.14358240215841914</v>
      </c>
      <c r="M144" s="48">
        <f>(1-I144*L144/Data!G150)*100</f>
        <v>98.529442828349715</v>
      </c>
      <c r="N144" s="49">
        <f t="shared" si="8"/>
        <v>364.55893846489397</v>
      </c>
      <c r="O144" s="50">
        <f>Data!B150/240*B$16</f>
        <v>32.770833333333336</v>
      </c>
      <c r="P144" s="50">
        <f>Data!C150*O144</f>
        <v>1114.2083333333335</v>
      </c>
    </row>
    <row r="145" spans="6:16">
      <c r="G145" s="19">
        <f>Data!B151*Data!C151</f>
        <v>48650</v>
      </c>
      <c r="H145" s="19">
        <f>IF(Data!C$6=1,Data!D151,IF(Data!C$6=2,G145,Data!B151))</f>
        <v>379</v>
      </c>
      <c r="I145" s="28">
        <f>Data!E151*SQRT(Data!F151/20)</f>
        <v>45.379166171865073</v>
      </c>
      <c r="J145" s="28">
        <f>B$16*Data!B151/240/I145</f>
        <v>0.70195575092819018</v>
      </c>
      <c r="K145">
        <f t="shared" si="9"/>
        <v>0.31182578125325228</v>
      </c>
      <c r="L145">
        <f t="shared" si="10"/>
        <v>0.14240638848829168</v>
      </c>
      <c r="M145" s="48">
        <f>(1-I145*L145/Data!G151)*100</f>
        <v>99.083364089766619</v>
      </c>
      <c r="N145" s="49">
        <f t="shared" si="8"/>
        <v>375.52594990021549</v>
      </c>
      <c r="O145" s="50">
        <f>Data!B151/240*B$16</f>
        <v>31.854166666666668</v>
      </c>
      <c r="P145" s="50">
        <f>Data!C151*O145</f>
        <v>445.95833333333337</v>
      </c>
    </row>
    <row r="146" spans="6:16">
      <c r="G146" s="19">
        <f>Data!B152*Data!C152</f>
        <v>117975</v>
      </c>
      <c r="H146" s="19">
        <f>IF(Data!C$6=1,Data!D152,IF(Data!C$6=2,G146,Data!B152))</f>
        <v>409</v>
      </c>
      <c r="I146" s="28">
        <f>Data!E152*SQRT(Data!F152/20)</f>
        <v>70.806115472686329</v>
      </c>
      <c r="J146" s="28">
        <f>B$16*Data!B152/240/I146</f>
        <v>1.0182147806307</v>
      </c>
      <c r="K146">
        <f t="shared" si="9"/>
        <v>0.23756348827736731</v>
      </c>
      <c r="L146">
        <f t="shared" si="10"/>
        <v>8.0465218780368025E-2</v>
      </c>
      <c r="M146" s="48">
        <f>(1-I146*L146/Data!G152)*100</f>
        <v>99.443610393310763</v>
      </c>
      <c r="N146" s="49">
        <f t="shared" si="8"/>
        <v>406.72436650864103</v>
      </c>
      <c r="O146" s="50">
        <f>Data!B152/240*B$16</f>
        <v>72.095833333333346</v>
      </c>
      <c r="P146" s="50">
        <f>Data!C152*O146</f>
        <v>1081.4375000000002</v>
      </c>
    </row>
    <row r="147" spans="6:16">
      <c r="G147" s="19">
        <f>Data!B153*Data!C153</f>
        <v>409995</v>
      </c>
      <c r="H147" s="19">
        <f>IF(Data!C$6=1,Data!D153,IF(Data!C$6=2,G147,Data!B153))</f>
        <v>549</v>
      </c>
      <c r="I147" s="28">
        <f>Data!E153*SQRT(Data!F153/20)</f>
        <v>75.106711400732408</v>
      </c>
      <c r="J147" s="28">
        <f>B$16*Data!B153/240/I147</f>
        <v>1.1119845143317721</v>
      </c>
      <c r="K147">
        <f t="shared" si="9"/>
        <v>0.21498339584221118</v>
      </c>
      <c r="L147">
        <f t="shared" si="10"/>
        <v>6.7008942968888735E-2</v>
      </c>
      <c r="M147" s="48">
        <f>(1-I147*L147/Data!G153)*100</f>
        <v>99.208675889806216</v>
      </c>
      <c r="N147" s="49">
        <f t="shared" si="8"/>
        <v>544.65563063503612</v>
      </c>
      <c r="O147" s="50">
        <f>Data!B153/240*B$16</f>
        <v>83.517499999999998</v>
      </c>
      <c r="P147" s="50">
        <f>Data!C153*O147</f>
        <v>3758.2874999999999</v>
      </c>
    </row>
    <row r="148" spans="6:16">
      <c r="G148" s="19">
        <f>Data!B154*Data!C154</f>
        <v>171445</v>
      </c>
      <c r="H148" s="19">
        <f>IF(Data!C$6=1,Data!D154,IF(Data!C$6=2,G148,Data!B154))</f>
        <v>432</v>
      </c>
      <c r="I148" s="28">
        <f>Data!E154*SQRT(Data!F154/20)</f>
        <v>29.181224139967998</v>
      </c>
      <c r="J148" s="28">
        <f>B$16*Data!B154/240/I148</f>
        <v>0.63359804845688517</v>
      </c>
      <c r="K148">
        <f t="shared" si="9"/>
        <v>0.3263897870930742</v>
      </c>
      <c r="L148">
        <f t="shared" si="10"/>
        <v>0.15964478291943965</v>
      </c>
      <c r="M148" s="48">
        <f>(1-I148*L148/Data!G154)*100</f>
        <v>97.863013672867567</v>
      </c>
      <c r="N148" s="49">
        <f t="shared" si="8"/>
        <v>422.76821906678788</v>
      </c>
      <c r="O148" s="50">
        <f>Data!B154/240*B$16</f>
        <v>18.489166666666669</v>
      </c>
      <c r="P148" s="50">
        <f>Data!C154*O148</f>
        <v>1571.5791666666669</v>
      </c>
    </row>
    <row r="149" spans="6:16">
      <c r="G149" s="19">
        <f>Data!B155*Data!C155</f>
        <v>20720</v>
      </c>
      <c r="H149" s="19">
        <f>IF(Data!C$6=1,Data!D155,IF(Data!C$6=2,G149,Data!B155))</f>
        <v>316</v>
      </c>
      <c r="I149" s="28">
        <f>Data!E155*SQRT(Data!F155/20)</f>
        <v>9.8215040029027829</v>
      </c>
      <c r="J149" s="28">
        <f>B$16*Data!B155/240/I149</f>
        <v>1.2086573838207331</v>
      </c>
      <c r="K149">
        <f t="shared" si="9"/>
        <v>0.19217169953685878</v>
      </c>
      <c r="L149">
        <f t="shared" si="10"/>
        <v>5.5113275696272113E-2</v>
      </c>
      <c r="M149" s="48">
        <f>(1-I149*L149/Data!G155)*100</f>
        <v>99.865349438342292</v>
      </c>
      <c r="N149" s="49">
        <f t="shared" si="8"/>
        <v>315.57450422516166</v>
      </c>
      <c r="O149" s="50">
        <f>Data!B155/240*B$16</f>
        <v>11.870833333333334</v>
      </c>
      <c r="P149" s="50">
        <f>Data!C155*O149</f>
        <v>189.93333333333334</v>
      </c>
    </row>
    <row r="150" spans="6:16">
      <c r="G150" s="19">
        <f>Data!B156*Data!C156</f>
        <v>22695</v>
      </c>
      <c r="H150" s="19">
        <f>IF(Data!C$6=1,Data!D156,IF(Data!C$6=2,G150,Data!B156))</f>
        <v>506</v>
      </c>
      <c r="I150" s="28">
        <f>Data!E156*SQRT(Data!F156/20)</f>
        <v>40.363507956736619</v>
      </c>
      <c r="J150" s="28">
        <f>B$16*Data!B156/240/I150</f>
        <v>0.30318227080551802</v>
      </c>
      <c r="K150">
        <f t="shared" si="9"/>
        <v>0.38102151063628403</v>
      </c>
      <c r="L150">
        <f t="shared" si="10"/>
        <v>0.26554681780626238</v>
      </c>
      <c r="M150" s="48">
        <f>(1-I150*L150/Data!G156)*100</f>
        <v>97.293333057219911</v>
      </c>
      <c r="N150" s="49">
        <f t="shared" si="8"/>
        <v>492.30426526953278</v>
      </c>
      <c r="O150" s="50">
        <f>Data!B156/240*B$16</f>
        <v>12.237500000000001</v>
      </c>
      <c r="P150" s="50">
        <f>Data!C156*O150</f>
        <v>208.03750000000002</v>
      </c>
    </row>
    <row r="151" spans="6:16">
      <c r="G151" s="19">
        <f>Data!B157*Data!C157</f>
        <v>25688</v>
      </c>
      <c r="H151" s="19">
        <f>IF(Data!C$6=1,Data!D157,IF(Data!C$6=2,G151,Data!B157))</f>
        <v>494</v>
      </c>
      <c r="I151" s="28">
        <f>Data!E157*SQRT(Data!F157/20)</f>
        <v>58.996501667296137</v>
      </c>
      <c r="J151" s="28">
        <f>B$16*Data!B157/240/I151</f>
        <v>0.21006895295629707</v>
      </c>
      <c r="K151">
        <f t="shared" si="9"/>
        <v>0.39023576966353396</v>
      </c>
      <c r="L151">
        <f t="shared" si="10"/>
        <v>0.30267757463355094</v>
      </c>
      <c r="M151" s="48">
        <f>(1-I151*L151/Data!G157)*100</f>
        <v>95.263416966439934</v>
      </c>
      <c r="N151" s="49">
        <f t="shared" si="8"/>
        <v>470.60127981421329</v>
      </c>
      <c r="O151" s="50">
        <f>Data!B157/240*B$16</f>
        <v>12.393333333333334</v>
      </c>
      <c r="P151" s="50">
        <f>Data!C157*O151</f>
        <v>235.47333333333336</v>
      </c>
    </row>
    <row r="152" spans="6:16">
      <c r="G152" s="19">
        <f>Data!B158*Data!C158</f>
        <v>19744</v>
      </c>
      <c r="H152" s="19">
        <f>IF(Data!C$6=1,Data!D158,IF(Data!C$6=2,G152,Data!B158))</f>
        <v>603</v>
      </c>
      <c r="I152" s="28">
        <f>Data!E158*SQRT(Data!F158/20)</f>
        <v>11.042161332267098</v>
      </c>
      <c r="J152" s="28">
        <f>B$16*Data!B158/240/I152</f>
        <v>0.51220346842841491</v>
      </c>
      <c r="K152">
        <f t="shared" si="9"/>
        <v>0.34989719404161029</v>
      </c>
      <c r="L152">
        <f t="shared" si="10"/>
        <v>0.19405708222099313</v>
      </c>
      <c r="M152" s="48">
        <f>(1-I152*L152/Data!G158)*100</f>
        <v>98.90672979104427</v>
      </c>
      <c r="N152" s="49">
        <f t="shared" si="8"/>
        <v>596.40758063999692</v>
      </c>
      <c r="O152" s="50">
        <f>Data!B158/240*B$16</f>
        <v>5.6558333333333337</v>
      </c>
      <c r="P152" s="50">
        <f>Data!C158*O152</f>
        <v>180.98666666666668</v>
      </c>
    </row>
    <row r="153" spans="6:16">
      <c r="G153" s="19">
        <f>Data!B159*Data!C159</f>
        <v>133884</v>
      </c>
      <c r="H153" s="19">
        <f>IF(Data!C$6=1,Data!D159,IF(Data!C$6=2,G153,Data!B159))</f>
        <v>473</v>
      </c>
      <c r="I153" s="28">
        <f>Data!E159*SQRT(Data!F159/20)</f>
        <v>25.750889574646692</v>
      </c>
      <c r="J153" s="28">
        <f>B$16*Data!B159/240/I153</f>
        <v>1.3238701224092011</v>
      </c>
      <c r="K153">
        <f t="shared" si="9"/>
        <v>0.16608497019772411</v>
      </c>
      <c r="L153">
        <f t="shared" si="10"/>
        <v>4.3265446537085986E-2</v>
      </c>
      <c r="M153" s="48">
        <f>(1-I153*L153/Data!G159)*100</f>
        <v>99.755137640401259</v>
      </c>
      <c r="N153" s="49">
        <f t="shared" si="8"/>
        <v>471.8418010390979</v>
      </c>
      <c r="O153" s="50">
        <f>Data!B159/240*B$16</f>
        <v>34.090833333333336</v>
      </c>
      <c r="P153" s="50">
        <f>Data!C159*O153</f>
        <v>1227.27</v>
      </c>
    </row>
    <row r="154" spans="6:16">
      <c r="G154" s="19">
        <f>Data!B160*Data!C160</f>
        <v>599680</v>
      </c>
      <c r="H154" s="19">
        <f>IF(Data!C$6=1,Data!D160,IF(Data!C$6=2,G154,Data!B160))</f>
        <v>475</v>
      </c>
      <c r="I154" s="28">
        <f>Data!E160*SQRT(Data!F160/20)</f>
        <v>41.590314160000567</v>
      </c>
      <c r="J154" s="28">
        <f>B$16*Data!B160/240/I154</f>
        <v>0.82607374723101157</v>
      </c>
      <c r="K154">
        <f t="shared" si="9"/>
        <v>0.28361470900366781</v>
      </c>
      <c r="L154">
        <f t="shared" si="10"/>
        <v>0.11478082354158606</v>
      </c>
      <c r="M154" s="48">
        <f>(1-I154*L154/Data!G160)*100</f>
        <v>97.789921059889735</v>
      </c>
      <c r="N154" s="49">
        <f t="shared" si="8"/>
        <v>464.50212503447625</v>
      </c>
      <c r="O154" s="50">
        <f>Data!B160/240*B$16</f>
        <v>34.356666666666669</v>
      </c>
      <c r="P154" s="50">
        <f>Data!C160*O154</f>
        <v>5497.0666666666675</v>
      </c>
    </row>
    <row r="155" spans="6:16">
      <c r="G155" s="19">
        <f>Data!B161*Data!C161</f>
        <v>290731</v>
      </c>
      <c r="H155" s="19">
        <f>IF(Data!C$6=1,Data!D161,IF(Data!C$6=2,G155,Data!B161))</f>
        <v>323</v>
      </c>
      <c r="I155" s="28">
        <f>Data!E161*SQRT(Data!F161/20)</f>
        <v>26.123621786980681</v>
      </c>
      <c r="J155" s="28">
        <f>B$16*Data!B161/240/I155</f>
        <v>0.35545734848914201</v>
      </c>
      <c r="K155">
        <f t="shared" si="9"/>
        <v>0.37451827990593939</v>
      </c>
      <c r="L155">
        <f t="shared" si="10"/>
        <v>0.24615427949478774</v>
      </c>
      <c r="M155" s="48">
        <f>(1-I155*L155/Data!G161)*100</f>
        <v>92.344712739561231</v>
      </c>
      <c r="N155" s="49">
        <f t="shared" si="8"/>
        <v>298.2734221487828</v>
      </c>
      <c r="O155" s="50">
        <f>Data!B161/240*B$16</f>
        <v>9.2858333333333345</v>
      </c>
      <c r="P155" s="50">
        <f>Data!C161*O155</f>
        <v>2665.0341666666668</v>
      </c>
    </row>
    <row r="157" spans="6:16">
      <c r="F157" t="s">
        <v>29</v>
      </c>
      <c r="G157" s="7">
        <f>SUM(H6:H155)</f>
        <v>15550</v>
      </c>
      <c r="L157" t="s">
        <v>22</v>
      </c>
      <c r="M157" s="28">
        <f>SUM(N6:N155)/G157*100</f>
        <v>96.379265821403948</v>
      </c>
      <c r="P157" s="7">
        <f>SUM(P6:P155)</f>
        <v>83648.31749999999</v>
      </c>
    </row>
    <row r="158" spans="6:16">
      <c r="F158" t="s">
        <v>30</v>
      </c>
      <c r="L158" t="s">
        <v>23</v>
      </c>
    </row>
    <row r="159" spans="6:16">
      <c r="H159"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Anvisningar</vt:lpstr>
      <vt:lpstr>Data</vt:lpstr>
      <vt:lpstr>Resultat</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Stig-Arne</dc:creator>
  <cp:lastModifiedBy>Hem</cp:lastModifiedBy>
  <cp:lastPrinted>2014-12-16T10:54:56Z</cp:lastPrinted>
  <dcterms:created xsi:type="dcterms:W3CDTF">2010-12-03T15:28:22Z</dcterms:created>
  <dcterms:modified xsi:type="dcterms:W3CDTF">2016-11-27T10:01:16Z</dcterms:modified>
</cp:coreProperties>
</file>