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H7" i="3"/>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6"/>
  <c r="B6" l="1"/>
  <c r="G7" l="1"/>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6"/>
  <c r="G157" l="1"/>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K152" l="1"/>
  <c r="L152" s="1"/>
  <c r="M152" s="1"/>
  <c r="K148"/>
  <c r="L148" s="1"/>
  <c r="M148" s="1"/>
  <c r="K144"/>
  <c r="L144" s="1"/>
  <c r="M144" s="1"/>
  <c r="K140"/>
  <c r="L140" s="1"/>
  <c r="M140" s="1"/>
  <c r="K136"/>
  <c r="L136" s="1"/>
  <c r="M136" s="1"/>
  <c r="K134"/>
  <c r="L134" s="1"/>
  <c r="M134" s="1"/>
  <c r="K130"/>
  <c r="L130" s="1"/>
  <c r="M130" s="1"/>
  <c r="K128"/>
  <c r="L128" s="1"/>
  <c r="M128" s="1"/>
  <c r="K126"/>
  <c r="L126" s="1"/>
  <c r="M126" s="1"/>
  <c r="K124"/>
  <c r="L124" s="1"/>
  <c r="M124" s="1"/>
  <c r="K122"/>
  <c r="L122" s="1"/>
  <c r="M122" s="1"/>
  <c r="K120"/>
  <c r="L120" s="1"/>
  <c r="M120" s="1"/>
  <c r="K118"/>
  <c r="L118" s="1"/>
  <c r="M118" s="1"/>
  <c r="K116"/>
  <c r="L116" s="1"/>
  <c r="M116" s="1"/>
  <c r="K114"/>
  <c r="L114" s="1"/>
  <c r="M114" s="1"/>
  <c r="K112"/>
  <c r="L112" s="1"/>
  <c r="M112" s="1"/>
  <c r="K110"/>
  <c r="L110" s="1"/>
  <c r="M110" s="1"/>
  <c r="K108"/>
  <c r="L108" s="1"/>
  <c r="M108" s="1"/>
  <c r="K106"/>
  <c r="L106" s="1"/>
  <c r="M106" s="1"/>
  <c r="K104"/>
  <c r="L104" s="1"/>
  <c r="M104" s="1"/>
  <c r="K102"/>
  <c r="L102" s="1"/>
  <c r="M102" s="1"/>
  <c r="K100"/>
  <c r="L100" s="1"/>
  <c r="M100" s="1"/>
  <c r="K98"/>
  <c r="L98" s="1"/>
  <c r="M98" s="1"/>
  <c r="K96"/>
  <c r="L96" s="1"/>
  <c r="M96" s="1"/>
  <c r="K94"/>
  <c r="L94" s="1"/>
  <c r="M94" s="1"/>
  <c r="K92"/>
  <c r="L92" s="1"/>
  <c r="M92" s="1"/>
  <c r="K90"/>
  <c r="L90" s="1"/>
  <c r="M90" s="1"/>
  <c r="K88"/>
  <c r="L88" s="1"/>
  <c r="M88" s="1"/>
  <c r="K86"/>
  <c r="L86" s="1"/>
  <c r="M86" s="1"/>
  <c r="K84"/>
  <c r="L84" s="1"/>
  <c r="M84" s="1"/>
  <c r="K82"/>
  <c r="L82" s="1"/>
  <c r="M82" s="1"/>
  <c r="K80"/>
  <c r="L80" s="1"/>
  <c r="M80" s="1"/>
  <c r="K78"/>
  <c r="L78" s="1"/>
  <c r="M78" s="1"/>
  <c r="K76"/>
  <c r="L76" s="1"/>
  <c r="M76" s="1"/>
  <c r="K74"/>
  <c r="L74" s="1"/>
  <c r="M74" s="1"/>
  <c r="K72"/>
  <c r="L72" s="1"/>
  <c r="M72" s="1"/>
  <c r="K70"/>
  <c r="L70" s="1"/>
  <c r="M70" s="1"/>
  <c r="K68"/>
  <c r="L68" s="1"/>
  <c r="M68" s="1"/>
  <c r="K66"/>
  <c r="L66" s="1"/>
  <c r="M66" s="1"/>
  <c r="K64"/>
  <c r="L64" s="1"/>
  <c r="M64" s="1"/>
  <c r="K62"/>
  <c r="L62" s="1"/>
  <c r="M62" s="1"/>
  <c r="K60"/>
  <c r="L60" s="1"/>
  <c r="M60" s="1"/>
  <c r="K58"/>
  <c r="L58" s="1"/>
  <c r="M58" s="1"/>
  <c r="K56"/>
  <c r="L56" s="1"/>
  <c r="M56" s="1"/>
  <c r="K54"/>
  <c r="L54" s="1"/>
  <c r="M54" s="1"/>
  <c r="K52"/>
  <c r="L52" s="1"/>
  <c r="M52" s="1"/>
  <c r="K50"/>
  <c r="L50" s="1"/>
  <c r="M50" s="1"/>
  <c r="K48"/>
  <c r="L48" s="1"/>
  <c r="M48" s="1"/>
  <c r="K46"/>
  <c r="L46" s="1"/>
  <c r="M46" s="1"/>
  <c r="K44"/>
  <c r="L44" s="1"/>
  <c r="M44" s="1"/>
  <c r="K42"/>
  <c r="L42" s="1"/>
  <c r="M42" s="1"/>
  <c r="K40"/>
  <c r="L40" s="1"/>
  <c r="M40" s="1"/>
  <c r="K38"/>
  <c r="L38" s="1"/>
  <c r="M38" s="1"/>
  <c r="K36"/>
  <c r="L36" s="1"/>
  <c r="M36" s="1"/>
  <c r="K34"/>
  <c r="L34" s="1"/>
  <c r="M34" s="1"/>
  <c r="K32"/>
  <c r="L32" s="1"/>
  <c r="M32" s="1"/>
  <c r="K30"/>
  <c r="L30" s="1"/>
  <c r="M30" s="1"/>
  <c r="K154"/>
  <c r="L154" s="1"/>
  <c r="M154" s="1"/>
  <c r="K150"/>
  <c r="L150" s="1"/>
  <c r="M150" s="1"/>
  <c r="K146"/>
  <c r="L146" s="1"/>
  <c r="M146" s="1"/>
  <c r="K142"/>
  <c r="L142" s="1"/>
  <c r="M142" s="1"/>
  <c r="K138"/>
  <c r="L138" s="1"/>
  <c r="M138" s="1"/>
  <c r="K132"/>
  <c r="L132" s="1"/>
  <c r="M132" s="1"/>
  <c r="K155"/>
  <c r="L155" s="1"/>
  <c r="M155" s="1"/>
  <c r="K153"/>
  <c r="L153" s="1"/>
  <c r="M153" s="1"/>
  <c r="K151"/>
  <c r="L151" s="1"/>
  <c r="M151" s="1"/>
  <c r="K149"/>
  <c r="L149" s="1"/>
  <c r="M149" s="1"/>
  <c r="K147"/>
  <c r="L147" s="1"/>
  <c r="M147" s="1"/>
  <c r="K145"/>
  <c r="L145" s="1"/>
  <c r="M145" s="1"/>
  <c r="K143"/>
  <c r="L143" s="1"/>
  <c r="M143" s="1"/>
  <c r="K141"/>
  <c r="L141" s="1"/>
  <c r="M141" s="1"/>
  <c r="K139"/>
  <c r="L139" s="1"/>
  <c r="M139" s="1"/>
  <c r="K137"/>
  <c r="L137" s="1"/>
  <c r="M137" s="1"/>
  <c r="K135"/>
  <c r="L135" s="1"/>
  <c r="M135" s="1"/>
  <c r="K133"/>
  <c r="L133" s="1"/>
  <c r="M133" s="1"/>
  <c r="K131"/>
  <c r="L131" s="1"/>
  <c r="M131" s="1"/>
  <c r="K129"/>
  <c r="L129" s="1"/>
  <c r="M129" s="1"/>
  <c r="K127"/>
  <c r="L127" s="1"/>
  <c r="M127" s="1"/>
  <c r="K125"/>
  <c r="L125" s="1"/>
  <c r="M125" s="1"/>
  <c r="K123"/>
  <c r="L123" s="1"/>
  <c r="M123" s="1"/>
  <c r="K121"/>
  <c r="L121" s="1"/>
  <c r="M121" s="1"/>
  <c r="K119"/>
  <c r="L119" s="1"/>
  <c r="M119" s="1"/>
  <c r="K117"/>
  <c r="L117" s="1"/>
  <c r="M117" s="1"/>
  <c r="K115"/>
  <c r="L115" s="1"/>
  <c r="M115" s="1"/>
  <c r="K113"/>
  <c r="L113" s="1"/>
  <c r="M113" s="1"/>
  <c r="K111"/>
  <c r="L111" s="1"/>
  <c r="M111" s="1"/>
  <c r="K109"/>
  <c r="L109" s="1"/>
  <c r="M109" s="1"/>
  <c r="K107"/>
  <c r="L107" s="1"/>
  <c r="M107" s="1"/>
  <c r="K105"/>
  <c r="L105" s="1"/>
  <c r="M105" s="1"/>
  <c r="K103"/>
  <c r="L103" s="1"/>
  <c r="M103" s="1"/>
  <c r="K101"/>
  <c r="L101" s="1"/>
  <c r="M101" s="1"/>
  <c r="K99"/>
  <c r="L99" s="1"/>
  <c r="M99" s="1"/>
  <c r="K97"/>
  <c r="L97" s="1"/>
  <c r="M97" s="1"/>
  <c r="K95"/>
  <c r="L95" s="1"/>
  <c r="M95" s="1"/>
  <c r="K93"/>
  <c r="L93" s="1"/>
  <c r="M93" s="1"/>
  <c r="K91"/>
  <c r="L91" s="1"/>
  <c r="M91" s="1"/>
  <c r="K89"/>
  <c r="L89" s="1"/>
  <c r="M89" s="1"/>
  <c r="K87"/>
  <c r="L87" s="1"/>
  <c r="M87" s="1"/>
  <c r="K85"/>
  <c r="L85" s="1"/>
  <c r="M85" s="1"/>
  <c r="K83"/>
  <c r="L83" s="1"/>
  <c r="M83" s="1"/>
  <c r="K81"/>
  <c r="L81" s="1"/>
  <c r="M81" s="1"/>
  <c r="K79"/>
  <c r="L79" s="1"/>
  <c r="M79" s="1"/>
  <c r="K77"/>
  <c r="L77" s="1"/>
  <c r="M77" s="1"/>
  <c r="K75"/>
  <c r="L75" s="1"/>
  <c r="M75" s="1"/>
  <c r="K73"/>
  <c r="L73" s="1"/>
  <c r="M73" s="1"/>
  <c r="K71"/>
  <c r="L71" s="1"/>
  <c r="M71" s="1"/>
  <c r="K69"/>
  <c r="L69" s="1"/>
  <c r="M69" s="1"/>
  <c r="K67"/>
  <c r="L67" s="1"/>
  <c r="M67" s="1"/>
  <c r="K65"/>
  <c r="L65" s="1"/>
  <c r="M65" s="1"/>
  <c r="K63"/>
  <c r="L63" s="1"/>
  <c r="M63" s="1"/>
  <c r="K61"/>
  <c r="L61" s="1"/>
  <c r="M61" s="1"/>
  <c r="K59"/>
  <c r="L59" s="1"/>
  <c r="M59" s="1"/>
  <c r="K57"/>
  <c r="L57" s="1"/>
  <c r="M57" s="1"/>
  <c r="K55"/>
  <c r="L55" s="1"/>
  <c r="M55" s="1"/>
  <c r="K53"/>
  <c r="L53" s="1"/>
  <c r="M53" s="1"/>
  <c r="K51"/>
  <c r="L51" s="1"/>
  <c r="M51" s="1"/>
  <c r="K49"/>
  <c r="L49" s="1"/>
  <c r="M49" s="1"/>
  <c r="K47"/>
  <c r="L47" s="1"/>
  <c r="M47" s="1"/>
  <c r="K45"/>
  <c r="L45" s="1"/>
  <c r="M45" s="1"/>
  <c r="K43"/>
  <c r="L43" s="1"/>
  <c r="M43" s="1"/>
  <c r="K41"/>
  <c r="L41" s="1"/>
  <c r="M41" s="1"/>
  <c r="K39"/>
  <c r="L39" s="1"/>
  <c r="M39" s="1"/>
  <c r="K37"/>
  <c r="L37" s="1"/>
  <c r="M37" s="1"/>
  <c r="K35"/>
  <c r="L35" s="1"/>
  <c r="M35" s="1"/>
  <c r="K33"/>
  <c r="L33" s="1"/>
  <c r="M33" s="1"/>
  <c r="K31"/>
  <c r="L31" s="1"/>
  <c r="M31" s="1"/>
  <c r="K29"/>
  <c r="L29" s="1"/>
  <c r="M29" s="1"/>
  <c r="P153"/>
  <c r="P151"/>
  <c r="P149"/>
  <c r="P147"/>
  <c r="P145"/>
  <c r="P143"/>
  <c r="P141"/>
  <c r="P139"/>
  <c r="P137"/>
  <c r="P135"/>
  <c r="P133"/>
  <c r="P131"/>
  <c r="P129"/>
  <c r="P127"/>
  <c r="P125"/>
  <c r="P123"/>
  <c r="P121"/>
  <c r="P119"/>
  <c r="P117"/>
  <c r="P115"/>
  <c r="P113"/>
  <c r="P111"/>
  <c r="P109"/>
  <c r="P107"/>
  <c r="P105"/>
  <c r="P103"/>
  <c r="P101"/>
  <c r="P99"/>
  <c r="P97"/>
  <c r="P95"/>
  <c r="P93"/>
  <c r="P91"/>
  <c r="P89"/>
  <c r="P87"/>
  <c r="P85"/>
  <c r="P83"/>
  <c r="P81"/>
  <c r="P79"/>
  <c r="P77"/>
  <c r="P75"/>
  <c r="P73"/>
  <c r="P71"/>
  <c r="P69"/>
  <c r="P67"/>
  <c r="P65"/>
  <c r="P63"/>
  <c r="P61"/>
  <c r="P59"/>
  <c r="P57"/>
  <c r="P55"/>
  <c r="P53"/>
  <c r="P51"/>
  <c r="P49"/>
  <c r="P47"/>
  <c r="P45"/>
  <c r="P43"/>
  <c r="P41"/>
  <c r="P39"/>
  <c r="P37"/>
  <c r="P35"/>
  <c r="P33"/>
  <c r="P31"/>
  <c r="P29"/>
  <c r="P155"/>
  <c r="P154"/>
  <c r="P152"/>
  <c r="P150"/>
  <c r="P148"/>
  <c r="P146"/>
  <c r="P144"/>
  <c r="P142"/>
  <c r="P140"/>
  <c r="P138"/>
  <c r="P136"/>
  <c r="P134"/>
  <c r="P132"/>
  <c r="P130"/>
  <c r="P128"/>
  <c r="P126"/>
  <c r="P124"/>
  <c r="P122"/>
  <c r="P120"/>
  <c r="P118"/>
  <c r="P116"/>
  <c r="P114"/>
  <c r="P112"/>
  <c r="P110"/>
  <c r="P108"/>
  <c r="P106"/>
  <c r="P104"/>
  <c r="P102"/>
  <c r="P100"/>
  <c r="P98"/>
  <c r="P96"/>
  <c r="P94"/>
  <c r="P92"/>
  <c r="P90"/>
  <c r="P88"/>
  <c r="P86"/>
  <c r="P84"/>
  <c r="P82"/>
  <c r="P80"/>
  <c r="P78"/>
  <c r="P76"/>
  <c r="P74"/>
  <c r="P72"/>
  <c r="P70"/>
  <c r="P68"/>
  <c r="P66"/>
  <c r="P64"/>
  <c r="P62"/>
  <c r="P60"/>
  <c r="P58"/>
  <c r="P56"/>
  <c r="P54"/>
  <c r="P52"/>
  <c r="P50"/>
  <c r="P48"/>
  <c r="P46"/>
  <c r="P44"/>
  <c r="P42"/>
  <c r="P40"/>
  <c r="P38"/>
  <c r="P36"/>
  <c r="P34"/>
  <c r="P32"/>
  <c r="P30"/>
  <c r="I7"/>
  <c r="I8"/>
  <c r="I9"/>
  <c r="I10"/>
  <c r="I11"/>
  <c r="I12"/>
  <c r="I13"/>
  <c r="I14"/>
  <c r="I15"/>
  <c r="I16"/>
  <c r="I17"/>
  <c r="I18"/>
  <c r="I19"/>
  <c r="I20"/>
  <c r="I21"/>
  <c r="I22"/>
  <c r="I23"/>
  <c r="I24"/>
  <c r="I25"/>
  <c r="I26"/>
  <c r="I27"/>
  <c r="I28"/>
  <c r="I6"/>
  <c r="N29" l="1"/>
  <c r="N33"/>
  <c r="N37"/>
  <c r="N41"/>
  <c r="N45"/>
  <c r="N49"/>
  <c r="N53"/>
  <c r="N57"/>
  <c r="N61"/>
  <c r="N65"/>
  <c r="N69"/>
  <c r="N73"/>
  <c r="N77"/>
  <c r="N81"/>
  <c r="N85"/>
  <c r="N89"/>
  <c r="N93"/>
  <c r="N97"/>
  <c r="N101"/>
  <c r="N105"/>
  <c r="N109"/>
  <c r="N113"/>
  <c r="N117"/>
  <c r="N121"/>
  <c r="N125"/>
  <c r="N129"/>
  <c r="N133"/>
  <c r="N137"/>
  <c r="N141"/>
  <c r="N145"/>
  <c r="N149"/>
  <c r="N153"/>
  <c r="N132"/>
  <c r="N142"/>
  <c r="N150"/>
  <c r="N30"/>
  <c r="N34"/>
  <c r="N38"/>
  <c r="N42"/>
  <c r="N46"/>
  <c r="N50"/>
  <c r="N54"/>
  <c r="N58"/>
  <c r="N62"/>
  <c r="N66"/>
  <c r="N70"/>
  <c r="N74"/>
  <c r="N78"/>
  <c r="N82"/>
  <c r="N86"/>
  <c r="N90"/>
  <c r="N94"/>
  <c r="N98"/>
  <c r="N102"/>
  <c r="N106"/>
  <c r="N110"/>
  <c r="N114"/>
  <c r="N118"/>
  <c r="N122"/>
  <c r="N126"/>
  <c r="N130"/>
  <c r="N136"/>
  <c r="N144"/>
  <c r="N152"/>
  <c r="N31"/>
  <c r="N35"/>
  <c r="N39"/>
  <c r="N43"/>
  <c r="N47"/>
  <c r="N51"/>
  <c r="N55"/>
  <c r="N59"/>
  <c r="N63"/>
  <c r="N67"/>
  <c r="N71"/>
  <c r="N75"/>
  <c r="N79"/>
  <c r="N83"/>
  <c r="N87"/>
  <c r="N91"/>
  <c r="N95"/>
  <c r="N99"/>
  <c r="N103"/>
  <c r="N107"/>
  <c r="N111"/>
  <c r="N115"/>
  <c r="N119"/>
  <c r="N123"/>
  <c r="N127"/>
  <c r="N131"/>
  <c r="N135"/>
  <c r="N139"/>
  <c r="N143"/>
  <c r="N147"/>
  <c r="N151"/>
  <c r="N155"/>
  <c r="N138"/>
  <c r="N146"/>
  <c r="N154"/>
  <c r="N32"/>
  <c r="N36"/>
  <c r="N40"/>
  <c r="N44"/>
  <c r="N48"/>
  <c r="N52"/>
  <c r="N56"/>
  <c r="N60"/>
  <c r="N64"/>
  <c r="N68"/>
  <c r="N72"/>
  <c r="N76"/>
  <c r="N80"/>
  <c r="N84"/>
  <c r="N88"/>
  <c r="N92"/>
  <c r="N96"/>
  <c r="N100"/>
  <c r="N104"/>
  <c r="N108"/>
  <c r="N112"/>
  <c r="N116"/>
  <c r="N120"/>
  <c r="N124"/>
  <c r="N128"/>
  <c r="N134"/>
  <c r="N140"/>
  <c r="N148"/>
  <c r="K28"/>
  <c r="L28" s="1"/>
  <c r="M28" s="1"/>
  <c r="K24"/>
  <c r="L24" s="1"/>
  <c r="M24" s="1"/>
  <c r="K20"/>
  <c r="L20" s="1"/>
  <c r="M20" s="1"/>
  <c r="K18"/>
  <c r="L18" s="1"/>
  <c r="M18" s="1"/>
  <c r="K14"/>
  <c r="L14" s="1"/>
  <c r="M14" s="1"/>
  <c r="K10"/>
  <c r="L10" s="1"/>
  <c r="M10" s="1"/>
  <c r="K6"/>
  <c r="L6" s="1"/>
  <c r="M6" s="1"/>
  <c r="K27"/>
  <c r="L27" s="1"/>
  <c r="M27" s="1"/>
  <c r="K25"/>
  <c r="L25" s="1"/>
  <c r="M25" s="1"/>
  <c r="K23"/>
  <c r="L23" s="1"/>
  <c r="M23" s="1"/>
  <c r="K21"/>
  <c r="L21" s="1"/>
  <c r="M21" s="1"/>
  <c r="K19"/>
  <c r="L19" s="1"/>
  <c r="M19" s="1"/>
  <c r="K17"/>
  <c r="L17" s="1"/>
  <c r="M17" s="1"/>
  <c r="K15"/>
  <c r="L15" s="1"/>
  <c r="M15" s="1"/>
  <c r="K13"/>
  <c r="L13" s="1"/>
  <c r="M13" s="1"/>
  <c r="K11"/>
  <c r="L11" s="1"/>
  <c r="M11" s="1"/>
  <c r="K9"/>
  <c r="L9" s="1"/>
  <c r="M9" s="1"/>
  <c r="K7"/>
  <c r="L7" s="1"/>
  <c r="M7" s="1"/>
  <c r="K26"/>
  <c r="L26" s="1"/>
  <c r="M26" s="1"/>
  <c r="K22"/>
  <c r="L22" s="1"/>
  <c r="M22" s="1"/>
  <c r="K16"/>
  <c r="L16" s="1"/>
  <c r="M16" s="1"/>
  <c r="K12"/>
  <c r="L12" s="1"/>
  <c r="M12" s="1"/>
  <c r="K8"/>
  <c r="L8" s="1"/>
  <c r="M8" s="1"/>
  <c r="P27"/>
  <c r="P23"/>
  <c r="P19"/>
  <c r="P17"/>
  <c r="P13"/>
  <c r="P11"/>
  <c r="P7"/>
  <c r="P28"/>
  <c r="P26"/>
  <c r="P24"/>
  <c r="P22"/>
  <c r="P20"/>
  <c r="P18"/>
  <c r="P16"/>
  <c r="P14"/>
  <c r="P12"/>
  <c r="P10"/>
  <c r="P8"/>
  <c r="P6"/>
  <c r="P25"/>
  <c r="P21"/>
  <c r="P15"/>
  <c r="P9"/>
  <c r="N12" l="1"/>
  <c r="N8"/>
  <c r="N16"/>
  <c r="N26"/>
  <c r="N9"/>
  <c r="N13"/>
  <c r="N17"/>
  <c r="N21"/>
  <c r="N25"/>
  <c r="N6"/>
  <c r="N14"/>
  <c r="N20"/>
  <c r="N28"/>
  <c r="N22"/>
  <c r="N7"/>
  <c r="N11"/>
  <c r="N15"/>
  <c r="N19"/>
  <c r="N23"/>
  <c r="N27"/>
  <c r="N10"/>
  <c r="N18"/>
  <c r="N24"/>
  <c r="P157"/>
  <c r="B12" s="1"/>
  <c r="M157" l="1"/>
  <c r="B9" s="1"/>
</calcChain>
</file>

<file path=xl/sharedStrings.xml><?xml version="1.0" encoding="utf-8"?>
<sst xmlns="http://schemas.openxmlformats.org/spreadsheetml/2006/main" count="52" uniqueCount="52">
  <si>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</si>
  <si>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</si>
  <si>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</si>
  <si>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</si>
  <si>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</si>
  <si>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</si>
  <si>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</si>
  <si>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</si>
  <si>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</si>
  <si>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</si>
  <si>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</si>
  <si>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</si>
  <si>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Standardavvikelse under ledtid</t>
  </si>
  <si>
    <t>Volymvärde</t>
  </si>
  <si>
    <t>Säkerhetslager i styck</t>
  </si>
  <si>
    <t>Säkerhetslager i kronor</t>
  </si>
  <si>
    <t>Använd orderkvantitet</t>
  </si>
  <si>
    <t xml:space="preserve">Kolumn C:  Pris per styck </t>
  </si>
  <si>
    <t>Kolumn E:  Standardavvikelse per månad</t>
  </si>
  <si>
    <t>Kolumn F:  Ledtid i dagar</t>
  </si>
  <si>
    <t>Kolumn G:  Använd orderkvantitet (för inleveranser till lager)</t>
  </si>
  <si>
    <t xml:space="preserve">                                                                     </t>
  </si>
  <si>
    <t>Vägd medel-</t>
  </si>
  <si>
    <t>servicenivå</t>
  </si>
  <si>
    <t>Typ av erhållen servicenivå</t>
  </si>
  <si>
    <t>Värde på viktnings-variabel</t>
  </si>
  <si>
    <t>Kolumn D:  Antal uttag per år (antal kundorder eller tillverkningsorder per år). Behövs endast om man använder orderradsservice och differentierar m a p antal uttag per år</t>
  </si>
  <si>
    <t>Målsatt servicenivå</t>
  </si>
  <si>
    <t>Viktad fyllnads-gradsservice</t>
  </si>
  <si>
    <t>Summa viktnings-</t>
  </si>
  <si>
    <t>variabel</t>
  </si>
  <si>
    <t>Erhållen servicenivå</t>
  </si>
  <si>
    <t>Teoretiskt säkerhetslager</t>
  </si>
  <si>
    <t>Målsatt erhållen servicenivå</t>
  </si>
  <si>
    <t>i kronor</t>
  </si>
  <si>
    <t>Ekvivalent fyllnads-gradsservice</t>
  </si>
  <si>
    <t>dimensionera säkerhetslagret</t>
  </si>
  <si>
    <t>Säkerhetsfaktor</t>
  </si>
  <si>
    <t>Frekvens-funktionen</t>
  </si>
  <si>
    <t>Servicefunktionen</t>
  </si>
  <si>
    <t>Procent ledtidsförbrukning för att</t>
  </si>
  <si>
    <t>Bestämma lämplig andel ledtidsefterfrågan för att dimensionera säkerhetslager  -  Dataunderlag</t>
  </si>
  <si>
    <t>Bestämma lämplig andel ledtidsefterfrågan för att dimensionera säkerhetslager  -  Resultat</t>
  </si>
  <si>
    <t xml:space="preserve">En vanligt använd metod för att dimensionera säkerhetslager är att sätta det lika med en procentandel av medelefterfrågan under ledtid. Eftersom denna dimensioneringsvariabel inte har någon direkt motsvarighet i den servicenivå som uttrycker leveransförmåga är det svårt att välja det värde på procentsatsen som ger en önskad erhållen servicenivå. Genom att använda "Bestämma lämplig andel ledtidsefterfrågan för att dimensionera säkerhetslager" på ett stickprov från artikelsortimentet kan du få ett underlag för att bestämma den procentsats som ungefärligen kommer att ge den önskade servicenivån.  </t>
  </si>
  <si>
    <t xml:space="preserve">I blad 'Resultat' Cell B16 anges ett preliminärt värde på lämpligt procentandel av ledtidsefterfrågan. delefterfrågan.  Erhållen medelservicenivå motsvarande denna procentsats visas därefter i cell B9. Värdet jämförs med målsatt servicenivå enligt cell B6. Om erhållen servicenivå är mindre än målsatt servicenivå ökas procentsatsen och är den erhållna servicenivån högre minskas den. Processen fortsätts tills erhållen servicenivå motsvarar målsatt servicenivå. </t>
  </si>
  <si>
    <t>I blad 'Resultat' visas också storleken på det teoretiskt beräknade säkerhetslager i kronor som den valda procentsatsen motsvarar.</t>
  </si>
  <si>
    <t xml:space="preserve">Nedan beskrivs hur du kan använda Excelmodellen på ett stickprov på 150 artiklar. Mer detaljerade anvisningar om att beräkna säkerhetslager med hjälp av en procentandel medelefterfrågan under ledtid finns i Handbok i materialstyrning, avsnitt E12, som kan laddas ner på den här hemsidan. </t>
  </si>
  <si>
    <t xml:space="preserve">                                   för att dimensionera säkerhetslager</t>
  </si>
  <si>
    <t xml:space="preserve">                                   Bestämma lämplig andel ledtidsefterfrågan</t>
  </si>
  <si>
    <t xml:space="preserve">Beräkningen av lämpligt värde på dimensioneringsvariabeln kan göras med avseende på tre olika typer av erhållen leveransförmåga; orderradsservice, volymvärdeservice och volymservice. Orderradsservice avser andel orderrader som kunnat levereras direkt från lager, volymvärdeservice andel omsättning i kronor som kunnat levereras direkt från lager och volymservice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de olika artiklarnas individuella andel direktlevererade omsättning per år genom viktning med hjälp av volymvärden respektive de olika artiklarnas individuella andel direktlevererade efterfrågevolymer per år genom viktning med hjälp av efterfrågade volymer. Beräkningarna är teoretiska. För att  vid praktisk tillämpning få en verkligt erhållen servicenivå som motsvarar den önskade bör den i beräkningsmodellen önskade  målsatta servicenivån sättas 0,5 - 1,5 procentenheter högre än den servicenivå som man i verkligheten vill uppnå. Ju mer lågfrekvent efterfrågan är desto större värde. </t>
  </si>
  <si>
    <t>Cell C5:  Målsatt medelservicenivå, dvs den genomsnittliga servicenivå man vill ha för artikelgruppen. Anges som en procentsats avseende orderradsservice, volymvärdeservice eller volymservice</t>
  </si>
  <si>
    <t>Cell C6:  Typ av erhållen servicenivå. 1 = Orderradsservice, 2 = Volymvärdeservice, 3 = Volymservice</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</si>
</sst>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57">
    <xf numFmtId="0" fontId="0" fillId="0" borderId="0" xfId="0"/>
    <xf numFmtId="0" fontId="1" fillId="0" borderId="0" xfId="0" applyFont="1"/>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Fill="1" applyAlignment="1"/>
    <xf numFmtId="0" fontId="0" fillId="0" borderId="0" xfId="0" applyFont="1" applyAlignment="1">
      <alignment horizontal="right"/>
    </xf>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0" borderId="0" xfId="0" applyAlignment="1"/>
    <xf numFmtId="3"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0" fillId="4" borderId="0" xfId="0" applyNumberFormat="1" applyFont="1" applyFill="1"/>
    <xf numFmtId="2" fontId="0" fillId="0" borderId="0" xfId="0" applyNumberFormat="1" applyFont="1" applyFill="1"/>
    <xf numFmtId="3"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0" borderId="0" xfId="0" applyNumberFormat="1" applyFont="1" applyFill="1" applyAlignment="1">
      <alignment horizontal="right"/>
    </xf>
    <xf numFmtId="164" fontId="2" fillId="0" borderId="0" xfId="0" applyNumberFormat="1" applyFont="1"/>
    <xf numFmtId="2" fontId="2" fillId="0" borderId="0" xfId="0" applyNumberFormat="1" applyFont="1"/>
    <xf numFmtId="1" fontId="2" fillId="0" borderId="0" xfId="0" applyNumberFormat="1" applyFont="1"/>
    <xf numFmtId="0" fontId="0" fillId="0" borderId="0" xfId="0" applyFill="1"/>
    <xf numFmtId="1" fontId="0" fillId="0" borderId="0" xfId="0" applyNumberFormat="1" applyFill="1" applyAlignment="1">
      <alignment horizontal="left" wrapText="1"/>
    </xf>
    <xf numFmtId="0" fontId="0" fillId="0" borderId="0" xfId="0" applyFill="1" applyAlignment="1">
      <alignment horizontal="left" wrapText="1"/>
    </xf>
    <xf numFmtId="9" fontId="0" fillId="0" borderId="0" xfId="0" applyNumberFormat="1" applyFill="1" applyAlignment="1"/>
    <xf numFmtId="9" fontId="5" fillId="0" borderId="0" xfId="0" applyNumberFormat="1" applyFont="1" applyAlignment="1">
      <alignment wrapText="1"/>
    </xf>
    <xf numFmtId="0" fontId="0" fillId="0" borderId="0" xfId="0" applyAlignment="1">
      <alignmen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B31"/>
  <sheetViews>
    <sheetView showGridLines="0" tabSelected="1" zoomScaleNormal="100" workbookViewId="0"/>
  </sheetViews>
  <sheetFormatPr defaultRowHeight="15"/>
  <cols>
    <col min="1" max="1" width="4.5703125" customWidth="1"/>
    <col min="2" max="2" width="99.42578125" customWidth="1"/>
  </cols>
  <sheetData>
    <row r="2" spans="2:2">
      <c r="B2" t="s">
        <v>21</v>
      </c>
    </row>
    <row r="3" spans="2:2" ht="26.25">
      <c r="B3" s="3" t="s">
        <v>48</v>
      </c>
    </row>
    <row r="4" spans="2:2" s="1" customFormat="1" ht="26.25">
      <c r="B4" s="1" t="s">
        <v>47</v>
      </c>
    </row>
    <row r="5" spans="2:2" ht="18.75">
      <c r="B5" s="5" t="s">
        <v>2</v>
      </c>
    </row>
    <row r="6" spans="2:2" ht="18.75">
      <c r="B6" s="5"/>
    </row>
    <row r="7" spans="2:2" ht="90">
      <c r="B7" s="2" t="s">
        <v>43</v>
      </c>
    </row>
    <row r="8" spans="2:2">
      <c r="B8" s="2"/>
    </row>
    <row r="9" spans="2:2" ht="165">
      <c r="B9" s="2" t="s">
        <v>49</v>
      </c>
    </row>
    <row r="11" spans="2:2" ht="45">
      <c r="B11" s="2" t="s">
        <v>46</v>
      </c>
    </row>
    <row r="12" spans="2:2">
      <c r="B12" s="2"/>
    </row>
    <row r="13" spans="2:2" ht="30">
      <c r="B13" s="2" t="s">
        <v>4</v>
      </c>
    </row>
    <row r="14" spans="2:2">
      <c r="B14" s="2"/>
    </row>
    <row r="15" spans="2:2" ht="30">
      <c r="B15" s="2" t="s">
        <v>50</v>
      </c>
    </row>
    <row r="16" spans="2:2">
      <c r="B16" s="2" t="s">
        <v>51</v>
      </c>
    </row>
    <row r="17" spans="2:2">
      <c r="B17" s="2"/>
    </row>
    <row r="18" spans="2:2">
      <c r="B18" s="2" t="s">
        <v>7</v>
      </c>
    </row>
    <row r="19" spans="2:2">
      <c r="B19" s="2" t="s">
        <v>17</v>
      </c>
    </row>
    <row r="20" spans="2:2" ht="30">
      <c r="B20" s="2" t="s">
        <v>26</v>
      </c>
    </row>
    <row r="21" spans="2:2">
      <c r="B21" s="2" t="s">
        <v>18</v>
      </c>
    </row>
    <row r="22" spans="2:2">
      <c r="B22" s="2" t="s">
        <v>19</v>
      </c>
    </row>
    <row r="23" spans="2:2">
      <c r="B23" s="2" t="s">
        <v>20</v>
      </c>
    </row>
    <row r="24" spans="2:2">
      <c r="B24" s="2"/>
    </row>
    <row r="25" spans="2:2" ht="75">
      <c r="B25" s="56" t="s">
        <v>44</v>
      </c>
    </row>
    <row r="26" spans="2:2">
      <c r="B26" s="56"/>
    </row>
    <row r="27" spans="2:2" ht="30">
      <c r="B27" s="56" t="s">
        <v>45</v>
      </c>
    </row>
    <row r="28" spans="2:2">
      <c r="B28" s="2"/>
    </row>
    <row r="29" spans="2:2">
      <c r="B29" s="2" t="s">
        <v>1</v>
      </c>
    </row>
    <row r="31" spans="2:2">
      <c r="B31" s="6"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Q211"/>
  <sheetViews>
    <sheetView workbookViewId="0">
      <selection activeCell="C7" sqref="C7"/>
    </sheetView>
  </sheetViews>
  <sheetFormatPr defaultRowHeight="15"/>
  <cols>
    <col min="1" max="1" width="15.140625" customWidth="1"/>
    <col min="2" max="2" width="13.140625" customWidth="1"/>
    <col min="3" max="3" width="8.28515625" customWidth="1"/>
    <col min="4" max="4" width="11.140625" customWidth="1"/>
    <col min="5" max="5" width="15.5703125" customWidth="1"/>
    <col min="6" max="6" width="8.5703125" customWidth="1"/>
    <col min="7" max="7" width="14" style="22" customWidth="1"/>
    <col min="8" max="8" width="11.5703125" style="22" customWidth="1"/>
    <col min="9" max="9" width="8.85546875" customWidth="1"/>
    <col min="10" max="10" width="9.7109375" customWidth="1"/>
    <col min="11" max="11" width="10.7109375" customWidth="1"/>
    <col min="12" max="12" width="13.42578125" customWidth="1"/>
    <col min="13" max="13" width="21.42578125" customWidth="1"/>
    <col min="14" max="14" width="7.5703125" customWidth="1"/>
  </cols>
  <sheetData>
    <row r="1" spans="1:17" s="9" customFormat="1">
      <c r="E1" s="10"/>
      <c r="F1" s="10"/>
      <c r="G1" s="22"/>
      <c r="H1" s="22"/>
    </row>
    <row r="2" spans="1:17" s="9" customFormat="1">
      <c r="A2" s="15" t="s">
        <v>41</v>
      </c>
      <c r="B2" s="11"/>
      <c r="C2" s="11"/>
      <c r="D2" s="11"/>
      <c r="E2" s="11"/>
      <c r="F2" s="11"/>
      <c r="G2" s="15"/>
      <c r="H2" s="22"/>
      <c r="O2" s="8"/>
    </row>
    <row r="3" spans="1:17" s="9" customFormat="1">
      <c r="E3" s="10"/>
      <c r="H3" s="22"/>
      <c r="I3" s="12" t="s">
        <v>5</v>
      </c>
      <c r="J3" s="12"/>
      <c r="K3" s="12"/>
    </row>
    <row r="4" spans="1:17" s="9" customFormat="1">
      <c r="E4" s="10"/>
      <c r="F4" s="51"/>
      <c r="G4" s="51"/>
      <c r="H4" s="22"/>
    </row>
    <row r="5" spans="1:17" s="9" customFormat="1">
      <c r="A5" t="s">
        <v>33</v>
      </c>
      <c r="C5" s="39">
        <v>97</v>
      </c>
      <c r="E5" s="51"/>
      <c r="F5" s="36"/>
      <c r="G5" s="47"/>
      <c r="H5" s="22"/>
    </row>
    <row r="6" spans="1:17" s="9" customFormat="1">
      <c r="A6" t="s">
        <v>24</v>
      </c>
      <c r="C6" s="12">
        <v>3</v>
      </c>
      <c r="E6" s="51"/>
      <c r="F6" s="36"/>
      <c r="G6" s="47"/>
      <c r="H6" s="22"/>
    </row>
    <row r="7" spans="1:17" s="9" customFormat="1">
      <c r="A7" s="51"/>
      <c r="B7" s="10"/>
      <c r="C7" s="10"/>
      <c r="E7" s="51"/>
      <c r="F7" s="36"/>
      <c r="G7" s="47"/>
      <c r="H7" s="22"/>
    </row>
    <row r="8" spans="1:17" s="9" customFormat="1">
      <c r="A8" s="51"/>
      <c r="B8" s="10"/>
      <c r="C8" s="40"/>
      <c r="E8"/>
      <c r="F8" s="31"/>
      <c r="G8" s="47"/>
      <c r="H8" s="22"/>
    </row>
    <row r="9" spans="1:17" s="10" customFormat="1">
      <c r="A9" s="20"/>
      <c r="B9" s="20"/>
      <c r="C9" s="20"/>
      <c r="D9" s="20"/>
      <c r="E9" s="20"/>
      <c r="F9" s="20"/>
      <c r="G9" s="16"/>
      <c r="H9" s="16"/>
      <c r="I9" s="16"/>
      <c r="J9" s="16"/>
      <c r="K9" s="16"/>
      <c r="L9" s="16"/>
      <c r="M9" s="16"/>
    </row>
    <row r="10" spans="1:17" s="46" customFormat="1" ht="30">
      <c r="A10" s="21" t="s">
        <v>0</v>
      </c>
      <c r="B10" s="43" t="s">
        <v>6</v>
      </c>
      <c r="C10" s="43" t="s">
        <v>8</v>
      </c>
      <c r="D10" s="43" t="s">
        <v>9</v>
      </c>
      <c r="E10" s="44" t="s">
        <v>10</v>
      </c>
      <c r="F10" s="43" t="s">
        <v>11</v>
      </c>
      <c r="G10" s="43" t="s">
        <v>16</v>
      </c>
      <c r="H10" s="52"/>
      <c r="I10" s="53"/>
      <c r="J10" s="53"/>
      <c r="K10" s="27"/>
      <c r="L10" s="27"/>
      <c r="M10" s="27"/>
      <c r="N10" s="27"/>
      <c r="O10" s="45"/>
      <c r="P10" s="45"/>
      <c r="Q10" s="45"/>
    </row>
    <row r="11" spans="1:17" s="9" customFormat="1">
      <c r="F11" s="10"/>
      <c r="G11" s="23"/>
      <c r="H11" s="23"/>
      <c r="I11" s="10"/>
      <c r="J11" s="10"/>
      <c r="K11" s="10"/>
      <c r="L11" s="10"/>
      <c r="M11" s="10"/>
      <c r="N11" s="10"/>
      <c r="O11" s="10"/>
      <c r="P11" s="10"/>
      <c r="Q11" s="10"/>
    </row>
    <row r="12" spans="1:17" s="9" customFormat="1">
      <c r="A12" s="17">
        <v>1</v>
      </c>
      <c r="B12" s="32">
        <v>699</v>
      </c>
      <c r="C12" s="32">
        <v>7</v>
      </c>
      <c r="D12" s="32">
        <v>12</v>
      </c>
      <c r="E12" s="33">
        <v>78.892545803823225</v>
      </c>
      <c r="F12" s="34">
        <v>18</v>
      </c>
      <c r="G12" s="35">
        <v>447</v>
      </c>
      <c r="H12" s="34"/>
      <c r="I12" s="36"/>
      <c r="J12" s="34"/>
      <c r="K12" s="16"/>
      <c r="L12" s="16"/>
      <c r="M12" s="16"/>
      <c r="N12" s="16"/>
      <c r="O12" s="10"/>
      <c r="P12" s="10"/>
      <c r="Q12" s="10"/>
    </row>
    <row r="13" spans="1:17" s="9" customFormat="1">
      <c r="A13" s="9">
        <v>2</v>
      </c>
      <c r="B13" s="7">
        <v>69</v>
      </c>
      <c r="C13" s="7">
        <v>18</v>
      </c>
      <c r="D13" s="7">
        <v>10</v>
      </c>
      <c r="E13" s="33">
        <v>9.0882571952814857</v>
      </c>
      <c r="F13" s="37">
        <v>9</v>
      </c>
      <c r="G13" s="29">
        <v>69</v>
      </c>
      <c r="H13" s="34"/>
      <c r="I13" s="31"/>
      <c r="J13" s="37"/>
      <c r="K13" s="16"/>
      <c r="L13" s="16"/>
      <c r="M13" s="16"/>
      <c r="N13" s="16"/>
      <c r="O13" s="10"/>
      <c r="P13" s="10"/>
      <c r="Q13" s="10"/>
    </row>
    <row r="14" spans="1:17" s="9" customFormat="1">
      <c r="A14" s="17">
        <v>3</v>
      </c>
      <c r="B14" s="7">
        <v>22</v>
      </c>
      <c r="C14" s="7">
        <v>51</v>
      </c>
      <c r="D14" s="7">
        <v>11</v>
      </c>
      <c r="E14" s="33">
        <v>1.9839158495580063</v>
      </c>
      <c r="F14" s="37">
        <v>17</v>
      </c>
      <c r="G14" s="29">
        <v>22</v>
      </c>
      <c r="H14" s="34"/>
      <c r="I14" s="31"/>
      <c r="J14" s="37"/>
      <c r="K14" s="10"/>
      <c r="L14" s="10"/>
      <c r="M14" s="16"/>
      <c r="N14" s="10"/>
      <c r="O14" s="10"/>
      <c r="P14" s="10"/>
      <c r="Q14" s="10"/>
    </row>
    <row r="15" spans="1:17" s="9" customFormat="1">
      <c r="A15" s="9">
        <v>4</v>
      </c>
      <c r="B15" s="7">
        <v>11</v>
      </c>
      <c r="C15" s="7">
        <v>40</v>
      </c>
      <c r="D15" s="7">
        <v>7</v>
      </c>
      <c r="E15" s="33">
        <v>1.4792754376432111</v>
      </c>
      <c r="F15" s="37">
        <v>29</v>
      </c>
      <c r="G15" s="29">
        <v>11</v>
      </c>
      <c r="H15" s="34"/>
      <c r="I15" s="31"/>
      <c r="J15" s="37"/>
      <c r="K15" s="10"/>
      <c r="L15" s="10"/>
      <c r="M15" s="16"/>
      <c r="N15" s="10"/>
      <c r="O15" s="10"/>
      <c r="P15" s="10"/>
      <c r="Q15" s="10"/>
    </row>
    <row r="16" spans="1:17" s="9" customFormat="1">
      <c r="A16" s="17">
        <v>5</v>
      </c>
      <c r="B16" s="7">
        <v>21</v>
      </c>
      <c r="C16" s="7">
        <v>50</v>
      </c>
      <c r="D16" s="7">
        <v>7</v>
      </c>
      <c r="E16" s="33">
        <v>2.5343685283135557</v>
      </c>
      <c r="F16" s="37">
        <v>9</v>
      </c>
      <c r="G16" s="29">
        <v>21</v>
      </c>
      <c r="H16" s="34"/>
      <c r="I16" s="31"/>
      <c r="J16" s="37"/>
      <c r="K16" s="10"/>
      <c r="L16" s="10"/>
      <c r="M16" s="16"/>
      <c r="N16" s="10"/>
      <c r="O16" s="10"/>
      <c r="P16" s="10"/>
      <c r="Q16" s="10"/>
    </row>
    <row r="17" spans="1:17" s="9" customFormat="1">
      <c r="A17" s="9">
        <v>6</v>
      </c>
      <c r="B17" s="7">
        <v>40</v>
      </c>
      <c r="C17" s="7">
        <v>21</v>
      </c>
      <c r="D17" s="7">
        <v>10</v>
      </c>
      <c r="E17" s="33">
        <v>3.5748996856422202</v>
      </c>
      <c r="F17" s="37">
        <v>7</v>
      </c>
      <c r="G17" s="29">
        <v>40</v>
      </c>
      <c r="H17" s="34"/>
      <c r="I17" s="31"/>
      <c r="J17" s="37"/>
      <c r="K17" s="14"/>
      <c r="L17" s="14"/>
      <c r="M17" s="16"/>
      <c r="N17" s="14"/>
      <c r="O17" s="14"/>
      <c r="P17" s="14"/>
      <c r="Q17" s="10"/>
    </row>
    <row r="18" spans="1:17" s="9" customFormat="1">
      <c r="A18" s="17">
        <v>7</v>
      </c>
      <c r="B18" s="7">
        <v>45</v>
      </c>
      <c r="C18" s="7">
        <v>83</v>
      </c>
      <c r="D18" s="7">
        <v>14</v>
      </c>
      <c r="E18" s="33">
        <v>4.3082732017334484</v>
      </c>
      <c r="F18" s="37">
        <v>4</v>
      </c>
      <c r="G18" s="29">
        <v>33</v>
      </c>
      <c r="H18" s="34"/>
      <c r="I18" s="31"/>
      <c r="J18" s="37"/>
      <c r="K18" s="13"/>
      <c r="L18" s="13"/>
      <c r="M18" s="16"/>
      <c r="N18" s="13"/>
      <c r="O18" s="13"/>
      <c r="P18" s="13"/>
    </row>
    <row r="19" spans="1:17" s="9" customFormat="1">
      <c r="A19" s="9">
        <v>8</v>
      </c>
      <c r="B19" s="7">
        <v>23</v>
      </c>
      <c r="C19" s="7">
        <v>30</v>
      </c>
      <c r="D19" s="7">
        <v>7</v>
      </c>
      <c r="E19" s="33">
        <v>3.2147987218181537</v>
      </c>
      <c r="F19" s="37">
        <v>9</v>
      </c>
      <c r="G19" s="29">
        <v>23</v>
      </c>
      <c r="H19" s="34"/>
      <c r="I19" s="31"/>
      <c r="J19" s="37"/>
      <c r="K19" s="13"/>
      <c r="L19" s="13"/>
      <c r="M19" s="16"/>
      <c r="N19" s="13"/>
      <c r="O19" s="13"/>
      <c r="P19" s="13"/>
    </row>
    <row r="20" spans="1:17" s="9" customFormat="1">
      <c r="A20" s="17">
        <v>9</v>
      </c>
      <c r="B20" s="7">
        <v>125</v>
      </c>
      <c r="C20" s="7">
        <v>22</v>
      </c>
      <c r="D20" s="7">
        <v>10</v>
      </c>
      <c r="E20" s="33">
        <v>14.475662303783855</v>
      </c>
      <c r="F20" s="37">
        <v>19</v>
      </c>
      <c r="G20" s="29">
        <v>107</v>
      </c>
      <c r="H20" s="34"/>
      <c r="I20" s="31"/>
      <c r="J20" s="37"/>
      <c r="K20" s="13"/>
      <c r="L20" s="13"/>
      <c r="M20" s="16"/>
      <c r="N20" s="13"/>
      <c r="O20" s="13"/>
      <c r="P20" s="13"/>
    </row>
    <row r="21" spans="1:17" s="9" customFormat="1">
      <c r="A21" s="9">
        <v>10</v>
      </c>
      <c r="B21" s="7">
        <v>50</v>
      </c>
      <c r="C21" s="7">
        <v>20</v>
      </c>
      <c r="D21" s="7">
        <v>5</v>
      </c>
      <c r="E21" s="33">
        <v>6.9783436901522293</v>
      </c>
      <c r="F21" s="37">
        <v>9</v>
      </c>
      <c r="G21" s="29">
        <v>50</v>
      </c>
      <c r="H21" s="34"/>
      <c r="I21" s="31"/>
      <c r="J21" s="37"/>
      <c r="K21" s="16"/>
      <c r="L21" s="16"/>
      <c r="M21" s="16"/>
      <c r="N21" s="16"/>
      <c r="O21" s="13"/>
      <c r="P21" s="13"/>
    </row>
    <row r="22" spans="1:17" s="9" customFormat="1">
      <c r="A22" s="17">
        <v>11</v>
      </c>
      <c r="B22" s="7">
        <v>22</v>
      </c>
      <c r="C22" s="7">
        <v>37</v>
      </c>
      <c r="D22" s="7">
        <v>5</v>
      </c>
      <c r="E22" s="33">
        <v>3.4731460140603949</v>
      </c>
      <c r="F22" s="37">
        <v>4</v>
      </c>
      <c r="G22" s="29">
        <v>22</v>
      </c>
      <c r="H22" s="34"/>
      <c r="I22" s="31"/>
      <c r="J22" s="37"/>
      <c r="M22" s="16"/>
      <c r="O22" s="13"/>
      <c r="P22" s="13"/>
    </row>
    <row r="23" spans="1:17" s="9" customFormat="1">
      <c r="A23" s="9">
        <v>12</v>
      </c>
      <c r="B23" s="7">
        <v>4</v>
      </c>
      <c r="C23" s="7">
        <v>35</v>
      </c>
      <c r="D23" s="7">
        <v>4</v>
      </c>
      <c r="E23" s="33">
        <v>0.58919349052128589</v>
      </c>
      <c r="F23" s="37">
        <v>30</v>
      </c>
      <c r="G23" s="29">
        <v>4</v>
      </c>
      <c r="H23" s="34"/>
      <c r="I23" s="31"/>
      <c r="J23" s="37"/>
      <c r="K23" s="13"/>
      <c r="L23" s="13"/>
      <c r="M23" s="16"/>
      <c r="N23" s="13"/>
      <c r="O23" s="13"/>
      <c r="P23" s="13"/>
    </row>
    <row r="24" spans="1:17" s="9" customFormat="1">
      <c r="A24" s="17">
        <v>13</v>
      </c>
      <c r="B24" s="7">
        <v>20</v>
      </c>
      <c r="C24" s="7">
        <v>11</v>
      </c>
      <c r="D24" s="7">
        <v>7</v>
      </c>
      <c r="E24" s="33">
        <v>2.4718114090561856</v>
      </c>
      <c r="F24" s="37">
        <v>15</v>
      </c>
      <c r="G24" s="29">
        <v>20</v>
      </c>
      <c r="H24" s="34"/>
      <c r="I24" s="31"/>
      <c r="J24" s="37"/>
      <c r="K24" s="13"/>
      <c r="L24" s="13"/>
      <c r="M24" s="16"/>
      <c r="N24" s="13"/>
      <c r="O24" s="13"/>
      <c r="P24" s="13"/>
    </row>
    <row r="25" spans="1:17" s="9" customFormat="1">
      <c r="A25" s="9">
        <v>14</v>
      </c>
      <c r="B25" s="7">
        <v>59</v>
      </c>
      <c r="C25" s="7">
        <v>33</v>
      </c>
      <c r="D25" s="7">
        <v>4</v>
      </c>
      <c r="E25" s="33">
        <v>8.5036199306719311</v>
      </c>
      <c r="F25" s="37">
        <v>11</v>
      </c>
      <c r="G25" s="29">
        <v>59</v>
      </c>
      <c r="H25" s="34"/>
      <c r="I25" s="31"/>
      <c r="J25" s="37"/>
      <c r="K25" s="13"/>
      <c r="L25" s="13"/>
      <c r="M25" s="16"/>
      <c r="N25" s="13"/>
      <c r="O25" s="13"/>
      <c r="P25" s="13"/>
    </row>
    <row r="26" spans="1:17" s="9" customFormat="1">
      <c r="A26" s="17">
        <v>15</v>
      </c>
      <c r="B26" s="7">
        <v>19</v>
      </c>
      <c r="C26" s="7">
        <v>49</v>
      </c>
      <c r="D26" s="7">
        <v>4</v>
      </c>
      <c r="E26" s="33">
        <v>3.1275739191536247</v>
      </c>
      <c r="F26" s="37">
        <v>30</v>
      </c>
      <c r="G26" s="29">
        <v>19</v>
      </c>
      <c r="H26" s="34"/>
      <c r="I26" s="31"/>
      <c r="J26" s="37"/>
      <c r="K26" s="13"/>
      <c r="L26" s="13"/>
      <c r="M26" s="16"/>
      <c r="N26" s="13"/>
      <c r="O26" s="13"/>
      <c r="P26" s="13"/>
    </row>
    <row r="27" spans="1:17" s="9" customFormat="1">
      <c r="A27" s="9">
        <v>16</v>
      </c>
      <c r="B27" s="7">
        <v>40</v>
      </c>
      <c r="C27" s="7">
        <v>83</v>
      </c>
      <c r="D27" s="7">
        <v>11</v>
      </c>
      <c r="E27" s="33">
        <v>3.9688166058505581</v>
      </c>
      <c r="F27" s="37">
        <v>4</v>
      </c>
      <c r="G27" s="29">
        <v>31</v>
      </c>
      <c r="H27" s="34"/>
      <c r="I27" s="31"/>
      <c r="J27" s="37"/>
      <c r="K27" s="13"/>
      <c r="L27" s="13"/>
      <c r="M27" s="16"/>
      <c r="N27" s="13"/>
      <c r="O27" s="13"/>
      <c r="P27" s="13"/>
    </row>
    <row r="28" spans="1:17" s="9" customFormat="1">
      <c r="A28" s="17">
        <v>17</v>
      </c>
      <c r="B28" s="7">
        <v>200</v>
      </c>
      <c r="C28" s="7">
        <v>26</v>
      </c>
      <c r="D28" s="7">
        <v>8</v>
      </c>
      <c r="E28" s="33">
        <v>18.75268007368819</v>
      </c>
      <c r="F28" s="37">
        <v>28</v>
      </c>
      <c r="G28" s="29">
        <v>124</v>
      </c>
      <c r="H28" s="34"/>
      <c r="I28" s="31"/>
      <c r="J28" s="37"/>
      <c r="K28" s="13"/>
      <c r="L28" s="13"/>
      <c r="M28" s="16"/>
      <c r="N28" s="13"/>
      <c r="O28" s="13"/>
      <c r="P28" s="13"/>
    </row>
    <row r="29" spans="1:17" s="9" customFormat="1">
      <c r="A29" s="9">
        <v>18</v>
      </c>
      <c r="B29" s="7">
        <v>56</v>
      </c>
      <c r="C29" s="7">
        <v>72</v>
      </c>
      <c r="D29" s="7">
        <v>15</v>
      </c>
      <c r="E29" s="33">
        <v>6.7300936202849915</v>
      </c>
      <c r="F29" s="37">
        <v>30</v>
      </c>
      <c r="G29" s="29">
        <v>39</v>
      </c>
      <c r="H29" s="34"/>
      <c r="I29" s="31"/>
      <c r="J29" s="37"/>
      <c r="K29" s="13"/>
      <c r="L29" s="13"/>
      <c r="M29" s="16"/>
      <c r="N29" s="13"/>
      <c r="O29" s="13"/>
      <c r="P29" s="13"/>
    </row>
    <row r="30" spans="1:17" s="9" customFormat="1">
      <c r="A30" s="17">
        <v>19</v>
      </c>
      <c r="B30" s="7">
        <v>218</v>
      </c>
      <c r="C30" s="7">
        <v>30</v>
      </c>
      <c r="D30" s="7">
        <v>13</v>
      </c>
      <c r="E30" s="33">
        <v>21.210451157801838</v>
      </c>
      <c r="F30" s="37">
        <v>15</v>
      </c>
      <c r="G30" s="29">
        <v>120</v>
      </c>
      <c r="H30" s="34"/>
      <c r="I30" s="31"/>
      <c r="J30" s="37"/>
      <c r="K30" s="13"/>
      <c r="L30" s="13"/>
      <c r="M30" s="16"/>
      <c r="N30" s="13"/>
      <c r="O30" s="13"/>
      <c r="P30" s="13"/>
    </row>
    <row r="31" spans="1:17" s="9" customFormat="1">
      <c r="A31" s="9">
        <v>20</v>
      </c>
      <c r="B31" s="7">
        <v>273</v>
      </c>
      <c r="C31" s="7">
        <v>29</v>
      </c>
      <c r="D31" s="7">
        <v>14</v>
      </c>
      <c r="E31" s="33">
        <v>22.323063804969021</v>
      </c>
      <c r="F31" s="37">
        <v>20</v>
      </c>
      <c r="G31" s="29">
        <v>137</v>
      </c>
      <c r="H31" s="34"/>
      <c r="I31" s="31"/>
      <c r="J31" s="37"/>
      <c r="K31" s="13"/>
      <c r="L31" s="13"/>
      <c r="M31" s="16"/>
      <c r="N31" s="13"/>
      <c r="O31" s="13"/>
      <c r="P31" s="13"/>
    </row>
    <row r="32" spans="1:17" s="9" customFormat="1">
      <c r="A32" s="17">
        <v>21</v>
      </c>
      <c r="B32" s="7">
        <v>31</v>
      </c>
      <c r="C32" s="7">
        <v>247</v>
      </c>
      <c r="D32" s="7">
        <v>12</v>
      </c>
      <c r="E32" s="33">
        <v>3.0703032811354003</v>
      </c>
      <c r="F32" s="37">
        <v>9</v>
      </c>
      <c r="G32" s="29">
        <v>16</v>
      </c>
      <c r="H32" s="34"/>
      <c r="I32" s="31"/>
      <c r="J32" s="37"/>
      <c r="K32" s="13"/>
      <c r="L32" s="13"/>
      <c r="M32" s="16"/>
      <c r="N32" s="13"/>
      <c r="O32" s="13"/>
      <c r="P32" s="13"/>
    </row>
    <row r="33" spans="1:16" s="9" customFormat="1">
      <c r="A33" s="9">
        <v>22</v>
      </c>
      <c r="B33" s="7">
        <v>218</v>
      </c>
      <c r="C33" s="7">
        <v>244</v>
      </c>
      <c r="D33" s="7">
        <v>11</v>
      </c>
      <c r="E33" s="33">
        <v>19.123256778722887</v>
      </c>
      <c r="F33" s="37">
        <v>10</v>
      </c>
      <c r="G33" s="29">
        <v>42</v>
      </c>
      <c r="H33" s="34"/>
      <c r="I33" s="31"/>
      <c r="J33" s="37"/>
      <c r="K33" s="13"/>
      <c r="L33" s="13"/>
      <c r="M33" s="16"/>
      <c r="N33" s="13"/>
      <c r="O33" s="13"/>
      <c r="P33" s="13"/>
    </row>
    <row r="34" spans="1:16" s="9" customFormat="1">
      <c r="A34" s="17">
        <v>23</v>
      </c>
      <c r="B34" s="7">
        <v>11</v>
      </c>
      <c r="C34" s="7">
        <v>632</v>
      </c>
      <c r="D34" s="7">
        <v>8</v>
      </c>
      <c r="E34" s="33">
        <v>1.1532654137839289</v>
      </c>
      <c r="F34" s="37">
        <v>22</v>
      </c>
      <c r="G34" s="29">
        <v>6</v>
      </c>
      <c r="H34" s="34"/>
      <c r="I34" s="31"/>
      <c r="J34" s="37"/>
      <c r="K34" s="13"/>
      <c r="L34" s="13"/>
      <c r="M34" s="16"/>
      <c r="N34" s="13"/>
      <c r="O34" s="13"/>
      <c r="P34" s="13"/>
    </row>
    <row r="35" spans="1:16">
      <c r="A35" s="9">
        <v>24</v>
      </c>
      <c r="B35" s="7">
        <v>19</v>
      </c>
      <c r="C35" s="7">
        <v>144</v>
      </c>
      <c r="D35" s="7">
        <v>8</v>
      </c>
      <c r="E35" s="33">
        <v>2.5726787382854828</v>
      </c>
      <c r="F35" s="37">
        <v>5</v>
      </c>
      <c r="G35" s="29">
        <v>16</v>
      </c>
      <c r="H35" s="34"/>
      <c r="I35" s="31"/>
      <c r="J35" s="37"/>
      <c r="K35" s="7"/>
      <c r="L35" s="7"/>
      <c r="M35" s="16"/>
      <c r="N35" s="7"/>
      <c r="O35" s="7"/>
      <c r="P35" s="7"/>
    </row>
    <row r="36" spans="1:16">
      <c r="A36" s="17">
        <v>25</v>
      </c>
      <c r="B36" s="7">
        <v>26</v>
      </c>
      <c r="C36" s="7">
        <v>519</v>
      </c>
      <c r="D36" s="7">
        <v>12</v>
      </c>
      <c r="E36" s="33">
        <v>2.1722767927708326</v>
      </c>
      <c r="F36" s="37">
        <v>17</v>
      </c>
      <c r="G36" s="29">
        <v>10</v>
      </c>
      <c r="H36" s="34"/>
      <c r="I36" s="31"/>
      <c r="J36" s="37"/>
      <c r="K36" s="7"/>
      <c r="L36" s="7"/>
      <c r="M36" s="16"/>
      <c r="N36" s="7"/>
      <c r="O36" s="7"/>
      <c r="P36" s="7"/>
    </row>
    <row r="37" spans="1:16">
      <c r="A37" s="9">
        <v>26</v>
      </c>
      <c r="B37" s="7">
        <v>9</v>
      </c>
      <c r="C37" s="7">
        <v>113</v>
      </c>
      <c r="D37" s="7">
        <v>6</v>
      </c>
      <c r="E37" s="33">
        <v>1.0332430813757567</v>
      </c>
      <c r="F37" s="37">
        <v>11</v>
      </c>
      <c r="G37" s="29">
        <v>9</v>
      </c>
      <c r="H37" s="34"/>
      <c r="I37" s="31"/>
      <c r="J37" s="37"/>
      <c r="K37" s="7"/>
      <c r="L37" s="7"/>
      <c r="M37" s="16"/>
      <c r="N37" s="7"/>
      <c r="O37" s="7"/>
      <c r="P37" s="7"/>
    </row>
    <row r="38" spans="1:16">
      <c r="A38" s="17">
        <v>27</v>
      </c>
      <c r="B38" s="7">
        <v>11</v>
      </c>
      <c r="C38" s="7">
        <v>208</v>
      </c>
      <c r="D38" s="7">
        <v>6</v>
      </c>
      <c r="E38" s="33">
        <v>1.3167044537163253</v>
      </c>
      <c r="F38" s="37">
        <v>30</v>
      </c>
      <c r="G38" s="29">
        <v>10</v>
      </c>
      <c r="H38" s="34"/>
      <c r="I38" s="31"/>
      <c r="J38" s="37"/>
      <c r="K38" s="7"/>
      <c r="L38" s="7"/>
      <c r="M38" s="16"/>
      <c r="N38" s="7"/>
      <c r="O38" s="7"/>
      <c r="P38" s="7"/>
    </row>
    <row r="39" spans="1:16">
      <c r="A39" s="9">
        <v>28</v>
      </c>
      <c r="B39" s="7">
        <v>18</v>
      </c>
      <c r="C39" s="7">
        <v>347</v>
      </c>
      <c r="D39" s="7">
        <v>8</v>
      </c>
      <c r="E39" s="33">
        <v>2.0421033622553981</v>
      </c>
      <c r="F39" s="37">
        <v>35</v>
      </c>
      <c r="G39" s="29">
        <v>10</v>
      </c>
      <c r="H39" s="34"/>
      <c r="I39" s="31"/>
      <c r="J39" s="37"/>
      <c r="K39" s="7"/>
      <c r="L39" s="7"/>
      <c r="M39" s="16"/>
      <c r="N39" s="7"/>
      <c r="O39" s="7"/>
      <c r="P39" s="7"/>
    </row>
    <row r="40" spans="1:16">
      <c r="A40" s="17">
        <v>29</v>
      </c>
      <c r="B40" s="7">
        <v>12</v>
      </c>
      <c r="C40" s="7">
        <v>996</v>
      </c>
      <c r="D40" s="7">
        <v>11</v>
      </c>
      <c r="E40" s="33">
        <v>1.3980894495768752</v>
      </c>
      <c r="F40" s="37">
        <v>15</v>
      </c>
      <c r="G40" s="29">
        <v>5</v>
      </c>
      <c r="H40" s="34"/>
      <c r="I40" s="31"/>
      <c r="J40" s="37"/>
      <c r="K40" s="7"/>
      <c r="L40" s="7"/>
      <c r="M40" s="16"/>
      <c r="N40" s="7"/>
      <c r="O40" s="7"/>
      <c r="P40" s="7"/>
    </row>
    <row r="41" spans="1:16">
      <c r="A41" s="9">
        <v>30</v>
      </c>
      <c r="B41" s="7">
        <v>185</v>
      </c>
      <c r="C41" s="7">
        <v>75</v>
      </c>
      <c r="D41" s="7">
        <v>22</v>
      </c>
      <c r="E41" s="33">
        <v>14.115139058337936</v>
      </c>
      <c r="F41" s="37">
        <v>4</v>
      </c>
      <c r="G41" s="29">
        <v>70</v>
      </c>
      <c r="H41" s="34"/>
      <c r="I41" s="31"/>
      <c r="J41" s="37"/>
      <c r="K41" s="7"/>
      <c r="L41" s="7"/>
      <c r="M41" s="16"/>
      <c r="N41" s="7"/>
      <c r="O41" s="7"/>
      <c r="P41" s="7"/>
    </row>
    <row r="42" spans="1:16">
      <c r="A42" s="17">
        <v>31</v>
      </c>
      <c r="B42" s="7">
        <v>914</v>
      </c>
      <c r="C42" s="7">
        <v>26</v>
      </c>
      <c r="D42" s="7">
        <v>21</v>
      </c>
      <c r="E42" s="33">
        <v>74.942471685578425</v>
      </c>
      <c r="F42" s="37">
        <v>7</v>
      </c>
      <c r="G42" s="29">
        <v>265</v>
      </c>
      <c r="H42" s="34"/>
      <c r="I42" s="31"/>
      <c r="J42" s="37"/>
      <c r="K42" s="7"/>
      <c r="L42" s="7"/>
      <c r="M42" s="16"/>
      <c r="N42" s="7"/>
      <c r="O42" s="7"/>
      <c r="P42" s="7"/>
    </row>
    <row r="43" spans="1:16">
      <c r="A43" s="9">
        <v>32</v>
      </c>
      <c r="B43" s="7">
        <v>32</v>
      </c>
      <c r="C43" s="7">
        <v>83</v>
      </c>
      <c r="D43" s="7">
        <v>25</v>
      </c>
      <c r="E43" s="33">
        <v>2.4836615635912249</v>
      </c>
      <c r="F43" s="37">
        <v>14</v>
      </c>
      <c r="G43" s="29">
        <v>28</v>
      </c>
      <c r="H43" s="34"/>
      <c r="I43" s="31"/>
      <c r="J43" s="37"/>
      <c r="K43" s="7"/>
      <c r="L43" s="7"/>
      <c r="M43" s="16"/>
      <c r="N43" s="7"/>
      <c r="O43" s="7"/>
      <c r="P43" s="7"/>
    </row>
    <row r="44" spans="1:16">
      <c r="A44" s="17">
        <v>33</v>
      </c>
      <c r="B44" s="7">
        <v>87</v>
      </c>
      <c r="C44" s="7">
        <v>98</v>
      </c>
      <c r="D44" s="7">
        <v>20</v>
      </c>
      <c r="E44" s="33">
        <v>6.9153641616350026</v>
      </c>
      <c r="F44" s="37">
        <v>15</v>
      </c>
      <c r="G44" s="29">
        <v>42</v>
      </c>
      <c r="H44" s="34"/>
      <c r="I44" s="31"/>
      <c r="J44" s="37"/>
      <c r="K44" s="7"/>
      <c r="L44" s="7"/>
      <c r="M44" s="16"/>
      <c r="N44" s="7"/>
      <c r="O44" s="7"/>
      <c r="P44" s="7"/>
    </row>
    <row r="45" spans="1:16">
      <c r="A45" s="9">
        <v>34</v>
      </c>
      <c r="B45" s="7">
        <v>708</v>
      </c>
      <c r="C45" s="7">
        <v>30</v>
      </c>
      <c r="D45" s="7">
        <v>15</v>
      </c>
      <c r="E45" s="33">
        <v>66.615037458038884</v>
      </c>
      <c r="F45" s="37">
        <v>24</v>
      </c>
      <c r="G45" s="29">
        <v>217</v>
      </c>
      <c r="H45" s="34"/>
      <c r="I45" s="31"/>
      <c r="J45" s="37"/>
      <c r="K45" s="7"/>
      <c r="L45" s="7"/>
      <c r="M45" s="16"/>
      <c r="N45" s="7"/>
      <c r="O45" s="7"/>
      <c r="P45" s="7"/>
    </row>
    <row r="46" spans="1:16">
      <c r="A46" s="17">
        <v>35</v>
      </c>
      <c r="B46" s="7">
        <v>208</v>
      </c>
      <c r="C46" s="7">
        <v>86</v>
      </c>
      <c r="D46" s="7">
        <v>23</v>
      </c>
      <c r="E46" s="33">
        <v>22.298548614715521</v>
      </c>
      <c r="F46" s="37">
        <v>16</v>
      </c>
      <c r="G46" s="29">
        <v>70</v>
      </c>
      <c r="H46" s="34"/>
      <c r="I46" s="31"/>
      <c r="J46" s="37"/>
      <c r="K46" s="7"/>
      <c r="L46" s="7"/>
      <c r="M46" s="16"/>
      <c r="N46" s="7"/>
      <c r="O46" s="7"/>
      <c r="P46" s="7"/>
    </row>
    <row r="47" spans="1:16">
      <c r="A47" s="9">
        <v>36</v>
      </c>
      <c r="B47" s="7">
        <v>184</v>
      </c>
      <c r="C47" s="7">
        <v>36</v>
      </c>
      <c r="D47" s="7">
        <v>15</v>
      </c>
      <c r="E47" s="33">
        <v>18.398005583076277</v>
      </c>
      <c r="F47" s="37">
        <v>9</v>
      </c>
      <c r="G47" s="29">
        <v>101</v>
      </c>
      <c r="H47" s="34"/>
      <c r="I47" s="31"/>
      <c r="J47" s="37"/>
      <c r="K47" s="7"/>
      <c r="L47" s="7"/>
      <c r="M47" s="16"/>
      <c r="N47" s="7"/>
      <c r="O47" s="7"/>
      <c r="P47" s="7"/>
    </row>
    <row r="48" spans="1:16">
      <c r="A48" s="17">
        <v>37</v>
      </c>
      <c r="B48" s="7">
        <v>71</v>
      </c>
      <c r="C48" s="7">
        <v>77</v>
      </c>
      <c r="D48" s="7">
        <v>21</v>
      </c>
      <c r="E48" s="33">
        <v>5.6481167641620207</v>
      </c>
      <c r="F48" s="37">
        <v>9</v>
      </c>
      <c r="G48" s="29">
        <v>43</v>
      </c>
      <c r="H48" s="34"/>
      <c r="I48" s="31"/>
      <c r="J48" s="37"/>
      <c r="K48" s="7"/>
      <c r="L48" s="7"/>
      <c r="M48" s="16"/>
      <c r="N48" s="7"/>
      <c r="O48" s="7"/>
      <c r="P48" s="7"/>
    </row>
    <row r="49" spans="1:16">
      <c r="A49" s="9">
        <v>38</v>
      </c>
      <c r="B49" s="7">
        <v>281</v>
      </c>
      <c r="C49" s="7">
        <v>28</v>
      </c>
      <c r="D49" s="7">
        <v>27</v>
      </c>
      <c r="E49" s="33">
        <v>17.763103603864021</v>
      </c>
      <c r="F49" s="37">
        <v>16</v>
      </c>
      <c r="G49" s="29">
        <v>142</v>
      </c>
      <c r="H49" s="34"/>
      <c r="I49" s="31"/>
      <c r="J49" s="37"/>
      <c r="K49" s="7"/>
      <c r="L49" s="7"/>
      <c r="M49" s="16"/>
      <c r="N49" s="7"/>
      <c r="O49" s="7"/>
      <c r="P49" s="7"/>
    </row>
    <row r="50" spans="1:16">
      <c r="A50" s="17">
        <v>39</v>
      </c>
      <c r="B50" s="7">
        <v>319</v>
      </c>
      <c r="C50" s="7">
        <v>15</v>
      </c>
      <c r="D50" s="7">
        <v>17</v>
      </c>
      <c r="E50" s="33">
        <v>26.657940913482715</v>
      </c>
      <c r="F50" s="37">
        <v>10</v>
      </c>
      <c r="G50" s="29">
        <v>206</v>
      </c>
      <c r="H50" s="34"/>
      <c r="I50" s="31"/>
      <c r="J50" s="37"/>
      <c r="K50" s="7"/>
      <c r="L50" s="7"/>
      <c r="M50" s="16"/>
      <c r="N50" s="7"/>
      <c r="O50" s="7"/>
      <c r="P50" s="7"/>
    </row>
    <row r="51" spans="1:16">
      <c r="A51" s="9">
        <v>40</v>
      </c>
      <c r="B51" s="7">
        <v>43</v>
      </c>
      <c r="C51" s="7">
        <v>24</v>
      </c>
      <c r="D51" s="7">
        <v>18</v>
      </c>
      <c r="E51" s="33">
        <v>5.3128621158237053</v>
      </c>
      <c r="F51" s="37">
        <v>21</v>
      </c>
      <c r="G51" s="29">
        <v>43</v>
      </c>
      <c r="H51" s="34"/>
      <c r="I51" s="31"/>
      <c r="J51" s="37"/>
      <c r="K51" s="7"/>
      <c r="L51" s="7"/>
      <c r="M51" s="16"/>
      <c r="N51" s="7"/>
      <c r="O51" s="7"/>
      <c r="P51" s="7"/>
    </row>
    <row r="52" spans="1:16">
      <c r="A52" s="17">
        <v>41</v>
      </c>
      <c r="B52" s="7">
        <v>21</v>
      </c>
      <c r="C52" s="7">
        <v>21</v>
      </c>
      <c r="D52" s="7">
        <v>16</v>
      </c>
      <c r="E52" s="33">
        <v>1.907218195926853</v>
      </c>
      <c r="F52" s="37">
        <v>31</v>
      </c>
      <c r="G52" s="29">
        <v>21</v>
      </c>
      <c r="H52" s="34"/>
      <c r="I52" s="31"/>
      <c r="J52" s="37"/>
      <c r="K52" s="7"/>
      <c r="L52" s="7"/>
      <c r="M52" s="16"/>
      <c r="N52" s="7"/>
      <c r="O52" s="7"/>
      <c r="P52" s="7"/>
    </row>
    <row r="53" spans="1:16">
      <c r="A53" s="9">
        <v>42</v>
      </c>
      <c r="B53" s="7">
        <v>24</v>
      </c>
      <c r="C53" s="7">
        <v>30</v>
      </c>
      <c r="D53" s="7">
        <v>17</v>
      </c>
      <c r="E53" s="33">
        <v>1.9918117372827286</v>
      </c>
      <c r="F53" s="37">
        <v>17</v>
      </c>
      <c r="G53" s="29">
        <v>24</v>
      </c>
      <c r="H53" s="34"/>
      <c r="I53" s="31"/>
      <c r="J53" s="37"/>
      <c r="K53" s="7"/>
      <c r="L53" s="7"/>
      <c r="M53" s="16"/>
      <c r="N53" s="7"/>
      <c r="O53" s="7"/>
      <c r="P53" s="7"/>
    </row>
    <row r="54" spans="1:16">
      <c r="A54" s="17">
        <v>43</v>
      </c>
      <c r="B54" s="7">
        <v>546</v>
      </c>
      <c r="C54" s="7">
        <v>14</v>
      </c>
      <c r="D54" s="7">
        <v>20</v>
      </c>
      <c r="E54" s="33">
        <v>36.23473598808836</v>
      </c>
      <c r="F54" s="37">
        <v>10</v>
      </c>
      <c r="G54" s="29">
        <v>279</v>
      </c>
      <c r="H54" s="34"/>
      <c r="I54" s="31"/>
      <c r="J54" s="37"/>
      <c r="K54" s="7"/>
      <c r="L54" s="7"/>
      <c r="M54" s="16"/>
      <c r="N54" s="7"/>
      <c r="O54" s="7"/>
      <c r="P54" s="7"/>
    </row>
    <row r="55" spans="1:16">
      <c r="A55" s="9">
        <v>44</v>
      </c>
      <c r="B55" s="7">
        <v>45</v>
      </c>
      <c r="C55" s="7">
        <v>234</v>
      </c>
      <c r="D55" s="7">
        <v>27</v>
      </c>
      <c r="E55" s="33">
        <v>2.6759201080632913</v>
      </c>
      <c r="F55" s="37">
        <v>7</v>
      </c>
      <c r="G55" s="29">
        <v>20</v>
      </c>
      <c r="H55" s="34"/>
      <c r="I55" s="31"/>
      <c r="J55" s="37"/>
      <c r="K55" s="7"/>
      <c r="L55" s="7"/>
      <c r="M55" s="16"/>
      <c r="N55" s="7"/>
      <c r="O55" s="7"/>
      <c r="P55" s="7"/>
    </row>
    <row r="56" spans="1:16">
      <c r="A56" s="17">
        <v>45</v>
      </c>
      <c r="B56" s="7">
        <v>20</v>
      </c>
      <c r="C56" s="7">
        <v>120</v>
      </c>
      <c r="D56" s="7">
        <v>17</v>
      </c>
      <c r="E56" s="33">
        <v>1.5557638567514374</v>
      </c>
      <c r="F56" s="37">
        <v>15</v>
      </c>
      <c r="G56" s="29">
        <v>18</v>
      </c>
      <c r="H56" s="34"/>
      <c r="I56" s="31"/>
      <c r="J56" s="37"/>
      <c r="K56" s="7"/>
      <c r="L56" s="7"/>
      <c r="M56" s="16"/>
      <c r="N56" s="7"/>
      <c r="O56" s="7"/>
      <c r="P56" s="7"/>
    </row>
    <row r="57" spans="1:16">
      <c r="A57" s="9">
        <v>46</v>
      </c>
      <c r="B57" s="7">
        <v>102</v>
      </c>
      <c r="C57" s="7">
        <v>234</v>
      </c>
      <c r="D57" s="7">
        <v>22</v>
      </c>
      <c r="E57" s="33">
        <v>7.5281749679123671</v>
      </c>
      <c r="F57" s="37">
        <v>10</v>
      </c>
      <c r="G57" s="29">
        <v>29</v>
      </c>
      <c r="H57" s="34"/>
      <c r="I57" s="31"/>
      <c r="J57" s="37"/>
      <c r="K57" s="7"/>
      <c r="L57" s="7"/>
      <c r="M57" s="16"/>
      <c r="N57" s="7"/>
      <c r="O57" s="7"/>
      <c r="P57" s="7"/>
    </row>
    <row r="58" spans="1:16">
      <c r="A58" s="17">
        <v>47</v>
      </c>
      <c r="B58" s="7">
        <v>235</v>
      </c>
      <c r="C58" s="7">
        <v>148</v>
      </c>
      <c r="D58" s="7">
        <v>29</v>
      </c>
      <c r="E58" s="33">
        <v>16.015153527948272</v>
      </c>
      <c r="F58" s="37">
        <v>14</v>
      </c>
      <c r="G58" s="29">
        <v>56</v>
      </c>
      <c r="H58" s="34"/>
      <c r="I58" s="31"/>
      <c r="J58" s="37"/>
      <c r="K58" s="7"/>
      <c r="L58" s="7"/>
      <c r="M58" s="16"/>
      <c r="N58" s="7"/>
      <c r="O58" s="7"/>
      <c r="P58" s="7"/>
    </row>
    <row r="59" spans="1:16">
      <c r="A59" s="9">
        <v>48</v>
      </c>
      <c r="B59" s="7">
        <v>157</v>
      </c>
      <c r="C59" s="7">
        <v>234</v>
      </c>
      <c r="D59" s="7">
        <v>16</v>
      </c>
      <c r="E59" s="33">
        <v>11.377035228896164</v>
      </c>
      <c r="F59" s="37">
        <v>7</v>
      </c>
      <c r="G59" s="29">
        <v>37</v>
      </c>
      <c r="H59" s="34"/>
      <c r="I59" s="31"/>
      <c r="J59" s="37"/>
      <c r="K59" s="7"/>
      <c r="L59" s="7"/>
      <c r="M59" s="16"/>
      <c r="N59" s="7"/>
      <c r="O59" s="7"/>
      <c r="P59" s="7"/>
    </row>
    <row r="60" spans="1:16">
      <c r="A60" s="17">
        <v>49</v>
      </c>
      <c r="B60" s="7">
        <v>146</v>
      </c>
      <c r="C60" s="7">
        <v>328</v>
      </c>
      <c r="D60" s="7">
        <v>27</v>
      </c>
      <c r="E60" s="33">
        <v>11.223533963021772</v>
      </c>
      <c r="F60" s="37">
        <v>9</v>
      </c>
      <c r="G60" s="29">
        <v>30</v>
      </c>
      <c r="H60" s="34"/>
      <c r="I60" s="31"/>
      <c r="J60" s="37"/>
      <c r="K60" s="7"/>
      <c r="L60" s="7"/>
      <c r="M60" s="16"/>
      <c r="N60" s="7"/>
      <c r="O60" s="7"/>
      <c r="P60" s="7"/>
    </row>
    <row r="61" spans="1:16">
      <c r="A61" s="9">
        <v>50</v>
      </c>
      <c r="B61" s="7">
        <v>69</v>
      </c>
      <c r="C61" s="7">
        <v>206</v>
      </c>
      <c r="D61" s="7">
        <v>15</v>
      </c>
      <c r="E61" s="33">
        <v>5.2058997203797333</v>
      </c>
      <c r="F61" s="37">
        <v>7</v>
      </c>
      <c r="G61" s="29">
        <v>26</v>
      </c>
      <c r="H61" s="34"/>
      <c r="I61" s="31"/>
      <c r="J61" s="37"/>
      <c r="K61" s="7"/>
      <c r="L61" s="7"/>
      <c r="M61" s="16"/>
      <c r="N61" s="7"/>
      <c r="O61" s="7"/>
      <c r="P61" s="7"/>
    </row>
    <row r="62" spans="1:16">
      <c r="A62" s="17">
        <v>51</v>
      </c>
      <c r="B62" s="7">
        <v>49</v>
      </c>
      <c r="C62" s="7">
        <v>156</v>
      </c>
      <c r="D62" s="7">
        <v>16</v>
      </c>
      <c r="E62" s="33">
        <v>4.1920193958934675</v>
      </c>
      <c r="F62" s="37">
        <v>23</v>
      </c>
      <c r="G62" s="29">
        <v>25</v>
      </c>
      <c r="H62" s="34"/>
      <c r="I62" s="31"/>
      <c r="J62" s="37"/>
      <c r="K62" s="7"/>
      <c r="L62" s="7"/>
      <c r="M62" s="16"/>
      <c r="N62" s="7"/>
      <c r="O62" s="7"/>
      <c r="P62" s="7"/>
    </row>
    <row r="63" spans="1:16">
      <c r="A63" s="9">
        <v>52</v>
      </c>
      <c r="B63" s="7">
        <v>83</v>
      </c>
      <c r="C63" s="7">
        <v>508</v>
      </c>
      <c r="D63" s="7">
        <v>20</v>
      </c>
      <c r="E63" s="33">
        <v>5.7296232460376224</v>
      </c>
      <c r="F63" s="37">
        <v>24</v>
      </c>
      <c r="G63" s="29">
        <v>18</v>
      </c>
      <c r="H63" s="34"/>
      <c r="I63" s="31"/>
      <c r="J63" s="37"/>
      <c r="K63" s="7"/>
      <c r="L63" s="7"/>
      <c r="M63" s="16"/>
      <c r="N63" s="7"/>
      <c r="O63" s="7"/>
      <c r="P63" s="7"/>
    </row>
    <row r="64" spans="1:16">
      <c r="A64" s="17">
        <v>53</v>
      </c>
      <c r="B64" s="7">
        <v>24</v>
      </c>
      <c r="C64" s="7">
        <v>1670</v>
      </c>
      <c r="D64" s="7">
        <v>20</v>
      </c>
      <c r="E64" s="33">
        <v>2.0081501714725416</v>
      </c>
      <c r="F64" s="37">
        <v>45</v>
      </c>
      <c r="G64" s="29">
        <v>5</v>
      </c>
      <c r="H64" s="34"/>
      <c r="I64" s="31"/>
      <c r="J64" s="37"/>
      <c r="K64" s="7"/>
      <c r="L64" s="7"/>
      <c r="M64" s="16"/>
      <c r="N64" s="7"/>
      <c r="O64" s="7"/>
      <c r="P64" s="7"/>
    </row>
    <row r="65" spans="1:16">
      <c r="A65" s="9">
        <v>54</v>
      </c>
      <c r="B65" s="7">
        <v>42</v>
      </c>
      <c r="C65" s="7">
        <v>240</v>
      </c>
      <c r="D65" s="7">
        <v>24</v>
      </c>
      <c r="E65" s="33">
        <v>2.6911621514916071</v>
      </c>
      <c r="F65" s="37">
        <v>24</v>
      </c>
      <c r="G65" s="29">
        <v>19</v>
      </c>
      <c r="H65" s="34"/>
      <c r="I65" s="31"/>
      <c r="J65" s="37"/>
      <c r="K65" s="7"/>
      <c r="L65" s="7"/>
      <c r="M65" s="16"/>
      <c r="N65" s="7"/>
      <c r="O65" s="7"/>
      <c r="P65" s="7"/>
    </row>
    <row r="66" spans="1:16">
      <c r="A66" s="17">
        <v>55</v>
      </c>
      <c r="B66" s="7">
        <v>99</v>
      </c>
      <c r="C66" s="7">
        <v>20</v>
      </c>
      <c r="D66" s="7">
        <v>39</v>
      </c>
      <c r="E66" s="33">
        <v>5.6016920899096316</v>
      </c>
      <c r="F66" s="37">
        <v>9</v>
      </c>
      <c r="G66" s="29">
        <v>99</v>
      </c>
      <c r="H66" s="34"/>
      <c r="I66" s="31"/>
      <c r="J66" s="37"/>
      <c r="K66" s="7"/>
      <c r="L66" s="7"/>
      <c r="M66" s="16"/>
      <c r="N66" s="7"/>
      <c r="O66" s="7"/>
      <c r="P66" s="7"/>
    </row>
    <row r="67" spans="1:16">
      <c r="A67" s="9">
        <v>56</v>
      </c>
      <c r="B67" s="7">
        <v>88</v>
      </c>
      <c r="C67" s="7">
        <v>8</v>
      </c>
      <c r="D67" s="7">
        <v>65</v>
      </c>
      <c r="E67" s="33">
        <v>3.7128646180170732</v>
      </c>
      <c r="F67" s="37">
        <v>21</v>
      </c>
      <c r="G67" s="29">
        <v>88</v>
      </c>
      <c r="H67" s="34"/>
      <c r="I67" s="31"/>
      <c r="J67" s="37"/>
      <c r="K67" s="7"/>
      <c r="L67" s="7"/>
      <c r="M67" s="16"/>
      <c r="N67" s="7"/>
      <c r="O67" s="7"/>
      <c r="P67" s="7"/>
    </row>
    <row r="68" spans="1:16">
      <c r="A68" s="17">
        <v>57</v>
      </c>
      <c r="B68" s="7">
        <v>221</v>
      </c>
      <c r="C68" s="7">
        <v>7</v>
      </c>
      <c r="D68" s="7">
        <v>30</v>
      </c>
      <c r="E68" s="33">
        <v>13.467247388998388</v>
      </c>
      <c r="F68" s="37">
        <v>26</v>
      </c>
      <c r="G68" s="29">
        <v>221</v>
      </c>
      <c r="H68" s="34"/>
      <c r="I68" s="31"/>
      <c r="J68" s="37"/>
      <c r="K68" s="7"/>
      <c r="L68" s="7"/>
      <c r="M68" s="16"/>
      <c r="N68" s="7"/>
      <c r="O68" s="7"/>
      <c r="P68" s="7"/>
    </row>
    <row r="69" spans="1:16">
      <c r="A69" s="9">
        <v>58</v>
      </c>
      <c r="B69" s="7">
        <v>960</v>
      </c>
      <c r="C69" s="7">
        <v>5</v>
      </c>
      <c r="D69" s="7">
        <v>71</v>
      </c>
      <c r="E69" s="33">
        <v>59.897144150819202</v>
      </c>
      <c r="F69" s="37">
        <v>29</v>
      </c>
      <c r="G69" s="29">
        <v>620</v>
      </c>
      <c r="H69" s="34"/>
      <c r="I69" s="31"/>
      <c r="J69" s="37"/>
      <c r="K69" s="7"/>
      <c r="L69" s="7"/>
      <c r="M69" s="16"/>
      <c r="N69" s="7"/>
      <c r="O69" s="7"/>
      <c r="P69" s="7"/>
    </row>
    <row r="70" spans="1:16">
      <c r="A70" s="17">
        <v>59</v>
      </c>
      <c r="B70" s="7">
        <v>1811</v>
      </c>
      <c r="C70" s="7">
        <v>21</v>
      </c>
      <c r="D70" s="7">
        <v>56</v>
      </c>
      <c r="E70" s="33">
        <v>90.275834166029156</v>
      </c>
      <c r="F70" s="37">
        <v>10</v>
      </c>
      <c r="G70" s="29">
        <v>415</v>
      </c>
      <c r="H70" s="34"/>
      <c r="I70" s="31"/>
      <c r="J70" s="37"/>
      <c r="K70" s="7"/>
      <c r="L70" s="7"/>
      <c r="M70" s="16"/>
      <c r="N70" s="7"/>
      <c r="O70" s="7"/>
      <c r="P70" s="7"/>
    </row>
    <row r="71" spans="1:16">
      <c r="A71" s="9">
        <v>60</v>
      </c>
      <c r="B71" s="7">
        <v>995</v>
      </c>
      <c r="C71" s="7">
        <v>8</v>
      </c>
      <c r="D71" s="7">
        <v>75</v>
      </c>
      <c r="E71" s="33">
        <v>41.641221039486673</v>
      </c>
      <c r="F71" s="37">
        <v>8</v>
      </c>
      <c r="G71" s="29">
        <v>499</v>
      </c>
      <c r="H71" s="34"/>
      <c r="I71" s="31"/>
      <c r="J71" s="37"/>
      <c r="K71" s="7"/>
      <c r="L71" s="7"/>
      <c r="M71" s="16"/>
      <c r="N71" s="7"/>
      <c r="O71" s="7"/>
      <c r="P71" s="7"/>
    </row>
    <row r="72" spans="1:16">
      <c r="A72" s="17">
        <v>61</v>
      </c>
      <c r="B72" s="7">
        <v>246</v>
      </c>
      <c r="C72" s="7">
        <v>6</v>
      </c>
      <c r="D72" s="7">
        <v>55</v>
      </c>
      <c r="E72" s="33">
        <v>13.559009100519281</v>
      </c>
      <c r="F72" s="37">
        <v>6</v>
      </c>
      <c r="G72" s="29">
        <v>246</v>
      </c>
      <c r="H72" s="34"/>
      <c r="I72" s="31"/>
      <c r="J72" s="37"/>
      <c r="K72" s="7"/>
      <c r="L72" s="7"/>
      <c r="M72" s="16"/>
      <c r="N72" s="7"/>
      <c r="O72" s="7"/>
      <c r="P72" s="7"/>
    </row>
    <row r="73" spans="1:16">
      <c r="A73" s="9">
        <v>62</v>
      </c>
      <c r="B73" s="7">
        <v>141</v>
      </c>
      <c r="C73" s="7">
        <v>20</v>
      </c>
      <c r="D73" s="7">
        <v>30</v>
      </c>
      <c r="E73" s="33">
        <v>9.3133005627618299</v>
      </c>
      <c r="F73" s="37">
        <v>23</v>
      </c>
      <c r="G73" s="29">
        <v>119</v>
      </c>
      <c r="H73" s="34"/>
      <c r="I73" s="31"/>
      <c r="J73" s="37"/>
      <c r="K73" s="7"/>
      <c r="L73" s="7"/>
      <c r="M73" s="16"/>
      <c r="N73" s="7"/>
      <c r="O73" s="7"/>
      <c r="P73" s="7"/>
    </row>
    <row r="74" spans="1:16">
      <c r="A74" s="17">
        <v>63</v>
      </c>
      <c r="B74" s="7">
        <v>1617</v>
      </c>
      <c r="C74" s="7">
        <v>14</v>
      </c>
      <c r="D74" s="7">
        <v>48</v>
      </c>
      <c r="E74" s="33">
        <v>87.28291170416486</v>
      </c>
      <c r="F74" s="37">
        <v>10</v>
      </c>
      <c r="G74" s="29">
        <v>481</v>
      </c>
      <c r="H74" s="34"/>
      <c r="I74" s="31"/>
      <c r="J74" s="37"/>
      <c r="K74" s="7"/>
      <c r="L74" s="7"/>
      <c r="M74" s="16"/>
      <c r="N74" s="7"/>
      <c r="O74" s="7"/>
      <c r="P74" s="7"/>
    </row>
    <row r="75" spans="1:16">
      <c r="A75" s="9">
        <v>64</v>
      </c>
      <c r="B75" s="7">
        <v>76</v>
      </c>
      <c r="C75" s="7">
        <v>31</v>
      </c>
      <c r="D75" s="7">
        <v>55</v>
      </c>
      <c r="E75" s="33">
        <v>4.4867731128958974</v>
      </c>
      <c r="F75" s="37">
        <v>14</v>
      </c>
      <c r="G75" s="29">
        <v>70</v>
      </c>
      <c r="H75" s="34"/>
      <c r="I75" s="31"/>
      <c r="J75" s="37"/>
      <c r="K75" s="7"/>
      <c r="L75" s="7"/>
      <c r="M75" s="16"/>
      <c r="N75" s="7"/>
      <c r="O75" s="7"/>
      <c r="P75" s="7"/>
    </row>
    <row r="76" spans="1:16">
      <c r="A76" s="17">
        <v>65</v>
      </c>
      <c r="B76" s="7">
        <v>75</v>
      </c>
      <c r="C76" s="7">
        <v>69</v>
      </c>
      <c r="D76" s="7">
        <v>34</v>
      </c>
      <c r="E76" s="33">
        <v>4.7446635256881322</v>
      </c>
      <c r="F76" s="37">
        <v>13</v>
      </c>
      <c r="G76" s="29">
        <v>47</v>
      </c>
      <c r="H76" s="34"/>
      <c r="I76" s="31"/>
      <c r="J76" s="37"/>
      <c r="K76" s="7"/>
      <c r="L76" s="7"/>
      <c r="M76" s="16"/>
      <c r="N76" s="7"/>
      <c r="O76" s="7"/>
      <c r="P76" s="7"/>
    </row>
    <row r="77" spans="1:16">
      <c r="A77" s="9">
        <v>66</v>
      </c>
      <c r="B77" s="7">
        <v>195</v>
      </c>
      <c r="C77" s="7">
        <v>27</v>
      </c>
      <c r="D77" s="7">
        <v>43</v>
      </c>
      <c r="E77" s="33">
        <v>13.066364005008632</v>
      </c>
      <c r="F77" s="37">
        <v>17</v>
      </c>
      <c r="G77" s="29">
        <v>120</v>
      </c>
      <c r="H77" s="34"/>
      <c r="I77" s="31"/>
      <c r="J77" s="37"/>
      <c r="K77" s="7"/>
      <c r="L77" s="7"/>
      <c r="M77" s="16"/>
      <c r="N77" s="7"/>
      <c r="O77" s="7"/>
      <c r="P77" s="7"/>
    </row>
    <row r="78" spans="1:16">
      <c r="A78" s="17">
        <v>67</v>
      </c>
      <c r="B78" s="7">
        <v>317</v>
      </c>
      <c r="C78" s="7">
        <v>58</v>
      </c>
      <c r="D78" s="7">
        <v>42</v>
      </c>
      <c r="E78" s="33">
        <v>20.789985183111256</v>
      </c>
      <c r="F78" s="37">
        <v>30</v>
      </c>
      <c r="G78" s="29">
        <v>104</v>
      </c>
      <c r="H78" s="34"/>
      <c r="I78" s="31"/>
      <c r="J78" s="37"/>
      <c r="K78" s="7"/>
      <c r="L78" s="7"/>
      <c r="M78" s="16"/>
      <c r="N78" s="7"/>
      <c r="O78" s="7"/>
      <c r="P78" s="7"/>
    </row>
    <row r="79" spans="1:16">
      <c r="A79" s="9">
        <v>68</v>
      </c>
      <c r="B79" s="7">
        <v>912</v>
      </c>
      <c r="C79" s="7">
        <v>31</v>
      </c>
      <c r="D79" s="7">
        <v>96</v>
      </c>
      <c r="E79" s="33">
        <v>27.899266236039587</v>
      </c>
      <c r="F79" s="37">
        <v>31</v>
      </c>
      <c r="G79" s="29">
        <v>243</v>
      </c>
      <c r="H79" s="34"/>
      <c r="I79" s="31"/>
      <c r="J79" s="37"/>
      <c r="K79" s="7"/>
      <c r="L79" s="7"/>
      <c r="M79" s="16"/>
      <c r="N79" s="7"/>
      <c r="O79" s="7"/>
      <c r="P79" s="7"/>
    </row>
    <row r="80" spans="1:16">
      <c r="A80" s="17">
        <v>69</v>
      </c>
      <c r="B80" s="7">
        <v>40</v>
      </c>
      <c r="C80" s="7">
        <v>34</v>
      </c>
      <c r="D80" s="7">
        <v>33</v>
      </c>
      <c r="E80" s="33">
        <v>2.4369586726846992</v>
      </c>
      <c r="F80" s="37">
        <v>12</v>
      </c>
      <c r="G80" s="29">
        <v>40</v>
      </c>
      <c r="H80" s="34"/>
      <c r="I80" s="31"/>
      <c r="J80" s="37"/>
      <c r="K80" s="7"/>
      <c r="L80" s="7"/>
      <c r="M80" s="16"/>
      <c r="N80" s="7"/>
      <c r="O80" s="7"/>
      <c r="P80" s="7"/>
    </row>
    <row r="81" spans="1:16">
      <c r="A81" s="9">
        <v>70</v>
      </c>
      <c r="B81" s="7">
        <v>520</v>
      </c>
      <c r="C81" s="7">
        <v>42</v>
      </c>
      <c r="D81" s="7">
        <v>75</v>
      </c>
      <c r="E81" s="33">
        <v>16.471007579434243</v>
      </c>
      <c r="F81" s="37">
        <v>9</v>
      </c>
      <c r="G81" s="29">
        <v>157</v>
      </c>
      <c r="H81" s="34"/>
      <c r="I81" s="31"/>
      <c r="J81" s="37"/>
      <c r="K81" s="7"/>
      <c r="L81" s="7"/>
      <c r="M81" s="16"/>
      <c r="N81" s="7"/>
      <c r="O81" s="7"/>
      <c r="P81" s="7"/>
    </row>
    <row r="82" spans="1:16">
      <c r="A82" s="17">
        <v>71</v>
      </c>
      <c r="B82" s="7">
        <v>50</v>
      </c>
      <c r="C82" s="7">
        <v>26</v>
      </c>
      <c r="D82" s="7">
        <v>30</v>
      </c>
      <c r="E82" s="33">
        <v>3.9229818545470212</v>
      </c>
      <c r="F82" s="37">
        <v>9</v>
      </c>
      <c r="G82" s="29">
        <v>50</v>
      </c>
      <c r="H82" s="34"/>
      <c r="I82" s="31"/>
      <c r="J82" s="37"/>
      <c r="K82" s="7"/>
      <c r="L82" s="7"/>
      <c r="M82" s="16"/>
      <c r="N82" s="7"/>
      <c r="O82" s="7"/>
      <c r="P82" s="7"/>
    </row>
    <row r="83" spans="1:16">
      <c r="A83" s="9">
        <v>72</v>
      </c>
      <c r="B83" s="7">
        <v>335</v>
      </c>
      <c r="C83" s="7">
        <v>32</v>
      </c>
      <c r="D83" s="7">
        <v>44</v>
      </c>
      <c r="E83" s="33">
        <v>20.5919829050044</v>
      </c>
      <c r="F83" s="37">
        <v>23</v>
      </c>
      <c r="G83" s="29">
        <v>145</v>
      </c>
      <c r="H83" s="34"/>
      <c r="I83" s="31"/>
      <c r="J83" s="37"/>
      <c r="K83" s="7"/>
      <c r="L83" s="7"/>
      <c r="M83" s="16"/>
      <c r="N83" s="7"/>
      <c r="O83" s="7"/>
      <c r="P83" s="7"/>
    </row>
    <row r="84" spans="1:16">
      <c r="A84" s="17">
        <v>73</v>
      </c>
      <c r="B84" s="7">
        <v>1097</v>
      </c>
      <c r="C84" s="7">
        <v>30</v>
      </c>
      <c r="D84" s="7">
        <v>67</v>
      </c>
      <c r="E84" s="33">
        <v>51.881877534801013</v>
      </c>
      <c r="F84" s="37">
        <v>23</v>
      </c>
      <c r="G84" s="29">
        <v>270</v>
      </c>
      <c r="H84" s="34"/>
      <c r="I84" s="31"/>
      <c r="J84" s="37"/>
      <c r="K84" s="7"/>
      <c r="L84" s="7"/>
      <c r="M84" s="16"/>
      <c r="N84" s="7"/>
      <c r="O84" s="7"/>
      <c r="P84" s="7"/>
    </row>
    <row r="85" spans="1:16">
      <c r="A85" s="9">
        <v>74</v>
      </c>
      <c r="B85" s="7">
        <v>121</v>
      </c>
      <c r="C85" s="7">
        <v>70</v>
      </c>
      <c r="D85" s="7">
        <v>32</v>
      </c>
      <c r="E85" s="33">
        <v>7.0077165177331437</v>
      </c>
      <c r="F85" s="37">
        <v>16</v>
      </c>
      <c r="G85" s="29">
        <v>59</v>
      </c>
      <c r="H85" s="34"/>
      <c r="I85" s="31"/>
      <c r="J85" s="37"/>
      <c r="K85" s="7"/>
      <c r="L85" s="7"/>
      <c r="M85" s="16"/>
      <c r="N85" s="7"/>
      <c r="O85" s="7"/>
      <c r="P85" s="7"/>
    </row>
    <row r="86" spans="1:16">
      <c r="A86" s="17">
        <v>75</v>
      </c>
      <c r="B86" s="7">
        <v>340</v>
      </c>
      <c r="C86" s="7">
        <v>84</v>
      </c>
      <c r="D86" s="7">
        <v>43</v>
      </c>
      <c r="E86" s="33">
        <v>21.174557421120522</v>
      </c>
      <c r="F86" s="37">
        <v>23</v>
      </c>
      <c r="G86" s="29">
        <v>90</v>
      </c>
      <c r="H86" s="34"/>
      <c r="I86" s="31"/>
      <c r="J86" s="37"/>
      <c r="K86" s="7"/>
      <c r="L86" s="7"/>
      <c r="M86" s="16"/>
      <c r="N86" s="7"/>
      <c r="O86" s="7"/>
      <c r="P86" s="7"/>
    </row>
    <row r="87" spans="1:16">
      <c r="A87" s="9">
        <v>76</v>
      </c>
      <c r="B87" s="7">
        <v>120</v>
      </c>
      <c r="C87" s="7">
        <v>38</v>
      </c>
      <c r="D87" s="7">
        <v>37</v>
      </c>
      <c r="E87" s="33">
        <v>8.2840035749820977</v>
      </c>
      <c r="F87" s="37">
        <v>9</v>
      </c>
      <c r="G87" s="29">
        <v>80</v>
      </c>
      <c r="H87" s="34"/>
      <c r="I87" s="31"/>
      <c r="J87" s="37"/>
      <c r="K87" s="7"/>
      <c r="L87" s="7"/>
      <c r="M87" s="16"/>
      <c r="N87" s="7"/>
      <c r="O87" s="7"/>
      <c r="P87" s="7"/>
    </row>
    <row r="88" spans="1:16">
      <c r="A88" s="17">
        <v>77</v>
      </c>
      <c r="B88" s="7">
        <v>240</v>
      </c>
      <c r="C88" s="7">
        <v>45</v>
      </c>
      <c r="D88" s="7">
        <v>41</v>
      </c>
      <c r="E88" s="33">
        <v>12.76559795673421</v>
      </c>
      <c r="F88" s="37">
        <v>23</v>
      </c>
      <c r="G88" s="29">
        <v>103</v>
      </c>
      <c r="H88" s="34"/>
      <c r="I88" s="31"/>
      <c r="J88" s="37"/>
      <c r="K88" s="7"/>
      <c r="L88" s="7"/>
      <c r="M88" s="16"/>
      <c r="N88" s="7"/>
      <c r="O88" s="7"/>
      <c r="P88" s="7"/>
    </row>
    <row r="89" spans="1:16">
      <c r="A89" s="9">
        <v>78</v>
      </c>
      <c r="B89" s="7">
        <v>110</v>
      </c>
      <c r="C89" s="7">
        <v>30</v>
      </c>
      <c r="D89" s="7">
        <v>40</v>
      </c>
      <c r="E89" s="33">
        <v>6.1488816789799099</v>
      </c>
      <c r="F89" s="37">
        <v>9</v>
      </c>
      <c r="G89" s="29">
        <v>85</v>
      </c>
      <c r="H89" s="34"/>
      <c r="I89" s="31"/>
      <c r="J89" s="37"/>
      <c r="K89" s="7"/>
      <c r="L89" s="7"/>
      <c r="M89" s="16"/>
      <c r="N89" s="7"/>
      <c r="O89" s="7"/>
      <c r="P89" s="7"/>
    </row>
    <row r="90" spans="1:16">
      <c r="A90" s="17">
        <v>79</v>
      </c>
      <c r="B90" s="7">
        <v>42</v>
      </c>
      <c r="C90" s="7">
        <v>73</v>
      </c>
      <c r="D90" s="7">
        <v>35</v>
      </c>
      <c r="E90" s="33">
        <v>2.6579121243163546</v>
      </c>
      <c r="F90" s="37">
        <v>29</v>
      </c>
      <c r="G90" s="29">
        <v>34</v>
      </c>
      <c r="H90" s="34"/>
      <c r="I90" s="31"/>
      <c r="J90" s="37"/>
      <c r="K90" s="7"/>
      <c r="L90" s="7"/>
      <c r="M90" s="16"/>
      <c r="N90" s="7"/>
      <c r="O90" s="7"/>
      <c r="P90" s="7"/>
    </row>
    <row r="91" spans="1:16">
      <c r="A91" s="9">
        <v>80</v>
      </c>
      <c r="B91" s="7">
        <v>655</v>
      </c>
      <c r="C91" s="7">
        <v>14</v>
      </c>
      <c r="D91" s="7">
        <v>92</v>
      </c>
      <c r="E91" s="33">
        <v>20.890603366009891</v>
      </c>
      <c r="F91" s="37">
        <v>9</v>
      </c>
      <c r="G91" s="29">
        <v>306</v>
      </c>
      <c r="H91" s="34"/>
      <c r="I91" s="31"/>
      <c r="J91" s="37"/>
      <c r="K91" s="7"/>
      <c r="L91" s="7"/>
      <c r="M91" s="16"/>
      <c r="N91" s="7"/>
      <c r="O91" s="7"/>
      <c r="P91" s="7"/>
    </row>
    <row r="92" spans="1:16">
      <c r="A92" s="17">
        <v>81</v>
      </c>
      <c r="B92" s="7">
        <v>117</v>
      </c>
      <c r="C92" s="7">
        <v>91</v>
      </c>
      <c r="D92" s="7">
        <v>53</v>
      </c>
      <c r="E92" s="33">
        <v>7.3079885136759311</v>
      </c>
      <c r="F92" s="37">
        <v>9</v>
      </c>
      <c r="G92" s="29">
        <v>51</v>
      </c>
      <c r="H92" s="34"/>
      <c r="I92" s="31"/>
      <c r="J92" s="37"/>
      <c r="K92" s="7"/>
      <c r="L92" s="7"/>
      <c r="M92" s="16"/>
      <c r="N92" s="7"/>
      <c r="O92" s="7"/>
      <c r="P92" s="7"/>
    </row>
    <row r="93" spans="1:16">
      <c r="A93" s="9">
        <v>82</v>
      </c>
      <c r="B93" s="7">
        <v>425</v>
      </c>
      <c r="C93" s="7">
        <v>51</v>
      </c>
      <c r="D93" s="7">
        <v>44</v>
      </c>
      <c r="E93" s="33">
        <v>29.662877481703067</v>
      </c>
      <c r="F93" s="37">
        <v>37</v>
      </c>
      <c r="G93" s="29">
        <v>129</v>
      </c>
      <c r="H93" s="34"/>
      <c r="I93" s="31"/>
      <c r="J93" s="37"/>
      <c r="K93" s="7"/>
      <c r="L93" s="7"/>
      <c r="M93" s="16"/>
      <c r="N93" s="7"/>
      <c r="O93" s="7"/>
      <c r="P93" s="7"/>
    </row>
    <row r="94" spans="1:16">
      <c r="A94" s="17">
        <v>83</v>
      </c>
      <c r="B94" s="7">
        <v>295</v>
      </c>
      <c r="C94" s="7">
        <v>29</v>
      </c>
      <c r="D94" s="7">
        <v>91</v>
      </c>
      <c r="E94" s="33">
        <v>10.222282945729306</v>
      </c>
      <c r="F94" s="37">
        <v>24</v>
      </c>
      <c r="G94" s="29">
        <v>143</v>
      </c>
      <c r="H94" s="34"/>
      <c r="I94" s="31"/>
      <c r="J94" s="37"/>
      <c r="K94" s="7"/>
      <c r="L94" s="7"/>
      <c r="M94" s="16"/>
      <c r="N94" s="7"/>
      <c r="O94" s="7"/>
      <c r="P94" s="7"/>
    </row>
    <row r="95" spans="1:16">
      <c r="A95" s="9">
        <v>84</v>
      </c>
      <c r="B95" s="7">
        <v>1397</v>
      </c>
      <c r="C95" s="7">
        <v>19</v>
      </c>
      <c r="D95" s="7">
        <v>35</v>
      </c>
      <c r="E95" s="33">
        <v>68.038756197003266</v>
      </c>
      <c r="F95" s="37">
        <v>10</v>
      </c>
      <c r="G95" s="29">
        <v>383</v>
      </c>
      <c r="H95" s="34"/>
      <c r="I95" s="31"/>
      <c r="J95" s="37"/>
      <c r="K95" s="7"/>
      <c r="L95" s="7"/>
      <c r="M95" s="16"/>
      <c r="N95" s="7"/>
      <c r="O95" s="7"/>
      <c r="P95" s="7"/>
    </row>
    <row r="96" spans="1:16">
      <c r="A96" s="17">
        <v>85</v>
      </c>
      <c r="B96" s="7">
        <v>106</v>
      </c>
      <c r="C96" s="7">
        <v>14</v>
      </c>
      <c r="D96" s="7">
        <v>38</v>
      </c>
      <c r="E96" s="33">
        <v>6.1418681904278287</v>
      </c>
      <c r="F96" s="37">
        <v>23</v>
      </c>
      <c r="G96" s="29">
        <v>106</v>
      </c>
      <c r="H96" s="34"/>
      <c r="I96" s="31"/>
      <c r="J96" s="37"/>
      <c r="K96" s="7"/>
      <c r="L96" s="7"/>
      <c r="M96" s="16"/>
      <c r="N96" s="7"/>
      <c r="O96" s="7"/>
      <c r="P96" s="7"/>
    </row>
    <row r="97" spans="1:16">
      <c r="A97" s="9">
        <v>86</v>
      </c>
      <c r="B97" s="7">
        <v>274</v>
      </c>
      <c r="C97" s="7">
        <v>90</v>
      </c>
      <c r="D97" s="7">
        <v>30</v>
      </c>
      <c r="E97" s="33">
        <v>25.366798054117201</v>
      </c>
      <c r="F97" s="37">
        <v>37</v>
      </c>
      <c r="G97" s="29">
        <v>78</v>
      </c>
      <c r="H97" s="34"/>
      <c r="I97" s="31"/>
      <c r="J97" s="37"/>
      <c r="K97" s="7"/>
      <c r="L97" s="7"/>
      <c r="M97" s="16"/>
      <c r="N97" s="7"/>
      <c r="O97" s="7"/>
      <c r="P97" s="7"/>
    </row>
    <row r="98" spans="1:16">
      <c r="A98" s="17">
        <v>87</v>
      </c>
      <c r="B98" s="7">
        <v>1340</v>
      </c>
      <c r="C98" s="7">
        <v>41</v>
      </c>
      <c r="D98" s="7">
        <v>76</v>
      </c>
      <c r="E98" s="33">
        <v>55.718181401892807</v>
      </c>
      <c r="F98" s="37">
        <v>28</v>
      </c>
      <c r="G98" s="29">
        <v>256</v>
      </c>
      <c r="H98" s="34"/>
      <c r="I98" s="31"/>
      <c r="J98" s="37"/>
      <c r="K98" s="7"/>
      <c r="L98" s="7"/>
      <c r="M98" s="16"/>
      <c r="N98" s="7"/>
      <c r="O98" s="7"/>
      <c r="P98" s="7"/>
    </row>
    <row r="99" spans="1:16">
      <c r="A99" s="9">
        <v>88</v>
      </c>
      <c r="B99" s="7">
        <v>176</v>
      </c>
      <c r="C99" s="7">
        <v>20</v>
      </c>
      <c r="D99" s="7">
        <v>30</v>
      </c>
      <c r="E99" s="33">
        <v>13.516818542407178</v>
      </c>
      <c r="F99" s="37">
        <v>33</v>
      </c>
      <c r="G99" s="29">
        <v>133</v>
      </c>
      <c r="H99" s="34"/>
      <c r="I99" s="31"/>
      <c r="J99" s="37"/>
      <c r="K99" s="7"/>
      <c r="L99" s="7"/>
      <c r="M99" s="16"/>
      <c r="N99" s="7"/>
      <c r="O99" s="7"/>
      <c r="P99" s="7"/>
    </row>
    <row r="100" spans="1:16">
      <c r="A100" s="17">
        <v>89</v>
      </c>
      <c r="B100" s="7">
        <v>252</v>
      </c>
      <c r="C100" s="7">
        <v>81</v>
      </c>
      <c r="D100" s="7">
        <v>82</v>
      </c>
      <c r="E100" s="33">
        <v>8.8837758314402375</v>
      </c>
      <c r="F100" s="37">
        <v>16</v>
      </c>
      <c r="G100" s="29">
        <v>79</v>
      </c>
      <c r="H100" s="34"/>
      <c r="I100" s="31"/>
      <c r="J100" s="37"/>
      <c r="K100" s="7"/>
      <c r="L100" s="7"/>
      <c r="M100" s="16"/>
      <c r="N100" s="7"/>
      <c r="O100" s="7"/>
      <c r="P100" s="7"/>
    </row>
    <row r="101" spans="1:16">
      <c r="A101" s="9">
        <v>90</v>
      </c>
      <c r="B101" s="7">
        <v>89</v>
      </c>
      <c r="C101" s="7">
        <v>67</v>
      </c>
      <c r="D101" s="7">
        <v>77</v>
      </c>
      <c r="E101" s="33">
        <v>3.5931627391122936</v>
      </c>
      <c r="F101" s="37">
        <v>9</v>
      </c>
      <c r="G101" s="29">
        <v>51</v>
      </c>
      <c r="H101" s="34"/>
      <c r="I101" s="31"/>
      <c r="J101" s="37"/>
      <c r="K101" s="7"/>
      <c r="L101" s="7"/>
      <c r="M101" s="16"/>
      <c r="N101" s="7"/>
      <c r="O101" s="7"/>
      <c r="P101" s="7"/>
    </row>
    <row r="102" spans="1:16">
      <c r="A102" s="17">
        <v>91</v>
      </c>
      <c r="B102" s="7">
        <v>94</v>
      </c>
      <c r="C102" s="7">
        <v>25</v>
      </c>
      <c r="D102" s="7">
        <v>37</v>
      </c>
      <c r="E102" s="33">
        <v>5.6605298377553375</v>
      </c>
      <c r="F102" s="37">
        <v>26</v>
      </c>
      <c r="G102" s="29">
        <v>87</v>
      </c>
      <c r="H102" s="34"/>
      <c r="I102" s="31"/>
      <c r="J102" s="37"/>
      <c r="K102" s="7"/>
      <c r="L102" s="7"/>
      <c r="M102" s="16"/>
      <c r="N102" s="7"/>
      <c r="O102" s="7"/>
      <c r="P102" s="7"/>
    </row>
    <row r="103" spans="1:16">
      <c r="A103" s="9">
        <v>92</v>
      </c>
      <c r="B103" s="7">
        <v>345</v>
      </c>
      <c r="C103" s="7">
        <v>24</v>
      </c>
      <c r="D103" s="7">
        <v>31</v>
      </c>
      <c r="E103" s="33">
        <v>26.458437959706842</v>
      </c>
      <c r="F103" s="37">
        <v>4</v>
      </c>
      <c r="G103" s="29">
        <v>169</v>
      </c>
      <c r="H103" s="34"/>
      <c r="I103" s="31"/>
      <c r="J103" s="37"/>
      <c r="K103" s="7"/>
      <c r="L103" s="7"/>
      <c r="M103" s="16"/>
      <c r="N103" s="7"/>
      <c r="O103" s="7"/>
      <c r="P103" s="7"/>
    </row>
    <row r="104" spans="1:16">
      <c r="A104" s="17">
        <v>93</v>
      </c>
      <c r="B104" s="7">
        <v>94</v>
      </c>
      <c r="C104" s="7">
        <v>557</v>
      </c>
      <c r="D104" s="7">
        <v>83</v>
      </c>
      <c r="E104" s="33">
        <v>3.317914218168776</v>
      </c>
      <c r="F104" s="37">
        <v>22</v>
      </c>
      <c r="G104" s="29">
        <v>18</v>
      </c>
      <c r="H104" s="34"/>
      <c r="I104" s="31"/>
      <c r="J104" s="37"/>
      <c r="K104" s="7"/>
      <c r="L104" s="7"/>
      <c r="M104" s="16"/>
      <c r="N104" s="7"/>
      <c r="O104" s="7"/>
      <c r="P104" s="7"/>
    </row>
    <row r="105" spans="1:16">
      <c r="A105" s="9">
        <v>94</v>
      </c>
      <c r="B105" s="7">
        <v>124</v>
      </c>
      <c r="C105" s="7">
        <v>659</v>
      </c>
      <c r="D105" s="7">
        <v>59</v>
      </c>
      <c r="E105" s="33">
        <v>8.1251373101865116</v>
      </c>
      <c r="F105" s="37">
        <v>17</v>
      </c>
      <c r="G105" s="29">
        <v>20</v>
      </c>
      <c r="H105" s="34"/>
      <c r="I105" s="31"/>
      <c r="J105" s="37"/>
      <c r="K105" s="7"/>
      <c r="L105" s="7"/>
      <c r="M105" s="16"/>
      <c r="N105" s="7"/>
      <c r="O105" s="7"/>
      <c r="P105" s="7"/>
    </row>
    <row r="106" spans="1:16">
      <c r="A106" s="17">
        <v>95</v>
      </c>
      <c r="B106" s="7">
        <v>630</v>
      </c>
      <c r="C106" s="7">
        <v>176</v>
      </c>
      <c r="D106" s="7">
        <v>42</v>
      </c>
      <c r="E106" s="33">
        <v>33.000275086788982</v>
      </c>
      <c r="F106" s="37">
        <v>9</v>
      </c>
      <c r="G106" s="29">
        <v>85</v>
      </c>
      <c r="H106" s="34"/>
      <c r="I106" s="31"/>
      <c r="J106" s="37"/>
      <c r="K106" s="7"/>
      <c r="L106" s="7"/>
      <c r="M106" s="16"/>
      <c r="N106" s="7"/>
      <c r="O106" s="7"/>
      <c r="P106" s="7"/>
    </row>
    <row r="107" spans="1:16">
      <c r="A107" s="9">
        <v>96</v>
      </c>
      <c r="B107" s="7">
        <v>381</v>
      </c>
      <c r="C107" s="7">
        <v>267</v>
      </c>
      <c r="D107" s="7">
        <v>45</v>
      </c>
      <c r="E107" s="33">
        <v>17.563649069259629</v>
      </c>
      <c r="F107" s="37">
        <v>9</v>
      </c>
      <c r="G107" s="29">
        <v>53</v>
      </c>
      <c r="H107" s="34"/>
      <c r="I107" s="31"/>
      <c r="J107" s="37"/>
      <c r="K107" s="7"/>
      <c r="L107" s="7"/>
      <c r="M107" s="16"/>
      <c r="N107" s="7"/>
      <c r="O107" s="7"/>
      <c r="P107" s="7"/>
    </row>
    <row r="108" spans="1:16">
      <c r="A108" s="17">
        <v>97</v>
      </c>
      <c r="B108" s="7">
        <v>135</v>
      </c>
      <c r="C108" s="7">
        <v>465</v>
      </c>
      <c r="D108" s="7">
        <v>35</v>
      </c>
      <c r="E108" s="33">
        <v>9.5649104733484904</v>
      </c>
      <c r="F108" s="37">
        <v>9</v>
      </c>
      <c r="G108" s="29">
        <v>24</v>
      </c>
      <c r="H108" s="34"/>
      <c r="I108" s="31"/>
      <c r="J108" s="37"/>
      <c r="K108" s="7"/>
      <c r="L108" s="7"/>
      <c r="M108" s="16"/>
      <c r="N108" s="7"/>
      <c r="O108" s="7"/>
      <c r="P108" s="7"/>
    </row>
    <row r="109" spans="1:16">
      <c r="A109" s="9">
        <v>98</v>
      </c>
      <c r="B109" s="7">
        <v>540</v>
      </c>
      <c r="C109" s="7">
        <v>293</v>
      </c>
      <c r="D109" s="7">
        <v>62</v>
      </c>
      <c r="E109" s="33">
        <v>20.699428587163553</v>
      </c>
      <c r="F109" s="37">
        <v>9</v>
      </c>
      <c r="G109" s="29">
        <v>61</v>
      </c>
      <c r="H109" s="34"/>
      <c r="I109" s="31"/>
      <c r="J109" s="37"/>
      <c r="K109" s="7"/>
      <c r="L109" s="7"/>
      <c r="M109" s="16"/>
      <c r="N109" s="7"/>
      <c r="O109" s="7"/>
      <c r="P109" s="7"/>
    </row>
    <row r="110" spans="1:16">
      <c r="A110" s="17">
        <v>99</v>
      </c>
      <c r="B110" s="7">
        <v>616</v>
      </c>
      <c r="C110" s="7">
        <v>133</v>
      </c>
      <c r="D110" s="7">
        <v>91</v>
      </c>
      <c r="E110" s="33">
        <v>25.097764933039471</v>
      </c>
      <c r="F110" s="37">
        <v>16</v>
      </c>
      <c r="G110" s="29">
        <v>96</v>
      </c>
      <c r="H110" s="34"/>
      <c r="I110" s="31"/>
      <c r="J110" s="37"/>
      <c r="K110" s="7"/>
      <c r="L110" s="7"/>
      <c r="M110" s="16"/>
      <c r="N110" s="7"/>
      <c r="O110" s="7"/>
      <c r="P110" s="7"/>
    </row>
    <row r="111" spans="1:16">
      <c r="A111" s="9">
        <v>100</v>
      </c>
      <c r="B111" s="7">
        <v>260</v>
      </c>
      <c r="C111" s="7">
        <v>644</v>
      </c>
      <c r="D111" s="7">
        <v>61</v>
      </c>
      <c r="E111" s="33">
        <v>11.222292248342935</v>
      </c>
      <c r="F111" s="37">
        <v>17</v>
      </c>
      <c r="G111" s="29">
        <v>28</v>
      </c>
      <c r="H111" s="34"/>
      <c r="I111" s="31"/>
      <c r="J111" s="37"/>
      <c r="K111" s="7"/>
      <c r="L111" s="7"/>
      <c r="M111" s="16"/>
      <c r="N111" s="7"/>
      <c r="O111" s="7"/>
      <c r="P111" s="7"/>
    </row>
    <row r="112" spans="1:16">
      <c r="A112" s="17">
        <v>101</v>
      </c>
      <c r="B112" s="7">
        <v>134</v>
      </c>
      <c r="C112" s="7">
        <v>440</v>
      </c>
      <c r="D112" s="7">
        <v>42</v>
      </c>
      <c r="E112" s="33">
        <v>7.9251192158707813</v>
      </c>
      <c r="F112" s="37">
        <v>24</v>
      </c>
      <c r="G112" s="29">
        <v>25</v>
      </c>
      <c r="H112" s="34"/>
      <c r="I112" s="31"/>
      <c r="J112" s="37"/>
      <c r="K112" s="7"/>
      <c r="L112" s="7"/>
      <c r="M112" s="16"/>
      <c r="N112" s="7"/>
      <c r="O112" s="7"/>
      <c r="P112" s="7"/>
    </row>
    <row r="113" spans="1:16">
      <c r="A113" s="9">
        <v>102</v>
      </c>
      <c r="B113" s="7">
        <v>233</v>
      </c>
      <c r="C113" s="7">
        <v>271</v>
      </c>
      <c r="D113" s="7">
        <v>76</v>
      </c>
      <c r="E113" s="33">
        <v>9.7818464615741529</v>
      </c>
      <c r="F113" s="37">
        <v>8</v>
      </c>
      <c r="G113" s="29">
        <v>42</v>
      </c>
      <c r="H113" s="34"/>
      <c r="I113" s="31"/>
      <c r="J113" s="37"/>
      <c r="K113" s="7"/>
      <c r="L113" s="7"/>
      <c r="M113" s="16"/>
      <c r="N113" s="7"/>
      <c r="O113" s="7"/>
      <c r="P113" s="7"/>
    </row>
    <row r="114" spans="1:16">
      <c r="A114" s="17">
        <v>103</v>
      </c>
      <c r="B114" s="7">
        <v>346</v>
      </c>
      <c r="C114" s="7">
        <v>207</v>
      </c>
      <c r="D114" s="7">
        <v>32</v>
      </c>
      <c r="E114" s="33">
        <v>22.044258773903355</v>
      </c>
      <c r="F114" s="37">
        <v>15</v>
      </c>
      <c r="G114" s="29">
        <v>58</v>
      </c>
      <c r="H114" s="34"/>
      <c r="I114" s="31"/>
      <c r="J114" s="37"/>
      <c r="K114" s="7"/>
      <c r="L114" s="7"/>
      <c r="M114" s="16"/>
      <c r="N114" s="7"/>
      <c r="O114" s="7"/>
      <c r="P114" s="7"/>
    </row>
    <row r="115" spans="1:16">
      <c r="A115" s="9">
        <v>104</v>
      </c>
      <c r="B115" s="7">
        <v>556</v>
      </c>
      <c r="C115" s="7">
        <v>408</v>
      </c>
      <c r="D115" s="7">
        <v>82</v>
      </c>
      <c r="E115" s="33">
        <v>24.628184173565437</v>
      </c>
      <c r="F115" s="37">
        <v>4</v>
      </c>
      <c r="G115" s="29">
        <v>52</v>
      </c>
      <c r="H115" s="34"/>
      <c r="I115" s="31"/>
      <c r="J115" s="37"/>
      <c r="K115" s="7"/>
      <c r="L115" s="7"/>
      <c r="M115" s="16"/>
      <c r="N115" s="7"/>
      <c r="O115" s="7"/>
      <c r="P115" s="7"/>
    </row>
    <row r="116" spans="1:16">
      <c r="A116" s="17">
        <v>105</v>
      </c>
      <c r="B116" s="7">
        <v>103</v>
      </c>
      <c r="C116" s="7">
        <v>1240</v>
      </c>
      <c r="D116" s="7">
        <v>35</v>
      </c>
      <c r="E116" s="33">
        <v>7.5118962162777088</v>
      </c>
      <c r="F116" s="37">
        <v>17</v>
      </c>
      <c r="G116" s="29">
        <v>21</v>
      </c>
      <c r="H116" s="34"/>
      <c r="I116" s="31"/>
      <c r="J116" s="37"/>
      <c r="K116" s="7"/>
      <c r="L116" s="7"/>
      <c r="M116" s="16"/>
      <c r="N116" s="7"/>
      <c r="O116" s="7"/>
      <c r="P116" s="7"/>
    </row>
    <row r="117" spans="1:16">
      <c r="A117" s="9">
        <v>106</v>
      </c>
      <c r="B117" s="7">
        <v>203</v>
      </c>
      <c r="C117" s="7">
        <v>2147</v>
      </c>
      <c r="D117" s="7">
        <v>83</v>
      </c>
      <c r="E117" s="33">
        <v>10.760817362519264</v>
      </c>
      <c r="F117" s="37">
        <v>17</v>
      </c>
      <c r="G117" s="29">
        <v>21</v>
      </c>
      <c r="H117" s="34"/>
      <c r="I117" s="31"/>
      <c r="J117" s="37"/>
      <c r="K117" s="7"/>
      <c r="L117" s="7"/>
      <c r="M117" s="16"/>
      <c r="N117" s="7"/>
      <c r="O117" s="7"/>
      <c r="P117" s="7"/>
    </row>
    <row r="118" spans="1:16">
      <c r="A118" s="17">
        <v>107</v>
      </c>
      <c r="B118" s="7">
        <v>64</v>
      </c>
      <c r="C118" s="7">
        <v>1052</v>
      </c>
      <c r="D118" s="7">
        <v>34</v>
      </c>
      <c r="E118" s="33">
        <v>4.7442325408343304</v>
      </c>
      <c r="F118" s="37">
        <v>28</v>
      </c>
      <c r="G118" s="29">
        <v>12</v>
      </c>
      <c r="H118" s="34"/>
      <c r="I118" s="31"/>
      <c r="J118" s="37"/>
      <c r="K118" s="7"/>
      <c r="L118" s="7"/>
      <c r="M118" s="16"/>
      <c r="N118" s="7"/>
      <c r="O118" s="7"/>
      <c r="P118" s="7"/>
    </row>
    <row r="119" spans="1:16">
      <c r="A119" s="9">
        <v>108</v>
      </c>
      <c r="B119" s="7">
        <v>3089</v>
      </c>
      <c r="C119" s="7">
        <v>29</v>
      </c>
      <c r="D119" s="7">
        <v>123</v>
      </c>
      <c r="E119" s="33">
        <v>119.43126535362691</v>
      </c>
      <c r="F119" s="37">
        <v>9</v>
      </c>
      <c r="G119" s="29">
        <v>462</v>
      </c>
      <c r="H119" s="34"/>
      <c r="I119" s="31"/>
      <c r="J119" s="37"/>
      <c r="K119" s="7"/>
      <c r="L119" s="7"/>
      <c r="M119" s="16"/>
      <c r="N119" s="7"/>
      <c r="O119" s="7"/>
      <c r="P119" s="7"/>
    </row>
    <row r="120" spans="1:16">
      <c r="A120" s="17">
        <v>109</v>
      </c>
      <c r="B120" s="7">
        <v>1180</v>
      </c>
      <c r="C120" s="7">
        <v>36</v>
      </c>
      <c r="D120" s="7">
        <v>167</v>
      </c>
      <c r="E120" s="33">
        <v>35.57594828461206</v>
      </c>
      <c r="F120" s="37">
        <v>16</v>
      </c>
      <c r="G120" s="29">
        <v>256</v>
      </c>
      <c r="H120" s="34"/>
      <c r="I120" s="31"/>
      <c r="J120" s="37"/>
      <c r="K120" s="7"/>
      <c r="L120" s="7"/>
      <c r="M120" s="16"/>
      <c r="N120" s="7"/>
      <c r="O120" s="7"/>
      <c r="P120" s="7"/>
    </row>
    <row r="121" spans="1:16">
      <c r="A121" s="9">
        <v>110</v>
      </c>
      <c r="B121" s="7">
        <v>583</v>
      </c>
      <c r="C121" s="7">
        <v>37</v>
      </c>
      <c r="D121" s="7">
        <v>136</v>
      </c>
      <c r="E121" s="33">
        <v>20.296275255392345</v>
      </c>
      <c r="F121" s="37">
        <v>5</v>
      </c>
      <c r="G121" s="29">
        <v>177</v>
      </c>
      <c r="H121" s="34"/>
      <c r="I121" s="31"/>
      <c r="J121" s="37"/>
      <c r="K121" s="7"/>
      <c r="L121" s="7"/>
      <c r="M121" s="16"/>
      <c r="N121" s="7"/>
      <c r="O121" s="7"/>
      <c r="P121" s="7"/>
    </row>
    <row r="122" spans="1:16">
      <c r="A122" s="17">
        <v>111</v>
      </c>
      <c r="B122" s="7">
        <v>2663</v>
      </c>
      <c r="C122" s="7">
        <v>19</v>
      </c>
      <c r="D122" s="7">
        <v>108</v>
      </c>
      <c r="E122" s="33">
        <v>99.106294363046601</v>
      </c>
      <c r="F122" s="37">
        <v>9</v>
      </c>
      <c r="G122" s="29">
        <v>529</v>
      </c>
      <c r="H122" s="34"/>
      <c r="I122" s="31"/>
      <c r="J122" s="37"/>
      <c r="K122" s="7"/>
      <c r="L122" s="7"/>
      <c r="M122" s="16"/>
      <c r="N122" s="7"/>
      <c r="O122" s="7"/>
      <c r="P122" s="7"/>
    </row>
    <row r="123" spans="1:16">
      <c r="A123" s="9">
        <v>112</v>
      </c>
      <c r="B123" s="7">
        <v>3065</v>
      </c>
      <c r="C123" s="7">
        <v>47</v>
      </c>
      <c r="D123" s="7">
        <v>103</v>
      </c>
      <c r="E123" s="33">
        <v>102.56229403052524</v>
      </c>
      <c r="F123" s="37">
        <v>7</v>
      </c>
      <c r="G123" s="29">
        <v>361</v>
      </c>
      <c r="H123" s="34"/>
      <c r="I123" s="31"/>
      <c r="J123" s="37"/>
      <c r="K123" s="7"/>
      <c r="L123" s="7"/>
      <c r="M123" s="16"/>
      <c r="N123" s="7"/>
      <c r="O123" s="7"/>
      <c r="P123" s="7"/>
    </row>
    <row r="124" spans="1:16">
      <c r="A124" s="17">
        <v>113</v>
      </c>
      <c r="B124" s="7">
        <v>6033</v>
      </c>
      <c r="C124" s="7">
        <v>18</v>
      </c>
      <c r="D124" s="7">
        <v>229</v>
      </c>
      <c r="E124" s="33">
        <v>128.9331189668805</v>
      </c>
      <c r="F124" s="37">
        <v>23</v>
      </c>
      <c r="G124" s="29">
        <v>819</v>
      </c>
      <c r="H124" s="34"/>
      <c r="I124" s="31"/>
      <c r="J124" s="37"/>
      <c r="K124" s="7"/>
      <c r="L124" s="7"/>
      <c r="M124" s="16"/>
      <c r="N124" s="7"/>
      <c r="O124" s="7"/>
      <c r="P124" s="7"/>
    </row>
    <row r="125" spans="1:16">
      <c r="A125" s="9">
        <v>114</v>
      </c>
      <c r="B125" s="7">
        <v>908</v>
      </c>
      <c r="C125" s="7">
        <v>46</v>
      </c>
      <c r="D125" s="7">
        <v>250</v>
      </c>
      <c r="E125" s="33">
        <v>19.762605937280611</v>
      </c>
      <c r="F125" s="37">
        <v>9</v>
      </c>
      <c r="G125" s="29">
        <v>199</v>
      </c>
      <c r="H125" s="34"/>
      <c r="I125" s="31"/>
      <c r="J125" s="37"/>
      <c r="K125" s="7"/>
      <c r="L125" s="7"/>
      <c r="M125" s="16"/>
      <c r="N125" s="7"/>
      <c r="O125" s="7"/>
      <c r="P125" s="7"/>
    </row>
    <row r="126" spans="1:16">
      <c r="A126" s="17">
        <v>115</v>
      </c>
      <c r="B126" s="7">
        <v>3112</v>
      </c>
      <c r="C126" s="7">
        <v>28</v>
      </c>
      <c r="D126" s="7">
        <v>124</v>
      </c>
      <c r="E126" s="33">
        <v>120.48642286910896</v>
      </c>
      <c r="F126" s="37">
        <v>9</v>
      </c>
      <c r="G126" s="29">
        <v>471</v>
      </c>
      <c r="H126" s="34"/>
      <c r="I126" s="31"/>
      <c r="J126" s="37"/>
      <c r="K126" s="7"/>
      <c r="L126" s="7"/>
      <c r="M126" s="16"/>
      <c r="N126" s="7"/>
      <c r="O126" s="7"/>
      <c r="P126" s="7"/>
    </row>
    <row r="127" spans="1:16">
      <c r="A127" s="9">
        <v>116</v>
      </c>
      <c r="B127" s="7">
        <v>1410</v>
      </c>
      <c r="C127" s="7">
        <v>34</v>
      </c>
      <c r="D127" s="7">
        <v>111</v>
      </c>
      <c r="E127" s="33">
        <v>45.621442879997268</v>
      </c>
      <c r="F127" s="37">
        <v>15</v>
      </c>
      <c r="G127" s="29">
        <v>288</v>
      </c>
      <c r="H127" s="34"/>
      <c r="I127" s="31"/>
      <c r="J127" s="37"/>
      <c r="K127" s="7"/>
      <c r="L127" s="7"/>
      <c r="M127" s="16"/>
      <c r="N127" s="7"/>
      <c r="O127" s="7"/>
      <c r="P127" s="7"/>
    </row>
    <row r="128" spans="1:16">
      <c r="A128" s="17">
        <v>117</v>
      </c>
      <c r="B128" s="7">
        <v>1566</v>
      </c>
      <c r="C128" s="7">
        <v>28</v>
      </c>
      <c r="D128" s="7">
        <v>228</v>
      </c>
      <c r="E128" s="33">
        <v>31.637524449140919</v>
      </c>
      <c r="F128" s="37">
        <v>24</v>
      </c>
      <c r="G128" s="29">
        <v>334</v>
      </c>
      <c r="H128" s="34"/>
      <c r="I128" s="31"/>
      <c r="J128" s="37"/>
      <c r="K128" s="7"/>
      <c r="L128" s="7"/>
      <c r="M128" s="16"/>
      <c r="N128" s="7"/>
      <c r="O128" s="7"/>
      <c r="P128" s="7"/>
    </row>
    <row r="129" spans="1:16">
      <c r="A129" s="9">
        <v>118</v>
      </c>
      <c r="B129" s="7">
        <v>585</v>
      </c>
      <c r="C129" s="7">
        <v>54</v>
      </c>
      <c r="D129" s="7">
        <v>144</v>
      </c>
      <c r="E129" s="33">
        <v>20.597117872537904</v>
      </c>
      <c r="F129" s="37">
        <v>17</v>
      </c>
      <c r="G129" s="29">
        <v>147</v>
      </c>
      <c r="H129" s="34"/>
      <c r="I129" s="31"/>
      <c r="J129" s="37"/>
      <c r="K129" s="7"/>
      <c r="L129" s="7"/>
      <c r="M129" s="16"/>
      <c r="N129" s="7"/>
      <c r="O129" s="7"/>
      <c r="P129" s="7"/>
    </row>
    <row r="130" spans="1:16">
      <c r="A130" s="17">
        <v>119</v>
      </c>
      <c r="B130" s="7">
        <v>336</v>
      </c>
      <c r="C130" s="7">
        <v>11</v>
      </c>
      <c r="D130" s="7">
        <v>109</v>
      </c>
      <c r="E130" s="33">
        <v>11.082650067654711</v>
      </c>
      <c r="F130" s="37">
        <v>10</v>
      </c>
      <c r="G130" s="29">
        <v>247</v>
      </c>
      <c r="H130" s="34"/>
      <c r="I130" s="31"/>
      <c r="J130" s="37"/>
      <c r="K130" s="7"/>
      <c r="L130" s="7"/>
      <c r="M130" s="16"/>
      <c r="N130" s="7"/>
      <c r="O130" s="7"/>
      <c r="P130" s="7"/>
    </row>
    <row r="131" spans="1:16">
      <c r="A131" s="9">
        <v>120</v>
      </c>
      <c r="B131" s="7">
        <v>574</v>
      </c>
      <c r="C131" s="7">
        <v>39</v>
      </c>
      <c r="D131" s="7">
        <v>142</v>
      </c>
      <c r="E131" s="33">
        <v>16.469076563616255</v>
      </c>
      <c r="F131" s="37">
        <v>7</v>
      </c>
      <c r="G131" s="29">
        <v>172</v>
      </c>
      <c r="H131" s="34"/>
      <c r="I131" s="31"/>
      <c r="J131" s="37"/>
      <c r="K131" s="7"/>
      <c r="L131" s="7"/>
      <c r="M131" s="16"/>
      <c r="N131" s="7"/>
      <c r="O131" s="7"/>
      <c r="P131" s="7"/>
    </row>
    <row r="132" spans="1:16">
      <c r="A132" s="17">
        <v>121</v>
      </c>
      <c r="B132" s="7">
        <v>354</v>
      </c>
      <c r="C132" s="7">
        <v>20</v>
      </c>
      <c r="D132" s="7">
        <v>114</v>
      </c>
      <c r="E132" s="33">
        <v>11.735300833754579</v>
      </c>
      <c r="F132" s="37">
        <v>9</v>
      </c>
      <c r="G132" s="29">
        <v>188</v>
      </c>
      <c r="H132" s="34"/>
      <c r="I132" s="31"/>
      <c r="J132" s="37"/>
      <c r="K132" s="7"/>
      <c r="L132" s="7"/>
      <c r="M132" s="16"/>
      <c r="N132" s="7"/>
      <c r="O132" s="7"/>
      <c r="P132" s="7"/>
    </row>
    <row r="133" spans="1:16">
      <c r="A133" s="9">
        <v>122</v>
      </c>
      <c r="B133" s="7">
        <v>1393</v>
      </c>
      <c r="C133" s="7">
        <v>11</v>
      </c>
      <c r="D133" s="7">
        <v>259</v>
      </c>
      <c r="E133" s="33">
        <v>38.602759658950013</v>
      </c>
      <c r="F133" s="37">
        <v>7</v>
      </c>
      <c r="G133" s="29">
        <v>503</v>
      </c>
      <c r="H133" s="34"/>
      <c r="I133" s="31"/>
      <c r="J133" s="37"/>
      <c r="K133" s="7"/>
      <c r="L133" s="7"/>
      <c r="M133" s="16"/>
      <c r="N133" s="7"/>
      <c r="O133" s="7"/>
      <c r="P133" s="7"/>
    </row>
    <row r="134" spans="1:16">
      <c r="A134" s="17">
        <v>123</v>
      </c>
      <c r="B134" s="7">
        <v>1061</v>
      </c>
      <c r="C134" s="7">
        <v>17</v>
      </c>
      <c r="D134" s="7">
        <v>100</v>
      </c>
      <c r="E134" s="33">
        <v>36.489688446105092</v>
      </c>
      <c r="F134" s="37">
        <v>14</v>
      </c>
      <c r="G134" s="29">
        <v>353</v>
      </c>
      <c r="H134" s="34"/>
      <c r="I134" s="31"/>
      <c r="J134" s="37"/>
      <c r="K134" s="7"/>
      <c r="L134" s="7"/>
      <c r="M134" s="16"/>
      <c r="N134" s="7"/>
      <c r="O134" s="7"/>
      <c r="P134" s="7"/>
    </row>
    <row r="135" spans="1:16">
      <c r="A135" s="9">
        <v>124</v>
      </c>
      <c r="B135" s="7">
        <v>4705</v>
      </c>
      <c r="C135" s="7">
        <v>23</v>
      </c>
      <c r="D135" s="7">
        <v>165</v>
      </c>
      <c r="E135" s="33">
        <v>134.74319709430182</v>
      </c>
      <c r="F135" s="37">
        <v>15</v>
      </c>
      <c r="G135" s="29">
        <v>640</v>
      </c>
      <c r="H135" s="34"/>
      <c r="I135" s="31"/>
      <c r="J135" s="37"/>
      <c r="K135" s="7"/>
      <c r="L135" s="7"/>
      <c r="M135" s="16"/>
      <c r="N135" s="7"/>
      <c r="O135" s="7"/>
      <c r="P135" s="7"/>
    </row>
    <row r="136" spans="1:16">
      <c r="A136" s="17">
        <v>125</v>
      </c>
      <c r="B136" s="7">
        <v>247</v>
      </c>
      <c r="C136" s="7">
        <v>11</v>
      </c>
      <c r="D136" s="7">
        <v>116</v>
      </c>
      <c r="E136" s="33">
        <v>7.4451614835428828</v>
      </c>
      <c r="F136" s="37">
        <v>8</v>
      </c>
      <c r="G136" s="29">
        <v>212</v>
      </c>
      <c r="H136" s="34"/>
      <c r="I136" s="31"/>
      <c r="J136" s="37"/>
      <c r="K136" s="7"/>
      <c r="L136" s="7"/>
      <c r="M136" s="16"/>
      <c r="N136" s="7"/>
      <c r="O136" s="7"/>
      <c r="P136" s="7"/>
    </row>
    <row r="137" spans="1:16">
      <c r="A137" s="9">
        <v>126</v>
      </c>
      <c r="B137" s="7">
        <v>4595</v>
      </c>
      <c r="C137" s="7">
        <v>74</v>
      </c>
      <c r="D137" s="7">
        <v>164</v>
      </c>
      <c r="E137" s="33">
        <v>132.88819655977201</v>
      </c>
      <c r="F137" s="37">
        <v>16</v>
      </c>
      <c r="G137" s="29">
        <v>352</v>
      </c>
      <c r="H137" s="34"/>
      <c r="I137" s="31"/>
      <c r="J137" s="37"/>
      <c r="K137" s="7"/>
      <c r="L137" s="7"/>
      <c r="M137" s="16"/>
      <c r="N137" s="7"/>
      <c r="O137" s="7"/>
      <c r="P137" s="7"/>
    </row>
    <row r="138" spans="1:16">
      <c r="A138" s="17">
        <v>127</v>
      </c>
      <c r="B138" s="7">
        <v>11507</v>
      </c>
      <c r="C138" s="7">
        <v>35</v>
      </c>
      <c r="D138" s="7">
        <v>249</v>
      </c>
      <c r="E138" s="33">
        <v>270.53715848930074</v>
      </c>
      <c r="F138" s="37">
        <v>26</v>
      </c>
      <c r="G138" s="29">
        <v>811</v>
      </c>
      <c r="H138" s="34"/>
      <c r="I138" s="31"/>
      <c r="J138" s="37"/>
      <c r="K138" s="7"/>
      <c r="L138" s="7"/>
      <c r="M138" s="16"/>
      <c r="N138" s="7"/>
      <c r="O138" s="7"/>
      <c r="P138" s="7"/>
    </row>
    <row r="139" spans="1:16">
      <c r="A139" s="9">
        <v>128</v>
      </c>
      <c r="B139" s="7">
        <v>3316</v>
      </c>
      <c r="C139" s="7">
        <v>146</v>
      </c>
      <c r="D139" s="7">
        <v>164</v>
      </c>
      <c r="E139" s="33">
        <v>74.201462029210205</v>
      </c>
      <c r="F139" s="37">
        <v>9</v>
      </c>
      <c r="G139" s="29">
        <v>213</v>
      </c>
      <c r="H139" s="34"/>
      <c r="I139" s="31"/>
      <c r="J139" s="37"/>
      <c r="K139" s="7"/>
      <c r="L139" s="7"/>
      <c r="M139" s="16"/>
      <c r="N139" s="7"/>
      <c r="O139" s="7"/>
      <c r="P139" s="7"/>
    </row>
    <row r="140" spans="1:16">
      <c r="A140" s="17">
        <v>129</v>
      </c>
      <c r="B140" s="7">
        <v>3016</v>
      </c>
      <c r="C140" s="7">
        <v>106</v>
      </c>
      <c r="D140" s="7">
        <v>101</v>
      </c>
      <c r="E140" s="33">
        <v>121.19085155872135</v>
      </c>
      <c r="F140" s="37">
        <v>23</v>
      </c>
      <c r="G140" s="29">
        <v>239</v>
      </c>
      <c r="H140" s="34"/>
      <c r="I140" s="31"/>
      <c r="J140" s="37"/>
      <c r="K140" s="7"/>
      <c r="L140" s="7"/>
      <c r="M140" s="16"/>
      <c r="N140" s="7"/>
      <c r="O140" s="7"/>
      <c r="P140" s="7"/>
    </row>
    <row r="141" spans="1:16">
      <c r="A141" s="9">
        <v>130</v>
      </c>
      <c r="B141" s="7">
        <v>881</v>
      </c>
      <c r="C141" s="7">
        <v>265</v>
      </c>
      <c r="D141" s="7">
        <v>110</v>
      </c>
      <c r="E141" s="33">
        <v>27.106469125371916</v>
      </c>
      <c r="F141" s="37">
        <v>9</v>
      </c>
      <c r="G141" s="29">
        <v>82</v>
      </c>
      <c r="H141" s="34"/>
      <c r="I141" s="31"/>
      <c r="J141" s="37"/>
      <c r="K141" s="7"/>
      <c r="L141" s="7"/>
      <c r="M141" s="16"/>
      <c r="N141" s="7"/>
      <c r="O141" s="7"/>
      <c r="P141" s="7"/>
    </row>
    <row r="142" spans="1:16">
      <c r="A142" s="17">
        <v>131</v>
      </c>
      <c r="B142" s="7">
        <v>527</v>
      </c>
      <c r="C142" s="7">
        <v>241</v>
      </c>
      <c r="D142" s="7">
        <v>100</v>
      </c>
      <c r="E142" s="33">
        <v>18.280307481192285</v>
      </c>
      <c r="F142" s="37">
        <v>9</v>
      </c>
      <c r="G142" s="29">
        <v>66</v>
      </c>
      <c r="H142" s="34"/>
      <c r="I142" s="31"/>
      <c r="J142" s="37"/>
      <c r="K142" s="7"/>
      <c r="L142" s="7"/>
      <c r="M142" s="16"/>
      <c r="N142" s="7"/>
      <c r="O142" s="7"/>
      <c r="P142" s="7"/>
    </row>
    <row r="143" spans="1:16">
      <c r="A143" s="9">
        <v>132</v>
      </c>
      <c r="B143" s="7">
        <v>249</v>
      </c>
      <c r="C143" s="7">
        <v>831</v>
      </c>
      <c r="D143" s="7">
        <v>190</v>
      </c>
      <c r="E143" s="33">
        <v>6.1168430369950082</v>
      </c>
      <c r="F143" s="37">
        <v>10</v>
      </c>
      <c r="G143" s="29">
        <v>24</v>
      </c>
      <c r="H143" s="34"/>
      <c r="I143" s="31"/>
      <c r="J143" s="37"/>
      <c r="K143" s="7"/>
      <c r="L143" s="7"/>
      <c r="M143" s="16"/>
      <c r="N143" s="7"/>
      <c r="O143" s="7"/>
      <c r="P143" s="7"/>
    </row>
    <row r="144" spans="1:16">
      <c r="A144" s="17">
        <v>133</v>
      </c>
      <c r="B144" s="7">
        <v>3833</v>
      </c>
      <c r="C144" s="7">
        <v>8</v>
      </c>
      <c r="D144" s="7">
        <v>418</v>
      </c>
      <c r="E144" s="33">
        <v>64.695306152900159</v>
      </c>
      <c r="F144" s="37">
        <v>9</v>
      </c>
      <c r="G144" s="29">
        <v>979</v>
      </c>
      <c r="H144" s="34"/>
      <c r="I144" s="31"/>
      <c r="J144" s="37"/>
      <c r="K144" s="7"/>
      <c r="L144" s="7"/>
      <c r="M144" s="16"/>
      <c r="N144" s="7"/>
      <c r="O144" s="7"/>
      <c r="P144" s="7"/>
    </row>
    <row r="145" spans="1:16">
      <c r="A145" s="9">
        <v>134</v>
      </c>
      <c r="B145" s="7">
        <v>3923</v>
      </c>
      <c r="C145" s="7">
        <v>20</v>
      </c>
      <c r="D145" s="7">
        <v>413</v>
      </c>
      <c r="E145" s="33">
        <v>84.78026484189715</v>
      </c>
      <c r="F145" s="37">
        <v>9</v>
      </c>
      <c r="G145" s="29">
        <v>626</v>
      </c>
      <c r="H145" s="34"/>
      <c r="I145" s="31"/>
      <c r="J145" s="37"/>
      <c r="K145" s="7"/>
      <c r="L145" s="7"/>
      <c r="M145" s="16"/>
      <c r="N145" s="7"/>
      <c r="O145" s="7"/>
      <c r="P145" s="7"/>
    </row>
    <row r="146" spans="1:16">
      <c r="A146" s="17">
        <v>135</v>
      </c>
      <c r="B146" s="7">
        <v>699</v>
      </c>
      <c r="C146" s="7">
        <v>19</v>
      </c>
      <c r="D146" s="7">
        <v>491</v>
      </c>
      <c r="E146" s="33">
        <v>24.639351546001254</v>
      </c>
      <c r="F146" s="37">
        <v>28</v>
      </c>
      <c r="G146" s="29">
        <v>271</v>
      </c>
      <c r="H146" s="34"/>
      <c r="I146" s="31"/>
      <c r="J146" s="37"/>
      <c r="K146" s="7"/>
      <c r="L146" s="7"/>
      <c r="M146" s="16"/>
      <c r="N146" s="7"/>
      <c r="O146" s="7"/>
      <c r="P146" s="7"/>
    </row>
    <row r="147" spans="1:16">
      <c r="A147" s="9">
        <v>136</v>
      </c>
      <c r="B147" s="7">
        <v>6130</v>
      </c>
      <c r="C147" s="7">
        <v>29</v>
      </c>
      <c r="D147" s="7">
        <v>494</v>
      </c>
      <c r="E147" s="33">
        <v>89.895249988191907</v>
      </c>
      <c r="F147" s="37">
        <v>9</v>
      </c>
      <c r="G147" s="29">
        <v>650</v>
      </c>
      <c r="H147" s="34"/>
      <c r="I147" s="31"/>
      <c r="J147" s="37"/>
      <c r="K147" s="7"/>
      <c r="L147" s="7"/>
      <c r="M147" s="16"/>
      <c r="N147" s="7"/>
      <c r="O147" s="7"/>
      <c r="P147" s="7"/>
    </row>
    <row r="148" spans="1:16">
      <c r="A148" s="17">
        <v>137</v>
      </c>
      <c r="B148" s="7">
        <v>13565</v>
      </c>
      <c r="C148" s="7">
        <v>37</v>
      </c>
      <c r="D148" s="7">
        <v>726</v>
      </c>
      <c r="E148" s="33">
        <v>340.25115380512977</v>
      </c>
      <c r="F148" s="37">
        <v>30</v>
      </c>
      <c r="G148" s="29">
        <v>856</v>
      </c>
      <c r="H148" s="34"/>
      <c r="I148" s="31"/>
      <c r="J148" s="37"/>
      <c r="K148" s="7"/>
      <c r="L148" s="7"/>
      <c r="M148" s="16"/>
      <c r="N148" s="7"/>
      <c r="O148" s="7"/>
      <c r="P148" s="7"/>
    </row>
    <row r="149" spans="1:16">
      <c r="A149" s="9">
        <v>138</v>
      </c>
      <c r="B149" s="7">
        <v>8799</v>
      </c>
      <c r="C149" s="7">
        <v>52</v>
      </c>
      <c r="D149" s="7">
        <v>309</v>
      </c>
      <c r="E149" s="33">
        <v>173.34835603451151</v>
      </c>
      <c r="F149" s="37">
        <v>9</v>
      </c>
      <c r="G149" s="29">
        <v>582</v>
      </c>
      <c r="H149" s="34"/>
      <c r="I149" s="31"/>
      <c r="J149" s="37"/>
      <c r="K149" s="7"/>
      <c r="L149" s="7"/>
      <c r="M149" s="16"/>
      <c r="N149" s="7"/>
      <c r="O149" s="7"/>
      <c r="P149" s="7"/>
    </row>
    <row r="150" spans="1:16">
      <c r="A150" s="17">
        <v>139</v>
      </c>
      <c r="B150" s="7">
        <v>3575</v>
      </c>
      <c r="C150" s="7">
        <v>34</v>
      </c>
      <c r="D150" s="7">
        <v>370</v>
      </c>
      <c r="E150" s="33">
        <v>70.078875952808602</v>
      </c>
      <c r="F150" s="37">
        <v>9</v>
      </c>
      <c r="G150" s="29">
        <v>459</v>
      </c>
      <c r="H150" s="34"/>
      <c r="I150" s="31"/>
      <c r="J150" s="37"/>
      <c r="K150" s="7"/>
      <c r="L150" s="7"/>
      <c r="M150" s="16"/>
      <c r="N150" s="7"/>
      <c r="O150" s="7"/>
      <c r="P150" s="7"/>
    </row>
    <row r="151" spans="1:16">
      <c r="A151" s="9">
        <v>140</v>
      </c>
      <c r="B151" s="7">
        <v>3475</v>
      </c>
      <c r="C151" s="7">
        <v>14</v>
      </c>
      <c r="D151" s="7">
        <v>379</v>
      </c>
      <c r="E151" s="33">
        <v>67.647266881699466</v>
      </c>
      <c r="F151" s="37">
        <v>9</v>
      </c>
      <c r="G151" s="29">
        <v>705</v>
      </c>
      <c r="H151" s="34"/>
      <c r="I151" s="31"/>
      <c r="J151" s="37"/>
      <c r="K151" s="7"/>
      <c r="L151" s="7"/>
      <c r="M151" s="16"/>
      <c r="N151" s="7"/>
      <c r="O151" s="7"/>
      <c r="P151" s="7"/>
    </row>
    <row r="152" spans="1:16">
      <c r="A152" s="17">
        <v>141</v>
      </c>
      <c r="B152" s="7">
        <v>7865</v>
      </c>
      <c r="C152" s="7">
        <v>15</v>
      </c>
      <c r="D152" s="7">
        <v>409</v>
      </c>
      <c r="E152" s="33">
        <v>105.55152494641753</v>
      </c>
      <c r="F152" s="37">
        <v>9</v>
      </c>
      <c r="G152" s="29">
        <v>1024</v>
      </c>
      <c r="H152" s="34"/>
      <c r="I152" s="31"/>
      <c r="J152" s="37"/>
      <c r="K152" s="7"/>
      <c r="L152" s="7"/>
      <c r="M152" s="16"/>
      <c r="N152" s="7"/>
      <c r="O152" s="7"/>
      <c r="P152" s="7"/>
    </row>
    <row r="153" spans="1:16">
      <c r="A153" s="9">
        <v>142</v>
      </c>
      <c r="B153" s="7">
        <v>9111</v>
      </c>
      <c r="C153" s="7">
        <v>45</v>
      </c>
      <c r="D153" s="7">
        <v>549</v>
      </c>
      <c r="E153" s="33">
        <v>111.96247483899741</v>
      </c>
      <c r="F153" s="37">
        <v>9</v>
      </c>
      <c r="G153" s="29">
        <v>636</v>
      </c>
      <c r="H153" s="34"/>
      <c r="I153" s="31"/>
      <c r="J153" s="37"/>
      <c r="K153" s="7"/>
      <c r="L153" s="7"/>
      <c r="M153" s="16"/>
      <c r="N153" s="7"/>
      <c r="O153" s="7"/>
      <c r="P153" s="7"/>
    </row>
    <row r="154" spans="1:16">
      <c r="A154" s="17">
        <v>143</v>
      </c>
      <c r="B154" s="7">
        <v>2017</v>
      </c>
      <c r="C154" s="7">
        <v>85</v>
      </c>
      <c r="D154" s="7">
        <v>432</v>
      </c>
      <c r="E154" s="33">
        <v>33.695575224986662</v>
      </c>
      <c r="F154" s="37">
        <v>15</v>
      </c>
      <c r="G154" s="29">
        <v>218</v>
      </c>
      <c r="H154" s="34"/>
      <c r="I154" s="31"/>
      <c r="J154" s="37"/>
      <c r="K154" s="7"/>
      <c r="L154" s="7"/>
      <c r="M154" s="16"/>
      <c r="N154" s="7"/>
      <c r="O154" s="7"/>
      <c r="P154" s="7"/>
    </row>
    <row r="155" spans="1:16">
      <c r="A155" s="9">
        <v>144</v>
      </c>
      <c r="B155" s="7">
        <v>1295</v>
      </c>
      <c r="C155" s="7">
        <v>16</v>
      </c>
      <c r="D155" s="7">
        <v>316</v>
      </c>
      <c r="E155" s="33">
        <v>21.961550591776916</v>
      </c>
      <c r="F155" s="37">
        <v>4</v>
      </c>
      <c r="G155" s="29">
        <v>402</v>
      </c>
      <c r="H155" s="34"/>
      <c r="I155" s="31"/>
      <c r="J155" s="37"/>
      <c r="K155" s="7"/>
      <c r="L155" s="7"/>
      <c r="M155" s="16"/>
      <c r="N155" s="7"/>
      <c r="O155" s="7"/>
      <c r="P155" s="7"/>
    </row>
    <row r="156" spans="1:16">
      <c r="A156" s="17">
        <v>145</v>
      </c>
      <c r="B156" s="7">
        <v>1335</v>
      </c>
      <c r="C156" s="7">
        <v>17</v>
      </c>
      <c r="D156" s="7">
        <v>506</v>
      </c>
      <c r="E156" s="33">
        <v>43.780371301109227</v>
      </c>
      <c r="F156" s="37">
        <v>17</v>
      </c>
      <c r="G156" s="29">
        <v>396</v>
      </c>
      <c r="H156" s="34"/>
      <c r="I156" s="31"/>
      <c r="J156" s="37"/>
      <c r="K156" s="7"/>
      <c r="L156" s="7"/>
      <c r="M156" s="16"/>
      <c r="N156" s="7"/>
      <c r="O156" s="7"/>
      <c r="P156" s="7"/>
    </row>
    <row r="157" spans="1:16">
      <c r="A157" s="9">
        <v>146</v>
      </c>
      <c r="B157" s="7">
        <v>1352</v>
      </c>
      <c r="C157" s="7">
        <v>19</v>
      </c>
      <c r="D157" s="7">
        <v>494</v>
      </c>
      <c r="E157" s="38">
        <v>46.640829812644277</v>
      </c>
      <c r="F157">
        <v>32</v>
      </c>
      <c r="G157" s="29">
        <v>377</v>
      </c>
      <c r="H157" s="37"/>
      <c r="I157" s="31"/>
      <c r="J157" s="31"/>
      <c r="K157" s="7"/>
      <c r="L157" s="7"/>
      <c r="M157" s="16"/>
      <c r="N157" s="7"/>
      <c r="O157" s="7"/>
      <c r="P157" s="7"/>
    </row>
    <row r="158" spans="1:16">
      <c r="A158" s="17">
        <v>147</v>
      </c>
      <c r="B158" s="7">
        <v>617</v>
      </c>
      <c r="C158" s="7">
        <v>32</v>
      </c>
      <c r="D158" s="7">
        <v>603</v>
      </c>
      <c r="E158" s="38">
        <v>17.459190050501675</v>
      </c>
      <c r="F158">
        <v>8</v>
      </c>
      <c r="G158" s="29">
        <v>196</v>
      </c>
      <c r="H158" s="37"/>
      <c r="I158" s="31"/>
      <c r="J158" s="31"/>
      <c r="K158" s="7"/>
      <c r="L158" s="7"/>
      <c r="M158" s="16"/>
      <c r="N158" s="7"/>
      <c r="O158" s="7"/>
      <c r="P158" s="7"/>
    </row>
    <row r="159" spans="1:16">
      <c r="A159" s="9">
        <v>148</v>
      </c>
      <c r="B159" s="7">
        <v>3719</v>
      </c>
      <c r="C159" s="7">
        <v>36</v>
      </c>
      <c r="D159" s="7">
        <v>473</v>
      </c>
      <c r="E159" s="38">
        <v>47.014476986195355</v>
      </c>
      <c r="F159">
        <v>6</v>
      </c>
      <c r="G159" s="29">
        <v>455</v>
      </c>
      <c r="H159" s="37"/>
      <c r="I159" s="31"/>
      <c r="J159" s="31"/>
      <c r="K159" s="7"/>
      <c r="L159" s="7"/>
      <c r="M159" s="16"/>
      <c r="N159" s="7"/>
      <c r="O159" s="7"/>
      <c r="P159" s="7"/>
    </row>
    <row r="160" spans="1:16">
      <c r="A160" s="17">
        <v>149</v>
      </c>
      <c r="B160" s="7">
        <v>3748</v>
      </c>
      <c r="C160" s="7">
        <v>160</v>
      </c>
      <c r="D160" s="7">
        <v>475</v>
      </c>
      <c r="E160" s="38">
        <v>46.499384833666667</v>
      </c>
      <c r="F160" s="31">
        <v>16</v>
      </c>
      <c r="G160" s="29">
        <v>216</v>
      </c>
      <c r="H160" s="31"/>
      <c r="I160" s="31"/>
      <c r="J160" s="31"/>
      <c r="K160" s="7"/>
      <c r="L160" s="7"/>
      <c r="M160" s="16"/>
      <c r="N160" s="7"/>
      <c r="O160" s="7"/>
      <c r="P160" s="7"/>
    </row>
    <row r="161" spans="1:16">
      <c r="A161" s="9">
        <v>150</v>
      </c>
      <c r="B161" s="7">
        <v>1013</v>
      </c>
      <c r="C161" s="7">
        <v>287</v>
      </c>
      <c r="D161" s="7">
        <v>323</v>
      </c>
      <c r="E161" s="38">
        <v>18.952067173310947</v>
      </c>
      <c r="F161">
        <v>38</v>
      </c>
      <c r="G161" s="29">
        <v>84</v>
      </c>
      <c r="H161" s="37"/>
      <c r="I161" s="31"/>
      <c r="J161" s="31"/>
      <c r="K161" s="7"/>
      <c r="L161" s="7"/>
      <c r="M161" s="16"/>
      <c r="N161" s="7"/>
      <c r="O161" s="7"/>
      <c r="P161" s="7"/>
    </row>
    <row r="162" spans="1:16">
      <c r="A162" s="4"/>
      <c r="B162" s="7"/>
      <c r="C162" s="7"/>
      <c r="D162" s="7"/>
      <c r="E162" s="7"/>
      <c r="F162" s="7"/>
      <c r="G162" s="24"/>
      <c r="H162" s="24"/>
      <c r="I162" s="7"/>
      <c r="J162" s="7"/>
      <c r="K162" s="7"/>
      <c r="L162" s="7"/>
      <c r="M162" s="7"/>
      <c r="N162" s="7"/>
      <c r="O162" s="7"/>
      <c r="P162" s="7"/>
    </row>
    <row r="163" spans="1:16">
      <c r="B163" s="7"/>
      <c r="C163" s="7"/>
      <c r="D163" s="7"/>
      <c r="E163" s="7"/>
      <c r="F163" s="7"/>
      <c r="G163" s="24"/>
      <c r="H163" s="24"/>
      <c r="I163" s="7"/>
      <c r="J163" s="7"/>
      <c r="K163" s="7"/>
      <c r="L163" s="7"/>
      <c r="M163" s="7"/>
      <c r="N163" s="7"/>
      <c r="O163" s="7"/>
      <c r="P163" s="7"/>
    </row>
    <row r="164" spans="1:16">
      <c r="A164" s="4"/>
      <c r="B164" s="7"/>
      <c r="C164" s="7"/>
      <c r="D164" s="7"/>
      <c r="E164" s="7"/>
      <c r="F164" s="7"/>
      <c r="G164" s="24"/>
      <c r="H164" s="24"/>
      <c r="I164" s="7"/>
      <c r="J164" s="7"/>
      <c r="K164" s="7"/>
      <c r="L164" s="7"/>
      <c r="M164" s="7"/>
      <c r="N164" s="7"/>
      <c r="O164" s="7"/>
      <c r="P164" s="7"/>
    </row>
    <row r="165" spans="1:16">
      <c r="B165" s="7"/>
      <c r="C165" s="7"/>
      <c r="D165" s="7"/>
      <c r="E165" s="7"/>
      <c r="F165" s="7"/>
      <c r="G165" s="24"/>
      <c r="H165" s="24"/>
      <c r="I165" s="7"/>
      <c r="J165" s="7"/>
      <c r="K165" s="7"/>
      <c r="L165" s="7"/>
      <c r="M165" s="7"/>
      <c r="N165" s="7"/>
      <c r="O165" s="7"/>
      <c r="P165" s="7"/>
    </row>
    <row r="166" spans="1:16">
      <c r="A166" s="4"/>
      <c r="B166" s="7"/>
      <c r="C166" s="7"/>
      <c r="D166" s="7"/>
      <c r="E166" s="7"/>
      <c r="F166" s="7"/>
      <c r="G166" s="24"/>
      <c r="H166" s="24"/>
      <c r="I166" s="7"/>
      <c r="J166" s="7"/>
      <c r="K166" s="7"/>
      <c r="L166" s="7"/>
      <c r="M166" s="7"/>
      <c r="N166" s="7"/>
      <c r="O166" s="7"/>
      <c r="P166" s="7"/>
    </row>
    <row r="167" spans="1:16">
      <c r="B167" s="7"/>
      <c r="C167" s="7"/>
      <c r="D167" s="7"/>
      <c r="E167" s="7"/>
      <c r="F167" s="7"/>
      <c r="G167" s="24"/>
      <c r="H167" s="24"/>
      <c r="I167" s="7"/>
      <c r="J167" s="7"/>
      <c r="K167" s="7"/>
      <c r="L167" s="7"/>
      <c r="M167" s="7"/>
      <c r="N167" s="7"/>
      <c r="O167" s="7"/>
      <c r="P167" s="7"/>
    </row>
    <row r="168" spans="1:16">
      <c r="A168" s="4"/>
      <c r="B168" s="7"/>
      <c r="C168" s="7"/>
      <c r="D168" s="7"/>
      <c r="E168" s="7"/>
      <c r="F168" s="7"/>
      <c r="G168" s="24"/>
      <c r="H168" s="24"/>
      <c r="I168" s="7"/>
      <c r="J168" s="7"/>
      <c r="K168" s="7"/>
      <c r="L168" s="7"/>
      <c r="M168" s="7"/>
      <c r="N168" s="7"/>
      <c r="O168" s="7"/>
      <c r="P168" s="7"/>
    </row>
    <row r="169" spans="1:16">
      <c r="B169" s="7"/>
      <c r="C169" s="7"/>
      <c r="D169" s="7"/>
      <c r="E169" s="7"/>
      <c r="F169" s="7"/>
      <c r="G169" s="24"/>
      <c r="H169" s="24"/>
      <c r="I169" s="7"/>
      <c r="J169" s="7"/>
      <c r="K169" s="7"/>
      <c r="L169" s="7"/>
      <c r="M169" s="7"/>
      <c r="N169" s="7"/>
      <c r="O169" s="7"/>
      <c r="P169" s="7"/>
    </row>
    <row r="170" spans="1:16">
      <c r="A170" s="4"/>
      <c r="B170" s="7"/>
      <c r="C170" s="7"/>
      <c r="D170" s="7"/>
      <c r="E170" s="7"/>
      <c r="F170" s="7"/>
      <c r="G170" s="24"/>
      <c r="H170" s="24"/>
      <c r="I170" s="7"/>
      <c r="J170" s="7"/>
      <c r="K170" s="7"/>
      <c r="L170" s="7"/>
      <c r="M170" s="7"/>
      <c r="N170" s="7"/>
      <c r="O170" s="7"/>
      <c r="P170" s="7"/>
    </row>
    <row r="171" spans="1:16">
      <c r="B171" s="7"/>
      <c r="C171" s="7"/>
      <c r="D171" s="7"/>
      <c r="E171" s="7"/>
      <c r="F171" s="7"/>
      <c r="G171" s="24"/>
      <c r="H171" s="24"/>
      <c r="I171" s="7"/>
      <c r="J171" s="7"/>
      <c r="K171" s="7"/>
      <c r="L171" s="7"/>
      <c r="M171" s="7"/>
      <c r="N171" s="7"/>
      <c r="O171" s="7"/>
      <c r="P171" s="7"/>
    </row>
    <row r="172" spans="1:16">
      <c r="A172" s="4"/>
      <c r="B172" s="7"/>
      <c r="C172" s="7"/>
      <c r="D172" s="7"/>
      <c r="E172" s="7"/>
      <c r="F172" s="7"/>
      <c r="G172" s="24"/>
      <c r="H172" s="24"/>
      <c r="I172" s="7"/>
      <c r="J172" s="7"/>
      <c r="K172" s="7"/>
      <c r="L172" s="7"/>
      <c r="M172" s="7"/>
      <c r="N172" s="7"/>
      <c r="O172" s="7"/>
      <c r="P172" s="7"/>
    </row>
    <row r="173" spans="1:16">
      <c r="B173" s="7"/>
      <c r="C173" s="7"/>
      <c r="D173" s="7"/>
      <c r="E173" s="7"/>
      <c r="F173" s="7"/>
      <c r="G173" s="24"/>
      <c r="H173" s="24"/>
      <c r="I173" s="7"/>
      <c r="J173" s="7"/>
      <c r="K173" s="7"/>
      <c r="L173" s="7"/>
      <c r="M173" s="7"/>
      <c r="N173" s="7"/>
      <c r="O173" s="7"/>
      <c r="P173" s="7"/>
    </row>
    <row r="174" spans="1:16">
      <c r="A174" s="4"/>
      <c r="B174" s="7"/>
      <c r="C174" s="7"/>
      <c r="D174" s="7"/>
      <c r="E174" s="7"/>
      <c r="F174" s="7"/>
      <c r="G174" s="24"/>
      <c r="H174" s="24"/>
      <c r="I174" s="7"/>
      <c r="J174" s="7"/>
      <c r="K174" s="7"/>
      <c r="L174" s="7"/>
      <c r="M174" s="7"/>
      <c r="N174" s="7"/>
      <c r="O174" s="7"/>
      <c r="P174" s="7"/>
    </row>
    <row r="175" spans="1:16">
      <c r="B175" s="7"/>
      <c r="C175" s="7"/>
      <c r="D175" s="7"/>
      <c r="E175" s="7"/>
      <c r="F175" s="7"/>
      <c r="G175" s="24"/>
      <c r="H175" s="24"/>
      <c r="I175" s="7"/>
      <c r="J175" s="7"/>
      <c r="K175" s="7"/>
      <c r="L175" s="7"/>
      <c r="M175" s="7"/>
      <c r="N175" s="7"/>
      <c r="O175" s="7"/>
      <c r="P175" s="7"/>
    </row>
    <row r="176" spans="1:16">
      <c r="A176" s="4"/>
      <c r="B176" s="7"/>
      <c r="C176" s="7"/>
      <c r="D176" s="7"/>
      <c r="E176" s="7"/>
      <c r="F176" s="7"/>
      <c r="G176" s="24"/>
      <c r="H176" s="24"/>
      <c r="I176" s="7"/>
      <c r="J176" s="7"/>
      <c r="K176" s="7"/>
      <c r="L176" s="7"/>
      <c r="M176" s="7"/>
      <c r="N176" s="7"/>
      <c r="O176" s="7"/>
      <c r="P176" s="7"/>
    </row>
    <row r="177" spans="1:16">
      <c r="B177" s="7"/>
      <c r="C177" s="7"/>
      <c r="D177" s="7"/>
      <c r="E177" s="7"/>
      <c r="F177" s="7"/>
      <c r="G177" s="24"/>
      <c r="H177" s="24"/>
      <c r="I177" s="7"/>
      <c r="J177" s="7"/>
      <c r="K177" s="7"/>
      <c r="L177" s="7"/>
      <c r="M177" s="7"/>
      <c r="N177" s="7"/>
      <c r="O177" s="7"/>
      <c r="P177" s="7"/>
    </row>
    <row r="178" spans="1:16">
      <c r="A178" s="4"/>
      <c r="B178" s="7"/>
      <c r="C178" s="7"/>
      <c r="D178" s="7"/>
      <c r="E178" s="7"/>
      <c r="F178" s="7"/>
      <c r="G178" s="24"/>
      <c r="H178" s="24"/>
      <c r="I178" s="7"/>
      <c r="J178" s="7"/>
      <c r="K178" s="7"/>
      <c r="L178" s="7"/>
      <c r="M178" s="7"/>
      <c r="N178" s="7"/>
      <c r="O178" s="7"/>
      <c r="P178" s="7"/>
    </row>
    <row r="179" spans="1:16">
      <c r="B179" s="7"/>
      <c r="C179" s="7"/>
      <c r="D179" s="7"/>
      <c r="E179" s="7"/>
      <c r="F179" s="7"/>
      <c r="G179" s="24"/>
      <c r="H179" s="24"/>
      <c r="I179" s="7"/>
      <c r="J179" s="7"/>
      <c r="K179" s="7"/>
      <c r="L179" s="7"/>
      <c r="M179" s="7"/>
      <c r="N179" s="7"/>
      <c r="O179" s="7"/>
      <c r="P179" s="7"/>
    </row>
    <row r="180" spans="1:16">
      <c r="A180" s="4"/>
      <c r="B180" s="7"/>
      <c r="C180" s="7"/>
      <c r="D180" s="7"/>
      <c r="E180" s="7"/>
      <c r="F180" s="7"/>
      <c r="G180" s="24"/>
      <c r="H180" s="24"/>
      <c r="I180" s="7"/>
      <c r="J180" s="7"/>
      <c r="K180" s="7"/>
      <c r="L180" s="7"/>
      <c r="M180" s="7"/>
      <c r="N180" s="7"/>
      <c r="O180" s="7"/>
      <c r="P180" s="7"/>
    </row>
    <row r="181" spans="1:16">
      <c r="B181" s="7"/>
      <c r="C181" s="7"/>
      <c r="D181" s="7"/>
      <c r="E181" s="7"/>
      <c r="F181" s="7"/>
      <c r="G181" s="24"/>
      <c r="H181" s="24"/>
      <c r="I181" s="7"/>
      <c r="J181" s="7"/>
      <c r="K181" s="7"/>
      <c r="L181" s="7"/>
      <c r="M181" s="7"/>
      <c r="N181" s="7"/>
      <c r="O181" s="7"/>
      <c r="P181" s="7"/>
    </row>
    <row r="182" spans="1:16">
      <c r="A182" s="4"/>
      <c r="B182" s="7"/>
      <c r="C182" s="7"/>
      <c r="D182" s="7"/>
      <c r="E182" s="7"/>
      <c r="F182" s="7"/>
      <c r="G182" s="24"/>
      <c r="H182" s="24"/>
      <c r="I182" s="7"/>
      <c r="J182" s="7"/>
      <c r="K182" s="7"/>
      <c r="L182" s="7"/>
      <c r="M182" s="7"/>
      <c r="N182" s="7"/>
      <c r="O182" s="7"/>
      <c r="P182" s="7"/>
    </row>
    <row r="183" spans="1:16">
      <c r="B183" s="7"/>
      <c r="C183" s="7"/>
      <c r="D183" s="7"/>
      <c r="E183" s="7"/>
      <c r="F183" s="7"/>
      <c r="G183" s="24"/>
      <c r="H183" s="24"/>
      <c r="I183" s="7"/>
      <c r="J183" s="7"/>
      <c r="K183" s="7"/>
      <c r="L183" s="7"/>
      <c r="M183" s="7"/>
      <c r="N183" s="7"/>
      <c r="O183" s="7"/>
      <c r="P183" s="7"/>
    </row>
    <row r="184" spans="1:16">
      <c r="A184" s="4"/>
      <c r="B184" s="7"/>
      <c r="C184" s="7"/>
      <c r="D184" s="7"/>
      <c r="E184" s="7"/>
      <c r="F184" s="7"/>
      <c r="G184" s="24"/>
      <c r="H184" s="24"/>
      <c r="I184" s="7"/>
      <c r="J184" s="7"/>
      <c r="K184" s="7"/>
      <c r="L184" s="7"/>
      <c r="M184" s="7"/>
      <c r="N184" s="7"/>
      <c r="O184" s="7"/>
      <c r="P184" s="7"/>
    </row>
    <row r="185" spans="1:16">
      <c r="B185" s="7"/>
      <c r="C185" s="7"/>
      <c r="D185" s="7"/>
      <c r="E185" s="7"/>
      <c r="F185" s="7"/>
      <c r="G185" s="24"/>
      <c r="H185" s="24"/>
      <c r="I185" s="7"/>
      <c r="J185" s="7"/>
      <c r="K185" s="7"/>
      <c r="L185" s="7"/>
      <c r="M185" s="7"/>
      <c r="N185" s="7"/>
      <c r="O185" s="7"/>
      <c r="P185" s="7"/>
    </row>
    <row r="186" spans="1:16">
      <c r="A186" s="4"/>
      <c r="B186" s="7"/>
      <c r="C186" s="7"/>
      <c r="D186" s="7"/>
      <c r="E186" s="7"/>
      <c r="F186" s="7"/>
      <c r="G186" s="24"/>
      <c r="H186" s="24"/>
      <c r="I186" s="7"/>
      <c r="J186" s="7"/>
      <c r="K186" s="7"/>
      <c r="L186" s="7"/>
      <c r="M186" s="7"/>
      <c r="N186" s="7"/>
      <c r="O186" s="7"/>
      <c r="P186" s="7"/>
    </row>
    <row r="187" spans="1:16">
      <c r="B187" s="7"/>
      <c r="C187" s="7"/>
      <c r="D187" s="7"/>
      <c r="E187" s="7"/>
      <c r="F187" s="7"/>
      <c r="G187" s="24"/>
      <c r="H187" s="24"/>
      <c r="I187" s="7"/>
      <c r="J187" s="7"/>
      <c r="K187" s="7"/>
      <c r="L187" s="7"/>
      <c r="M187" s="7"/>
      <c r="N187" s="7"/>
      <c r="O187" s="7"/>
      <c r="P187" s="7"/>
    </row>
    <row r="188" spans="1:16">
      <c r="A188" s="4"/>
      <c r="B188" s="7"/>
      <c r="C188" s="7"/>
      <c r="D188" s="7"/>
      <c r="E188" s="7"/>
      <c r="F188" s="7"/>
      <c r="G188" s="24"/>
      <c r="H188" s="24"/>
      <c r="I188" s="7"/>
      <c r="J188" s="7"/>
      <c r="K188" s="7"/>
      <c r="L188" s="7"/>
      <c r="M188" s="7"/>
      <c r="N188" s="7"/>
      <c r="O188" s="7"/>
      <c r="P188" s="7"/>
    </row>
    <row r="189" spans="1:16">
      <c r="B189" s="7"/>
      <c r="C189" s="7"/>
      <c r="D189" s="7"/>
      <c r="E189" s="7"/>
      <c r="F189" s="7"/>
      <c r="G189" s="24"/>
      <c r="H189" s="24"/>
      <c r="I189" s="7"/>
      <c r="J189" s="7"/>
      <c r="K189" s="7"/>
      <c r="L189" s="7"/>
      <c r="M189" s="7"/>
      <c r="N189" s="7"/>
      <c r="O189" s="7"/>
      <c r="P189" s="7"/>
    </row>
    <row r="190" spans="1:16">
      <c r="A190" s="4"/>
      <c r="B190" s="7"/>
      <c r="C190" s="7"/>
      <c r="D190" s="7"/>
      <c r="E190" s="7"/>
      <c r="F190" s="7"/>
      <c r="G190" s="24"/>
      <c r="H190" s="24"/>
      <c r="I190" s="7"/>
      <c r="J190" s="7"/>
      <c r="K190" s="7"/>
      <c r="L190" s="7"/>
      <c r="M190" s="7"/>
      <c r="N190" s="7"/>
      <c r="O190" s="7"/>
      <c r="P190" s="7"/>
    </row>
    <row r="191" spans="1:16">
      <c r="B191" s="7"/>
      <c r="C191" s="7"/>
      <c r="D191" s="7"/>
      <c r="E191" s="7"/>
      <c r="F191" s="7"/>
      <c r="G191" s="24"/>
      <c r="H191" s="24"/>
      <c r="I191" s="7"/>
      <c r="J191" s="7"/>
      <c r="K191" s="7"/>
      <c r="L191" s="7"/>
      <c r="M191" s="7"/>
      <c r="N191" s="7"/>
      <c r="O191" s="7"/>
      <c r="P191" s="7"/>
    </row>
    <row r="192" spans="1:16">
      <c r="A192" s="4"/>
      <c r="B192" s="7"/>
      <c r="C192" s="7"/>
      <c r="D192" s="7"/>
      <c r="E192" s="7"/>
      <c r="F192" s="7"/>
      <c r="G192" s="24"/>
      <c r="H192" s="24"/>
      <c r="I192" s="7"/>
      <c r="J192" s="7"/>
      <c r="K192" s="7"/>
      <c r="L192" s="7"/>
      <c r="M192" s="7"/>
      <c r="N192" s="7"/>
      <c r="O192" s="7"/>
      <c r="P192" s="7"/>
    </row>
    <row r="193" spans="1:16">
      <c r="B193" s="7"/>
      <c r="C193" s="7"/>
      <c r="D193" s="7"/>
      <c r="E193" s="7"/>
      <c r="F193" s="7"/>
      <c r="G193" s="24"/>
      <c r="H193" s="24"/>
      <c r="I193" s="7"/>
      <c r="J193" s="7"/>
      <c r="K193" s="7"/>
      <c r="L193" s="7"/>
      <c r="M193" s="7"/>
      <c r="N193" s="7"/>
      <c r="O193" s="7"/>
      <c r="P193" s="7"/>
    </row>
    <row r="194" spans="1:16">
      <c r="A194" s="4"/>
      <c r="B194" s="7"/>
      <c r="C194" s="7"/>
      <c r="D194" s="7"/>
      <c r="E194" s="7"/>
      <c r="F194" s="7"/>
      <c r="G194" s="24"/>
      <c r="H194" s="24"/>
      <c r="I194" s="7"/>
      <c r="J194" s="7"/>
      <c r="K194" s="7"/>
      <c r="L194" s="7"/>
      <c r="M194" s="7"/>
      <c r="N194" s="7"/>
      <c r="O194" s="7"/>
      <c r="P194" s="7"/>
    </row>
    <row r="195" spans="1:16">
      <c r="B195" s="7"/>
      <c r="C195" s="7"/>
      <c r="D195" s="7"/>
      <c r="E195" s="7"/>
      <c r="F195" s="7"/>
      <c r="G195" s="24"/>
      <c r="H195" s="24"/>
      <c r="I195" s="7"/>
      <c r="J195" s="7"/>
      <c r="K195" s="7"/>
      <c r="L195" s="7"/>
      <c r="M195" s="7"/>
      <c r="N195" s="7"/>
      <c r="O195" s="7"/>
      <c r="P195" s="7"/>
    </row>
    <row r="196" spans="1:16">
      <c r="A196" s="4"/>
      <c r="B196" s="7"/>
      <c r="C196" s="7"/>
      <c r="D196" s="7"/>
      <c r="E196" s="7"/>
      <c r="F196" s="7"/>
      <c r="G196" s="24"/>
      <c r="H196" s="24"/>
      <c r="I196" s="7"/>
      <c r="J196" s="7"/>
      <c r="K196" s="7"/>
      <c r="L196" s="7"/>
      <c r="M196" s="7"/>
      <c r="N196" s="7"/>
      <c r="O196" s="7"/>
      <c r="P196" s="7"/>
    </row>
    <row r="197" spans="1:16">
      <c r="B197" s="7"/>
      <c r="C197" s="7"/>
      <c r="D197" s="7"/>
      <c r="E197" s="7"/>
      <c r="F197" s="7"/>
      <c r="G197" s="24"/>
      <c r="H197" s="24"/>
      <c r="I197" s="7"/>
      <c r="J197" s="7"/>
      <c r="K197" s="7"/>
      <c r="L197" s="7"/>
      <c r="M197" s="7"/>
      <c r="N197" s="7"/>
      <c r="O197" s="7"/>
      <c r="P197" s="7"/>
    </row>
    <row r="198" spans="1:16">
      <c r="A198" s="4"/>
      <c r="B198" s="7"/>
      <c r="C198" s="7"/>
      <c r="D198" s="7"/>
      <c r="E198" s="7"/>
      <c r="F198" s="7"/>
      <c r="G198" s="24"/>
      <c r="H198" s="24"/>
      <c r="I198" s="7"/>
      <c r="J198" s="7"/>
      <c r="K198" s="7"/>
      <c r="L198" s="7"/>
      <c r="M198" s="7"/>
      <c r="N198" s="7"/>
      <c r="O198" s="7"/>
      <c r="P198" s="7"/>
    </row>
    <row r="199" spans="1:16">
      <c r="B199" s="7"/>
      <c r="C199" s="7"/>
      <c r="D199" s="7"/>
      <c r="E199" s="7"/>
      <c r="F199" s="7"/>
      <c r="G199" s="24"/>
      <c r="H199" s="24"/>
      <c r="I199" s="7"/>
      <c r="J199" s="7"/>
      <c r="K199" s="7"/>
      <c r="L199" s="7"/>
      <c r="M199" s="7"/>
      <c r="N199" s="7"/>
      <c r="O199" s="7"/>
      <c r="P199" s="7"/>
    </row>
    <row r="200" spans="1:16">
      <c r="A200" s="4"/>
      <c r="B200" s="7"/>
      <c r="C200" s="7"/>
      <c r="D200" s="7"/>
      <c r="E200" s="7"/>
      <c r="F200" s="7"/>
      <c r="G200" s="24"/>
      <c r="H200" s="24"/>
      <c r="I200" s="7"/>
      <c r="J200" s="7"/>
      <c r="K200" s="7"/>
      <c r="L200" s="7"/>
      <c r="M200" s="7"/>
      <c r="N200" s="7"/>
      <c r="O200" s="7"/>
      <c r="P200" s="7"/>
    </row>
    <row r="201" spans="1:16">
      <c r="B201" s="7"/>
      <c r="C201" s="7"/>
      <c r="D201" s="7"/>
      <c r="E201" s="7"/>
      <c r="F201" s="7"/>
      <c r="G201" s="24"/>
      <c r="H201" s="24"/>
      <c r="I201" s="7"/>
      <c r="J201" s="7"/>
      <c r="K201" s="7"/>
      <c r="L201" s="7"/>
      <c r="M201" s="7"/>
      <c r="N201" s="7"/>
      <c r="O201" s="7"/>
      <c r="P201" s="7"/>
    </row>
    <row r="202" spans="1:16">
      <c r="A202" s="4"/>
      <c r="B202" s="7"/>
      <c r="C202" s="7"/>
      <c r="D202" s="7"/>
      <c r="E202" s="7"/>
      <c r="F202" s="7"/>
      <c r="G202" s="24"/>
      <c r="H202" s="24"/>
      <c r="I202" s="7"/>
      <c r="J202" s="7"/>
      <c r="K202" s="7"/>
      <c r="L202" s="7"/>
      <c r="M202" s="7"/>
      <c r="N202" s="7"/>
      <c r="O202" s="7"/>
      <c r="P202" s="7"/>
    </row>
    <row r="203" spans="1:16">
      <c r="B203" s="7"/>
      <c r="C203" s="7"/>
      <c r="D203" s="7"/>
      <c r="E203" s="7"/>
      <c r="F203" s="7"/>
      <c r="G203" s="24"/>
      <c r="H203" s="24"/>
      <c r="I203" s="7"/>
      <c r="J203" s="7"/>
      <c r="K203" s="7"/>
      <c r="L203" s="7"/>
      <c r="M203" s="7"/>
      <c r="N203" s="7"/>
      <c r="O203" s="7"/>
      <c r="P203" s="7"/>
    </row>
    <row r="204" spans="1:16">
      <c r="A204" s="4"/>
      <c r="B204" s="7"/>
      <c r="C204" s="7"/>
      <c r="D204" s="7"/>
      <c r="E204" s="7"/>
      <c r="F204" s="7"/>
      <c r="G204" s="24"/>
      <c r="H204" s="24"/>
      <c r="I204" s="7"/>
      <c r="J204" s="7"/>
      <c r="K204" s="7"/>
      <c r="L204" s="7"/>
      <c r="M204" s="7"/>
      <c r="N204" s="7"/>
      <c r="O204" s="7"/>
      <c r="P204" s="7"/>
    </row>
    <row r="205" spans="1:16">
      <c r="B205" s="7"/>
      <c r="C205" s="7"/>
      <c r="D205" s="7"/>
      <c r="E205" s="7"/>
      <c r="F205" s="7"/>
      <c r="G205" s="24"/>
      <c r="H205" s="24"/>
      <c r="I205" s="7"/>
      <c r="J205" s="7"/>
      <c r="K205" s="7"/>
      <c r="L205" s="7"/>
      <c r="M205" s="7"/>
      <c r="N205" s="7"/>
      <c r="O205" s="7"/>
      <c r="P205" s="7"/>
    </row>
    <row r="206" spans="1:16">
      <c r="A206" s="4"/>
      <c r="B206" s="7"/>
      <c r="C206" s="7"/>
      <c r="D206" s="7"/>
      <c r="E206" s="7"/>
      <c r="F206" s="7"/>
      <c r="G206" s="24"/>
      <c r="H206" s="24"/>
      <c r="I206" s="7"/>
      <c r="J206" s="7"/>
      <c r="K206" s="7"/>
      <c r="L206" s="7"/>
      <c r="M206" s="7"/>
      <c r="N206" s="7"/>
      <c r="O206" s="7"/>
      <c r="P206" s="7"/>
    </row>
    <row r="207" spans="1:16">
      <c r="B207" s="7"/>
      <c r="C207" s="7"/>
      <c r="D207" s="7"/>
      <c r="E207" s="7"/>
      <c r="F207" s="7"/>
      <c r="G207" s="24"/>
      <c r="H207" s="24"/>
      <c r="I207" s="7"/>
      <c r="J207" s="7"/>
      <c r="K207" s="7"/>
      <c r="L207" s="7"/>
      <c r="M207" s="7"/>
      <c r="N207" s="7"/>
      <c r="O207" s="7"/>
      <c r="P207" s="7"/>
    </row>
    <row r="208" spans="1:16">
      <c r="A208" s="4"/>
      <c r="B208" s="7"/>
      <c r="C208" s="7"/>
      <c r="D208" s="7"/>
      <c r="E208" s="7"/>
      <c r="F208" s="7"/>
      <c r="G208" s="24"/>
      <c r="H208" s="24"/>
      <c r="I208" s="7"/>
      <c r="J208" s="7"/>
      <c r="K208" s="7"/>
      <c r="L208" s="7"/>
      <c r="M208" s="7"/>
      <c r="N208" s="7"/>
      <c r="O208" s="7"/>
      <c r="P208" s="7"/>
    </row>
    <row r="209" spans="1:16">
      <c r="B209" s="7"/>
      <c r="C209" s="7"/>
      <c r="D209" s="7"/>
      <c r="E209" s="7"/>
      <c r="F209" s="7"/>
      <c r="G209" s="24"/>
      <c r="H209" s="24"/>
      <c r="I209" s="7"/>
      <c r="J209" s="7"/>
      <c r="K209" s="7"/>
      <c r="L209" s="7"/>
      <c r="M209" s="7"/>
      <c r="N209" s="7"/>
      <c r="O209" s="7"/>
      <c r="P209" s="7"/>
    </row>
    <row r="210" spans="1:16">
      <c r="A210" s="4"/>
      <c r="B210" s="7"/>
      <c r="C210" s="7"/>
      <c r="D210" s="7"/>
      <c r="E210" s="7"/>
      <c r="F210" s="7"/>
      <c r="G210" s="24"/>
      <c r="H210" s="24"/>
      <c r="I210" s="7"/>
      <c r="J210" s="7"/>
      <c r="K210" s="7"/>
      <c r="L210" s="7"/>
      <c r="M210" s="7"/>
      <c r="N210" s="7"/>
      <c r="O210" s="7"/>
      <c r="P210" s="7"/>
    </row>
    <row r="211" spans="1:16">
      <c r="B211" s="7"/>
      <c r="C211" s="7"/>
      <c r="D211" s="7"/>
      <c r="E211" s="7"/>
      <c r="F211" s="7"/>
      <c r="G211" s="24"/>
      <c r="H211" s="24"/>
      <c r="I211" s="7"/>
      <c r="J211" s="7"/>
      <c r="K211" s="7"/>
      <c r="L211" s="7"/>
      <c r="M211" s="7"/>
      <c r="N211" s="7"/>
      <c r="O211" s="7"/>
      <c r="P211"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G159"/>
  <sheetViews>
    <sheetView workbookViewId="0">
      <selection activeCell="E9" sqref="E9"/>
    </sheetView>
  </sheetViews>
  <sheetFormatPr defaultRowHeight="15"/>
  <cols>
    <col min="1" max="1" width="31.42578125" customWidth="1"/>
    <col min="2" max="4" width="12.42578125" customWidth="1"/>
    <col min="5" max="5" width="16.140625" customWidth="1"/>
    <col min="6" max="6" width="20.7109375" customWidth="1"/>
    <col min="7" max="7" width="12.140625" customWidth="1"/>
    <col min="8" max="8" width="18" customWidth="1"/>
    <col min="9" max="12" width="17.5703125" customWidth="1"/>
    <col min="13" max="13" width="18.5703125" customWidth="1"/>
    <col min="14" max="14" width="15.5703125" customWidth="1"/>
    <col min="15" max="15" width="14.85546875" customWidth="1"/>
    <col min="16" max="16" width="16.5703125" customWidth="1"/>
    <col min="17" max="17" width="19" customWidth="1"/>
    <col min="18" max="18" width="15.28515625" customWidth="1"/>
    <col min="19" max="19" width="15.7109375" customWidth="1"/>
    <col min="20" max="20" width="17.85546875" customWidth="1"/>
    <col min="21" max="21" width="17.42578125" customWidth="1"/>
    <col min="22" max="22" width="16.7109375" customWidth="1"/>
    <col min="23" max="23" width="13.7109375" customWidth="1"/>
    <col min="24" max="24" width="14.28515625" customWidth="1"/>
    <col min="25" max="25" width="10.28515625" customWidth="1"/>
    <col min="26" max="26" width="10.7109375" customWidth="1"/>
    <col min="27" max="27" width="15.140625" customWidth="1"/>
    <col min="28" max="28" width="14.140625" customWidth="1"/>
    <col min="29" max="29" width="13" customWidth="1"/>
    <col min="30" max="30" width="13.42578125" customWidth="1"/>
    <col min="31" max="31" width="13.28515625" customWidth="1"/>
    <col min="32" max="33" width="14.5703125" customWidth="1"/>
    <col min="34" max="34" width="13.28515625" customWidth="1"/>
    <col min="35" max="35" width="13.42578125" customWidth="1"/>
    <col min="45" max="45" width="10.85546875" customWidth="1"/>
    <col min="46" max="46" width="14" customWidth="1"/>
    <col min="53" max="53" width="10.42578125" customWidth="1"/>
  </cols>
  <sheetData>
    <row r="1" spans="1:33" s="9" customFormat="1"/>
    <row r="2" spans="1:33" s="9" customFormat="1">
      <c r="A2" s="15" t="s">
        <v>42</v>
      </c>
      <c r="B2" s="11"/>
      <c r="C2" s="11"/>
      <c r="D2" s="11"/>
      <c r="E2" s="11"/>
      <c r="F2" s="10"/>
      <c r="G2" s="10"/>
      <c r="H2" s="10"/>
      <c r="I2" s="10"/>
      <c r="J2" s="10"/>
      <c r="K2" s="10"/>
      <c r="L2" s="10"/>
      <c r="M2" s="23"/>
      <c r="O2"/>
      <c r="R2"/>
      <c r="S2"/>
      <c r="T2"/>
      <c r="U2"/>
      <c r="W2"/>
    </row>
    <row r="3" spans="1:33" s="9" customFormat="1"/>
    <row r="4" spans="1:33" s="8" customFormat="1" ht="30">
      <c r="A4" s="25"/>
      <c r="B4" s="25"/>
      <c r="C4" s="25"/>
      <c r="D4" s="25"/>
      <c r="E4" s="25"/>
      <c r="F4" s="25"/>
      <c r="G4" s="54" t="s">
        <v>13</v>
      </c>
      <c r="H4" s="25" t="s">
        <v>25</v>
      </c>
      <c r="I4" s="25" t="s">
        <v>12</v>
      </c>
      <c r="J4" s="25" t="s">
        <v>37</v>
      </c>
      <c r="K4" s="25" t="s">
        <v>38</v>
      </c>
      <c r="L4" s="25" t="s">
        <v>39</v>
      </c>
      <c r="M4" s="25" t="s">
        <v>35</v>
      </c>
      <c r="N4" s="25" t="s">
        <v>28</v>
      </c>
      <c r="O4" s="25" t="s">
        <v>14</v>
      </c>
      <c r="P4" s="2" t="s">
        <v>15</v>
      </c>
      <c r="Q4" s="2"/>
      <c r="W4" s="2"/>
      <c r="X4" s="2"/>
      <c r="Y4" s="2"/>
      <c r="Z4" s="2"/>
      <c r="AB4" s="2"/>
      <c r="AG4" s="2"/>
    </row>
    <row r="5" spans="1:33" s="9" customFormat="1">
      <c r="A5" s="18"/>
      <c r="B5" s="10"/>
      <c r="C5" s="10"/>
      <c r="D5" s="10"/>
      <c r="E5" s="10"/>
      <c r="AG5" s="8"/>
    </row>
    <row r="6" spans="1:33" s="9" customFormat="1">
      <c r="A6" s="42" t="s">
        <v>27</v>
      </c>
      <c r="B6" s="40">
        <f>Data!C5</f>
        <v>97</v>
      </c>
      <c r="C6" s="40"/>
      <c r="D6" s="40"/>
      <c r="E6" s="40"/>
      <c r="F6" s="26"/>
      <c r="G6" s="19">
        <f>Data!B12*Data!C12</f>
        <v>4893</v>
      </c>
      <c r="H6" s="19">
        <f>IF(Data!C$6=1,Data!D12,IF(Data!C$6=2,G6,Data!B12))</f>
        <v>699</v>
      </c>
      <c r="I6" s="28">
        <f>Data!E12*SQRT(Data!F12/20)</f>
        <v>74.844040544772241</v>
      </c>
      <c r="J6" s="28">
        <f>B$16/100*Data!F12*Data!B12/240/I6</f>
        <v>0.15970409818868195</v>
      </c>
      <c r="K6">
        <f>1/SQRT(2*3.1416)*EXP(-J6*J6/2)</f>
        <v>0.39388653164511789</v>
      </c>
      <c r="L6">
        <f>MIN(4,(K6-J6*(1-NORMSDIST(J6))))</f>
        <v>0.32416657588128889</v>
      </c>
      <c r="M6" s="48">
        <f>(1-I6*L6/Data!G12)*100</f>
        <v>94.572273747534865</v>
      </c>
      <c r="N6" s="49">
        <f t="shared" ref="N6:N37" si="0">H6*M6/100</f>
        <v>661.06019349526878</v>
      </c>
      <c r="O6" s="50">
        <f>Data!B12/240*B$16/100*Data!$F12</f>
        <v>11.9529</v>
      </c>
      <c r="P6" s="50">
        <f>Data!C12*O6</f>
        <v>83.670299999999997</v>
      </c>
      <c r="X6" s="30"/>
      <c r="Y6" s="30"/>
      <c r="Z6" s="13"/>
    </row>
    <row r="7" spans="1:33" s="9" customFormat="1">
      <c r="A7" s="32"/>
      <c r="B7" s="40"/>
      <c r="C7" s="40"/>
      <c r="D7" s="40"/>
      <c r="E7" s="40"/>
      <c r="F7" s="26"/>
      <c r="G7" s="19">
        <f>Data!B13*Data!C13</f>
        <v>1242</v>
      </c>
      <c r="H7" s="19">
        <f>IF(Data!C$6=1,Data!D13,IF(Data!C$6=2,G7,Data!B13))</f>
        <v>69</v>
      </c>
      <c r="I7" s="28">
        <f>Data!E13*SQRT(Data!F13/20)</f>
        <v>6.0965882656952948</v>
      </c>
      <c r="J7" s="28">
        <f>B$16/100*Data!F13*Data!B13/240/I7</f>
        <v>9.6767236737893475E-2</v>
      </c>
      <c r="K7">
        <f t="shared" ref="K7:K70" si="1">1/SQRT(2*3.1416)*EXP(-J7*J7/2)</f>
        <v>0.39707835441925943</v>
      </c>
      <c r="L7">
        <f t="shared" ref="L7:L70" si="2">MIN(4,(K7-J7*(1-NORMSDIST(J7))))</f>
        <v>0.35242456904521519</v>
      </c>
      <c r="M7" s="48">
        <f>(1-I7*L7/Data!G13)*100</f>
        <v>96.88610508379162</v>
      </c>
      <c r="N7" s="49">
        <f t="shared" si="0"/>
        <v>66.851412507816221</v>
      </c>
      <c r="O7" s="50">
        <f>Data!B13/240*B$16/100*Data!$F13</f>
        <v>0.58994999999999997</v>
      </c>
      <c r="P7" s="50">
        <f>Data!C13*O7</f>
        <v>10.6191</v>
      </c>
      <c r="X7" s="30"/>
      <c r="Y7" s="30"/>
      <c r="Z7" s="13"/>
    </row>
    <row r="8" spans="1:33" s="9" customFormat="1">
      <c r="A8" s="14"/>
      <c r="B8" s="40"/>
      <c r="C8" s="40"/>
      <c r="D8" s="40"/>
      <c r="E8" s="40"/>
      <c r="F8" s="26"/>
      <c r="G8" s="19">
        <f>Data!B14*Data!C14</f>
        <v>1122</v>
      </c>
      <c r="H8" s="19">
        <f>IF(Data!C$6=1,Data!D14,IF(Data!C$6=2,G8,Data!B14))</f>
        <v>22</v>
      </c>
      <c r="I8" s="28">
        <f>Data!E14*SQRT(Data!F14/20)</f>
        <v>1.8290800374528027</v>
      </c>
      <c r="J8" s="28">
        <f>B$16/100*Data!F14*Data!B14/240/I8</f>
        <v>0.19425065755722465</v>
      </c>
      <c r="K8">
        <f t="shared" si="1"/>
        <v>0.39148567220381908</v>
      </c>
      <c r="L8">
        <f t="shared" si="2"/>
        <v>0.30931962354773473</v>
      </c>
      <c r="M8" s="48">
        <f>(1-I8*L8/Data!G14)*100</f>
        <v>97.428316597165548</v>
      </c>
      <c r="N8" s="49">
        <f t="shared" si="0"/>
        <v>21.434229651376423</v>
      </c>
      <c r="O8" s="50">
        <f>Data!B14/240*B$16/100*Data!$F14</f>
        <v>0.35529999999999995</v>
      </c>
      <c r="P8" s="50">
        <f>Data!C14*O8</f>
        <v>18.120299999999997</v>
      </c>
      <c r="X8" s="30"/>
      <c r="Y8" s="30"/>
      <c r="Z8" s="13"/>
    </row>
    <row r="9" spans="1:33" s="9" customFormat="1">
      <c r="A9" s="42" t="s">
        <v>31</v>
      </c>
      <c r="B9" s="40">
        <f>M157</f>
        <v>97.001803949850924</v>
      </c>
      <c r="C9" s="40"/>
      <c r="D9" s="40"/>
      <c r="E9" s="40"/>
      <c r="F9" s="26"/>
      <c r="G9" s="19">
        <f>Data!B15*Data!C15</f>
        <v>440</v>
      </c>
      <c r="H9" s="19">
        <f>IF(Data!C$6=1,Data!D15,IF(Data!C$6=2,G9,Data!B15))</f>
        <v>11</v>
      </c>
      <c r="I9" s="28">
        <f>Data!E15*SQRT(Data!F15/20)</f>
        <v>1.7812835090465093</v>
      </c>
      <c r="J9" s="28">
        <f>B$16/100*Data!F15*Data!B15/240/I9</f>
        <v>0.17013013282889342</v>
      </c>
      <c r="K9">
        <f t="shared" si="1"/>
        <v>0.3932098526302597</v>
      </c>
      <c r="L9">
        <f t="shared" si="2"/>
        <v>0.31963641348909999</v>
      </c>
      <c r="M9" s="48">
        <f>(1-I9*L9/Data!G15)*100</f>
        <v>94.823972070555413</v>
      </c>
      <c r="N9" s="49">
        <f t="shared" si="0"/>
        <v>10.430636927761094</v>
      </c>
      <c r="O9" s="50">
        <f>Data!B15/240*B$16/100*Data!$F15</f>
        <v>0.30304999999999999</v>
      </c>
      <c r="P9" s="50">
        <f>Data!C15*O9</f>
        <v>12.122</v>
      </c>
      <c r="X9" s="30"/>
      <c r="Y9" s="30"/>
      <c r="Z9" s="13"/>
    </row>
    <row r="10" spans="1:33" s="9" customFormat="1">
      <c r="A10" s="32"/>
      <c r="B10" s="14"/>
      <c r="C10" s="14"/>
      <c r="D10" s="14"/>
      <c r="E10" s="14"/>
      <c r="F10" s="26"/>
      <c r="G10" s="19">
        <f>Data!B16*Data!C16</f>
        <v>1050</v>
      </c>
      <c r="H10" s="19">
        <f>IF(Data!C$6=1,Data!D16,IF(Data!C$6=2,G10,Data!B16))</f>
        <v>21</v>
      </c>
      <c r="I10" s="28">
        <f>Data!E16*SQRT(Data!F16/20)</f>
        <v>1.7001060928035634</v>
      </c>
      <c r="J10" s="28">
        <f>B$16/100*Data!F16*Data!B16/240/I10</f>
        <v>0.10561105613351029</v>
      </c>
      <c r="K10">
        <f t="shared" si="1"/>
        <v>0.39672316853263134</v>
      </c>
      <c r="L10">
        <f t="shared" si="2"/>
        <v>0.34835906314548748</v>
      </c>
      <c r="M10" s="48">
        <f>(1-I10*L10/Data!G16)*100</f>
        <v>97.179774448871498</v>
      </c>
      <c r="N10" s="49">
        <f t="shared" si="0"/>
        <v>20.407752634263016</v>
      </c>
      <c r="O10" s="50">
        <f>Data!B16/240*B$16/100*Data!$F16</f>
        <v>0.17954999999999999</v>
      </c>
      <c r="P10" s="50">
        <f>Data!C16*O10</f>
        <v>8.9774999999999991</v>
      </c>
      <c r="X10" s="30"/>
      <c r="Y10" s="30"/>
      <c r="Z10" s="13"/>
    </row>
    <row r="11" spans="1:33" s="9" customFormat="1">
      <c r="A11" s="14"/>
      <c r="B11" s="14"/>
      <c r="C11" s="14"/>
      <c r="D11" s="14"/>
      <c r="E11" s="14"/>
      <c r="F11" s="26"/>
      <c r="G11" s="19">
        <f>Data!B17*Data!C17</f>
        <v>840</v>
      </c>
      <c r="H11" s="19">
        <f>IF(Data!C$6=1,Data!D17,IF(Data!C$6=2,G11,Data!B17))</f>
        <v>40</v>
      </c>
      <c r="I11" s="28">
        <f>Data!E17*SQRT(Data!F17/20)</f>
        <v>2.1149391756837113</v>
      </c>
      <c r="J11" s="28">
        <f>B$16/100*Data!F17*Data!B17/240/I11</f>
        <v>0.12577193853057658</v>
      </c>
      <c r="K11">
        <f t="shared" si="1"/>
        <v>0.39579891279113805</v>
      </c>
      <c r="L11">
        <f t="shared" si="2"/>
        <v>0.33920704579455141</v>
      </c>
      <c r="M11" s="48">
        <f>(1-I11*L11/Data!G17)*100</f>
        <v>98.206494325452908</v>
      </c>
      <c r="N11" s="49">
        <f t="shared" si="0"/>
        <v>39.282597730181166</v>
      </c>
      <c r="O11" s="50">
        <f>Data!B17/240*B$16/100*Data!$F17</f>
        <v>0.26600000000000001</v>
      </c>
      <c r="P11" s="50">
        <f>Data!C17*O11</f>
        <v>5.5860000000000003</v>
      </c>
      <c r="X11" s="30"/>
      <c r="Y11" s="30"/>
      <c r="Z11" s="13"/>
    </row>
    <row r="12" spans="1:33" s="9" customFormat="1">
      <c r="A12" s="42" t="s">
        <v>32</v>
      </c>
      <c r="B12" s="41">
        <f>P157</f>
        <v>135226.00865000003</v>
      </c>
      <c r="C12" s="41"/>
      <c r="D12" s="41"/>
      <c r="E12" s="41"/>
      <c r="F12" s="26"/>
      <c r="G12" s="19">
        <f>Data!B18*Data!C18</f>
        <v>3735</v>
      </c>
      <c r="H12" s="19">
        <f>IF(Data!C$6=1,Data!D18,IF(Data!C$6=2,G12,Data!B18))</f>
        <v>45</v>
      </c>
      <c r="I12" s="28">
        <f>Data!E18*SQRT(Data!F18/20)</f>
        <v>1.926718348943331</v>
      </c>
      <c r="J12" s="28">
        <f>B$16/100*Data!F18*Data!B18/240/I12</f>
        <v>8.8751944514246936E-2</v>
      </c>
      <c r="K12">
        <f t="shared" si="1"/>
        <v>0.39737369005659867</v>
      </c>
      <c r="L12">
        <f t="shared" si="2"/>
        <v>0.35613602873122657</v>
      </c>
      <c r="M12" s="48">
        <f>(1-I12*L12/Data!G18)*100</f>
        <v>97.920685390071924</v>
      </c>
      <c r="N12" s="49">
        <f t="shared" si="0"/>
        <v>44.06430842553236</v>
      </c>
      <c r="O12" s="50">
        <f>Data!B18/240*B$16/100*Data!$F18</f>
        <v>0.17100000000000001</v>
      </c>
      <c r="P12" s="50">
        <f>Data!C18*O12</f>
        <v>14.193000000000001</v>
      </c>
      <c r="X12" s="30"/>
      <c r="Y12" s="30"/>
      <c r="Z12" s="13"/>
    </row>
    <row r="13" spans="1:33" s="9" customFormat="1">
      <c r="A13" s="42" t="s">
        <v>34</v>
      </c>
      <c r="B13" s="14"/>
      <c r="C13" s="14"/>
      <c r="D13" s="14"/>
      <c r="E13" s="14"/>
      <c r="F13" s="26"/>
      <c r="G13" s="19">
        <f>Data!B19*Data!C19</f>
        <v>690</v>
      </c>
      <c r="H13" s="19">
        <f>IF(Data!C$6=1,Data!D19,IF(Data!C$6=2,G13,Data!B19))</f>
        <v>23</v>
      </c>
      <c r="I13" s="28">
        <f>Data!E19*SQRT(Data!F19/20)</f>
        <v>2.1565525427894485</v>
      </c>
      <c r="J13" s="28">
        <f>B$16/100*Data!F19*Data!B19/240/I13</f>
        <v>9.1187205550595105E-2</v>
      </c>
      <c r="K13">
        <f t="shared" si="1"/>
        <v>0.3972866352564951</v>
      </c>
      <c r="L13">
        <f t="shared" si="2"/>
        <v>0.35500568852979802</v>
      </c>
      <c r="M13" s="48">
        <f>(1-I13*L13/Data!G19)*100</f>
        <v>96.671354694331939</v>
      </c>
      <c r="N13" s="49">
        <f t="shared" si="0"/>
        <v>22.234411579696349</v>
      </c>
      <c r="O13" s="50">
        <f>Data!B19/240*B$16/100*Data!$F19</f>
        <v>0.19665000000000002</v>
      </c>
      <c r="P13" s="50">
        <f>Data!C19*O13</f>
        <v>5.8995000000000006</v>
      </c>
      <c r="X13" s="30"/>
      <c r="Y13" s="30"/>
      <c r="Z13" s="13"/>
    </row>
    <row r="14" spans="1:33" s="9" customFormat="1">
      <c r="A14" s="14"/>
      <c r="B14" s="14"/>
      <c r="C14" s="14"/>
      <c r="D14" s="14"/>
      <c r="E14" s="14"/>
      <c r="F14" s="26"/>
      <c r="G14" s="19">
        <f>Data!B20*Data!C20</f>
        <v>2750</v>
      </c>
      <c r="H14" s="19">
        <f>IF(Data!C$6=1,Data!D20,IF(Data!C$6=2,G14,Data!B20))</f>
        <v>125</v>
      </c>
      <c r="I14" s="28">
        <f>Data!E20*SQRT(Data!F20/20)</f>
        <v>14.109130347988476</v>
      </c>
      <c r="J14" s="28">
        <f>B$16/100*Data!F20*Data!B20/240/I14</f>
        <v>0.15991417928332283</v>
      </c>
      <c r="K14">
        <f t="shared" si="1"/>
        <v>0.39387330796231007</v>
      </c>
      <c r="L14">
        <f t="shared" si="2"/>
        <v>0.32407487219802245</v>
      </c>
      <c r="M14" s="48">
        <f>(1-I14*L14/Data!G20)*100</f>
        <v>95.726715313691955</v>
      </c>
      <c r="N14" s="49">
        <f t="shared" si="0"/>
        <v>119.65839414211494</v>
      </c>
      <c r="O14" s="50">
        <f>Data!B20/240*B$16/100*Data!$F20</f>
        <v>2.2562500000000005</v>
      </c>
      <c r="P14" s="50">
        <f>Data!C20*O14</f>
        <v>49.63750000000001</v>
      </c>
      <c r="X14" s="30"/>
      <c r="Y14" s="30"/>
      <c r="Z14" s="13"/>
    </row>
    <row r="15" spans="1:33" s="9" customFormat="1">
      <c r="A15" s="14"/>
      <c r="B15" s="14"/>
      <c r="C15" s="14"/>
      <c r="D15" s="14"/>
      <c r="E15" s="14"/>
      <c r="F15" s="26"/>
      <c r="G15" s="19">
        <f>Data!B21*Data!C21</f>
        <v>1000</v>
      </c>
      <c r="H15" s="19">
        <f>IF(Data!C$6=1,Data!D21,IF(Data!C$6=2,G15,Data!B21))</f>
        <v>50</v>
      </c>
      <c r="I15" s="28">
        <f>Data!E21*SQRT(Data!F21/20)</f>
        <v>4.6812152584611342</v>
      </c>
      <c r="J15" s="28">
        <f>B$16/100*Data!F21*Data!B21/240/I15</f>
        <v>9.1322440092304794E-2</v>
      </c>
      <c r="K15">
        <f t="shared" si="1"/>
        <v>0.3972817324501931</v>
      </c>
      <c r="L15">
        <f t="shared" si="2"/>
        <v>0.35494298770870608</v>
      </c>
      <c r="M15" s="48">
        <f>(1-I15*L15/Data!G21)*100</f>
        <v>96.676870940108444</v>
      </c>
      <c r="N15" s="49">
        <f t="shared" si="0"/>
        <v>48.338435470054222</v>
      </c>
      <c r="O15" s="50">
        <f>Data!B21/240*B$16/100*Data!$F21</f>
        <v>0.42749999999999999</v>
      </c>
      <c r="P15" s="50">
        <f>Data!C21*O15</f>
        <v>8.5500000000000007</v>
      </c>
      <c r="X15" s="30"/>
      <c r="Y15" s="30"/>
      <c r="Z15" s="13"/>
    </row>
    <row r="16" spans="1:33" s="9" customFormat="1">
      <c r="A16" s="32" t="s">
        <v>40</v>
      </c>
      <c r="B16" s="39">
        <v>22.8</v>
      </c>
      <c r="C16" s="40"/>
      <c r="D16" s="40"/>
      <c r="E16" s="40"/>
      <c r="F16" s="26"/>
      <c r="G16" s="19">
        <f>Data!B22*Data!C22</f>
        <v>814</v>
      </c>
      <c r="H16" s="19">
        <f>IF(Data!C$6=1,Data!D22,IF(Data!C$6=2,G16,Data!B22))</f>
        <v>22</v>
      </c>
      <c r="I16" s="28">
        <f>Data!E22*SQRT(Data!F22/20)</f>
        <v>1.5532381166442966</v>
      </c>
      <c r="J16" s="28">
        <f>B$16/100*Data!F22*Data!B22/240/I16</f>
        <v>5.3823041750104716E-2</v>
      </c>
      <c r="K16">
        <f t="shared" si="1"/>
        <v>0.39836438102255978</v>
      </c>
      <c r="L16">
        <f t="shared" si="2"/>
        <v>0.3726080061934407</v>
      </c>
      <c r="M16" s="48">
        <f>(1-I16*L16/Data!G22)*100</f>
        <v>97.369322919152339</v>
      </c>
      <c r="N16" s="49">
        <f t="shared" si="0"/>
        <v>21.421251042213516</v>
      </c>
      <c r="O16" s="50">
        <f>Data!B22/240*B$16/100*Data!$F22</f>
        <v>8.3599999999999994E-2</v>
      </c>
      <c r="P16" s="50">
        <f>Data!C22*O16</f>
        <v>3.0931999999999999</v>
      </c>
    </row>
    <row r="17" spans="1:16" s="9" customFormat="1">
      <c r="A17" s="32" t="s">
        <v>36</v>
      </c>
      <c r="B17" s="13"/>
      <c r="C17" s="13"/>
      <c r="D17" s="13"/>
      <c r="E17" s="13"/>
      <c r="F17" s="26"/>
      <c r="G17" s="19">
        <f>Data!B23*Data!C23</f>
        <v>140</v>
      </c>
      <c r="H17" s="19">
        <f>IF(Data!C$6=1,Data!D23,IF(Data!C$6=2,G17,Data!B23))</f>
        <v>4</v>
      </c>
      <c r="I17" s="28">
        <f>Data!E23*SQRT(Data!F23/20)</f>
        <v>0.72161170577325362</v>
      </c>
      <c r="J17" s="28">
        <f>B$16/100*Data!F23*Data!B23/240/I17</f>
        <v>0.15797969889892741</v>
      </c>
      <c r="K17">
        <f t="shared" si="1"/>
        <v>0.39399443464403916</v>
      </c>
      <c r="L17">
        <f t="shared" si="2"/>
        <v>0.32491996016007824</v>
      </c>
      <c r="M17" s="48">
        <f>(1-I17*L17/Data!G23)*100</f>
        <v>94.138348832727715</v>
      </c>
      <c r="N17" s="49">
        <f t="shared" si="0"/>
        <v>3.7655339533091086</v>
      </c>
      <c r="O17" s="50">
        <f>Data!B23/240*B$16/100*Data!$F23</f>
        <v>0.114</v>
      </c>
      <c r="P17" s="50">
        <f>Data!C23*O17</f>
        <v>3.99</v>
      </c>
    </row>
    <row r="18" spans="1:16" s="9" customFormat="1">
      <c r="A18" s="14"/>
      <c r="B18" s="13"/>
      <c r="C18" s="13"/>
      <c r="D18" s="13"/>
      <c r="E18" s="13"/>
      <c r="F18" s="55"/>
      <c r="G18" s="19">
        <f>Data!B24*Data!C24</f>
        <v>220</v>
      </c>
      <c r="H18" s="19">
        <f>IF(Data!C$6=1,Data!D24,IF(Data!C$6=2,G18,Data!B24))</f>
        <v>20</v>
      </c>
      <c r="I18" s="28">
        <f>Data!E24*SQRT(Data!F24/20)</f>
        <v>2.1406514736068654</v>
      </c>
      <c r="J18" s="28">
        <f>B$16/100*Data!F24*Data!B24/240/I18</f>
        <v>0.1331370395946766</v>
      </c>
      <c r="K18">
        <f t="shared" si="1"/>
        <v>0.39542171998527897</v>
      </c>
      <c r="L18">
        <f t="shared" si="2"/>
        <v>0.33590380479450088</v>
      </c>
      <c r="M18" s="48">
        <f>(1-I18*L18/Data!G24)*100</f>
        <v>96.404735126382491</v>
      </c>
      <c r="N18" s="49">
        <f t="shared" si="0"/>
        <v>19.280947025276497</v>
      </c>
      <c r="O18" s="50">
        <f>Data!B24/240*B$16/100*Data!$F24</f>
        <v>0.28499999999999998</v>
      </c>
      <c r="P18" s="50">
        <f>Data!C24*O18</f>
        <v>3.1349999999999998</v>
      </c>
    </row>
    <row r="19" spans="1:16" s="9" customFormat="1">
      <c r="A19" s="14"/>
      <c r="B19" s="13"/>
      <c r="C19" s="13"/>
      <c r="D19" s="13"/>
      <c r="E19" s="13"/>
      <c r="F19" s="26"/>
      <c r="G19" s="19">
        <f>Data!B25*Data!C25</f>
        <v>1947</v>
      </c>
      <c r="H19" s="19">
        <f>IF(Data!C$6=1,Data!D25,IF(Data!C$6=2,G19,Data!B25))</f>
        <v>59</v>
      </c>
      <c r="I19" s="28">
        <f>Data!E25*SQRT(Data!F25/20)</f>
        <v>6.3064533264685707</v>
      </c>
      <c r="J19" s="28">
        <f>B$16/100*Data!F25*Data!B25/240/I19</f>
        <v>9.7764935072507705E-2</v>
      </c>
      <c r="K19">
        <f t="shared" si="1"/>
        <v>0.39703982292706108</v>
      </c>
      <c r="L19">
        <f t="shared" si="2"/>
        <v>0.35196437320529578</v>
      </c>
      <c r="M19" s="48">
        <f>(1-I19*L19/Data!G25)*100</f>
        <v>96.237886623391589</v>
      </c>
      <c r="N19" s="49">
        <f t="shared" si="0"/>
        <v>56.780353107801041</v>
      </c>
      <c r="O19" s="50">
        <f>Data!B25/240*B$16/100*Data!$F25</f>
        <v>0.61654999999999993</v>
      </c>
      <c r="P19" s="50">
        <f>Data!C25*O19</f>
        <v>20.346149999999998</v>
      </c>
    </row>
    <row r="20" spans="1:16" s="9" customFormat="1">
      <c r="A20" s="14"/>
      <c r="B20" s="13"/>
      <c r="C20" s="13"/>
      <c r="D20" s="13"/>
      <c r="E20" s="13"/>
      <c r="F20" s="26"/>
      <c r="G20" s="19">
        <f>Data!B26*Data!C26</f>
        <v>931</v>
      </c>
      <c r="H20" s="19">
        <f>IF(Data!C$6=1,Data!D26,IF(Data!C$6=2,G20,Data!B26))</f>
        <v>19</v>
      </c>
      <c r="I20" s="28">
        <f>Data!E26*SQRT(Data!F26/20)</f>
        <v>3.830480117381494</v>
      </c>
      <c r="J20" s="28">
        <f>B$16/100*Data!F26*Data!B26/240/I20</f>
        <v>0.14136609077876325</v>
      </c>
      <c r="K20">
        <f t="shared" si="1"/>
        <v>0.39497536297878927</v>
      </c>
      <c r="L20">
        <f t="shared" si="2"/>
        <v>0.33223845318645601</v>
      </c>
      <c r="M20" s="48">
        <f>(1-I20*L20/Data!G26)*100</f>
        <v>93.301932688629989</v>
      </c>
      <c r="N20" s="49">
        <f t="shared" si="0"/>
        <v>17.727367210839699</v>
      </c>
      <c r="O20" s="50">
        <f>Data!B26/240*B$16/100*Data!$F26</f>
        <v>0.54149999999999998</v>
      </c>
      <c r="P20" s="50">
        <f>Data!C26*O20</f>
        <v>26.5335</v>
      </c>
    </row>
    <row r="21" spans="1:16" s="9" customFormat="1">
      <c r="A21" s="14"/>
      <c r="B21" s="13"/>
      <c r="C21" s="13"/>
      <c r="D21" s="13"/>
      <c r="E21" s="13"/>
      <c r="F21" s="26"/>
      <c r="G21" s="19">
        <f>Data!B27*Data!C27</f>
        <v>3320</v>
      </c>
      <c r="H21" s="19">
        <f>IF(Data!C$6=1,Data!D27,IF(Data!C$6=2,G21,Data!B27))</f>
        <v>40</v>
      </c>
      <c r="I21" s="28">
        <f>Data!E27*SQRT(Data!F27/20)</f>
        <v>1.7749087441823674</v>
      </c>
      <c r="J21" s="28">
        <f>B$16/100*Data!F27*Data!B27/240/I21</f>
        <v>8.5638205625056293E-2</v>
      </c>
      <c r="K21">
        <f t="shared" si="1"/>
        <v>0.39748159273211492</v>
      </c>
      <c r="L21">
        <f t="shared" si="2"/>
        <v>0.35758472128353919</v>
      </c>
      <c r="M21" s="48">
        <f>(1-I21*L21/Data!G27)*100</f>
        <v>97.952644359380102</v>
      </c>
      <c r="N21" s="49">
        <f t="shared" si="0"/>
        <v>39.181057743752042</v>
      </c>
      <c r="O21" s="50">
        <f>Data!B27/240*B$16/100*Data!$F27</f>
        <v>0.152</v>
      </c>
      <c r="P21" s="50">
        <f>Data!C27*O21</f>
        <v>12.616</v>
      </c>
    </row>
    <row r="22" spans="1:16" s="9" customFormat="1">
      <c r="A22" s="14"/>
      <c r="B22" s="13"/>
      <c r="C22" s="13"/>
      <c r="D22" s="13"/>
      <c r="E22" s="13"/>
      <c r="F22" s="26"/>
      <c r="G22" s="19">
        <f>Data!B28*Data!C28</f>
        <v>5200</v>
      </c>
      <c r="H22" s="19">
        <f>IF(Data!C$6=1,Data!D28,IF(Data!C$6=2,G22,Data!B28))</f>
        <v>200</v>
      </c>
      <c r="I22" s="28">
        <f>Data!E28*SQRT(Data!F28/20)</f>
        <v>22.188470292576344</v>
      </c>
      <c r="J22" s="28">
        <f>B$16/100*Data!F28*Data!B28/240/I22</f>
        <v>0.23976416264170891</v>
      </c>
      <c r="K22">
        <f t="shared" si="1"/>
        <v>0.38763809120771453</v>
      </c>
      <c r="L22">
        <f t="shared" si="2"/>
        <v>0.2904720949527192</v>
      </c>
      <c r="M22" s="48">
        <f>(1-I22*L22/Data!G28)*100</f>
        <v>94.8023133470316</v>
      </c>
      <c r="N22" s="49">
        <f t="shared" si="0"/>
        <v>189.6046266940632</v>
      </c>
      <c r="O22" s="50">
        <f>Data!B28/240*B$16/100*Data!$F28</f>
        <v>5.32</v>
      </c>
      <c r="P22" s="50">
        <f>Data!C28*O22</f>
        <v>138.32</v>
      </c>
    </row>
    <row r="23" spans="1:16" s="9" customFormat="1">
      <c r="A23" s="14"/>
      <c r="B23" s="13"/>
      <c r="C23" s="13"/>
      <c r="D23" s="13"/>
      <c r="E23" s="13"/>
      <c r="F23" s="26"/>
      <c r="G23" s="19">
        <f>Data!B29*Data!C29</f>
        <v>4032</v>
      </c>
      <c r="H23" s="19">
        <f>IF(Data!C$6=1,Data!D29,IF(Data!C$6=2,G23,Data!B29))</f>
        <v>56</v>
      </c>
      <c r="I23" s="28">
        <f>Data!E29*SQRT(Data!F29/20)</f>
        <v>8.2426476454292956</v>
      </c>
      <c r="J23" s="28">
        <f>B$16/100*Data!F29*Data!B29/240/I23</f>
        <v>0.193627104864177</v>
      </c>
      <c r="K23">
        <f t="shared" si="1"/>
        <v>0.39153301786408379</v>
      </c>
      <c r="L23">
        <f t="shared" si="2"/>
        <v>0.30958345603877924</v>
      </c>
      <c r="M23" s="48">
        <f>(1-I23*L23/Data!G29)*100</f>
        <v>93.45695552568742</v>
      </c>
      <c r="N23" s="49">
        <f t="shared" si="0"/>
        <v>52.335895094384959</v>
      </c>
      <c r="O23" s="50">
        <f>Data!B29/240*B$16/100*Data!$F29</f>
        <v>1.5960000000000001</v>
      </c>
      <c r="P23" s="50">
        <f>Data!C29*O23</f>
        <v>114.91200000000001</v>
      </c>
    </row>
    <row r="24" spans="1:16" s="9" customFormat="1">
      <c r="A24" s="14"/>
      <c r="B24" s="13"/>
      <c r="C24" s="13"/>
      <c r="D24" s="13"/>
      <c r="E24" s="13"/>
      <c r="F24" s="26"/>
      <c r="G24" s="19">
        <f>Data!B30*Data!C30</f>
        <v>6540</v>
      </c>
      <c r="H24" s="19">
        <f>IF(Data!C$6=1,Data!D30,IF(Data!C$6=2,G24,Data!B30))</f>
        <v>218</v>
      </c>
      <c r="I24" s="28">
        <f>Data!E30*SQRT(Data!F30/20)</f>
        <v>18.368789528385449</v>
      </c>
      <c r="J24" s="28">
        <f>B$16/100*Data!F30*Data!B30/240/I24</f>
        <v>0.16911838394138592</v>
      </c>
      <c r="K24">
        <f t="shared" si="1"/>
        <v>0.39327733997720177</v>
      </c>
      <c r="L24">
        <f t="shared" si="2"/>
        <v>0.32007414942419204</v>
      </c>
      <c r="M24" s="48">
        <f>(1-I24*L24/Data!G30)*100</f>
        <v>95.100521096458351</v>
      </c>
      <c r="N24" s="49">
        <f t="shared" si="0"/>
        <v>207.31913599027922</v>
      </c>
      <c r="O24" s="50">
        <f>Data!B30/240*B$16/100*Data!$F30</f>
        <v>3.1065</v>
      </c>
      <c r="P24" s="50">
        <f>Data!C30*O24</f>
        <v>93.195000000000007</v>
      </c>
    </row>
    <row r="25" spans="1:16" s="9" customFormat="1">
      <c r="A25" s="14"/>
      <c r="B25" s="13"/>
      <c r="C25" s="13"/>
      <c r="D25" s="13"/>
      <c r="E25" s="13"/>
      <c r="F25" s="26"/>
      <c r="G25" s="19">
        <f>Data!B31*Data!C31</f>
        <v>7917</v>
      </c>
      <c r="H25" s="19">
        <f>IF(Data!C$6=1,Data!D31,IF(Data!C$6=2,G25,Data!B31))</f>
        <v>273</v>
      </c>
      <c r="I25" s="28">
        <f>Data!E31*SQRT(Data!F31/20)</f>
        <v>22.323063804969021</v>
      </c>
      <c r="J25" s="28">
        <f>B$16/100*Data!F31*Data!B31/240/I25</f>
        <v>0.23236057762131182</v>
      </c>
      <c r="K25">
        <f t="shared" si="1"/>
        <v>0.38831616169586447</v>
      </c>
      <c r="L25">
        <f t="shared" si="2"/>
        <v>0.29348307551854713</v>
      </c>
      <c r="M25" s="48">
        <f>(1-I25*L25/Data!G31)*100</f>
        <v>95.217925970453237</v>
      </c>
      <c r="N25" s="49">
        <f t="shared" si="0"/>
        <v>259.94493789933733</v>
      </c>
      <c r="O25" s="50">
        <f>Data!B31/240*B$16/100*Data!$F31</f>
        <v>5.1869999999999994</v>
      </c>
      <c r="P25" s="50">
        <f>Data!C31*O25</f>
        <v>150.42299999999997</v>
      </c>
    </row>
    <row r="26" spans="1:16" s="9" customFormat="1">
      <c r="G26" s="19">
        <f>Data!B32*Data!C32</f>
        <v>7657</v>
      </c>
      <c r="H26" s="19">
        <f>IF(Data!C$6=1,Data!D32,IF(Data!C$6=2,G26,Data!B32))</f>
        <v>31</v>
      </c>
      <c r="I26" s="28">
        <f>Data!E32*SQRT(Data!F32/20)</f>
        <v>2.059622054447821</v>
      </c>
      <c r="J26" s="28">
        <f>B$16/100*Data!F32*Data!B32/240/I26</f>
        <v>0.12868865888652528</v>
      </c>
      <c r="K26">
        <f t="shared" si="1"/>
        <v>0.39565206096327998</v>
      </c>
      <c r="L26">
        <f t="shared" si="2"/>
        <v>0.33789633285457177</v>
      </c>
      <c r="M26" s="48">
        <f>(1-I26*L26/Data!G32)*100</f>
        <v>95.650382879598013</v>
      </c>
      <c r="N26" s="49">
        <f t="shared" si="0"/>
        <v>29.651618692675385</v>
      </c>
      <c r="O26" s="50">
        <f>Data!B32/240*B$16/100*Data!$F32</f>
        <v>0.26505000000000001</v>
      </c>
      <c r="P26" s="50">
        <f>Data!C32*O26</f>
        <v>65.467349999999996</v>
      </c>
    </row>
    <row r="27" spans="1:16" s="9" customFormat="1">
      <c r="G27" s="19">
        <f>Data!B33*Data!C33</f>
        <v>53192</v>
      </c>
      <c r="H27" s="19">
        <f>IF(Data!C$6=1,Data!D33,IF(Data!C$6=2,G27,Data!B33))</f>
        <v>218</v>
      </c>
      <c r="I27" s="28">
        <f>Data!E33*SQRT(Data!F33/20)</f>
        <v>13.522184546606567</v>
      </c>
      <c r="J27" s="28">
        <f>B$16/100*Data!F33*Data!B33/240/I27</f>
        <v>0.15315572664031743</v>
      </c>
      <c r="K27">
        <f t="shared" si="1"/>
        <v>0.39429022044679024</v>
      </c>
      <c r="L27">
        <f t="shared" si="2"/>
        <v>0.3270337614940646</v>
      </c>
      <c r="M27" s="48">
        <f>(1-I27*L27/Data!G33)*100</f>
        <v>89.470926485967482</v>
      </c>
      <c r="N27" s="49">
        <f t="shared" si="0"/>
        <v>195.0466197394091</v>
      </c>
      <c r="O27" s="50">
        <f>Data!B33/240*B$16/100*Data!$F33</f>
        <v>2.0710000000000002</v>
      </c>
      <c r="P27" s="50">
        <f>Data!C33*O27</f>
        <v>505.32400000000007</v>
      </c>
    </row>
    <row r="28" spans="1:16" s="9" customFormat="1">
      <c r="G28" s="19">
        <f>Data!B34*Data!C34</f>
        <v>6952</v>
      </c>
      <c r="H28" s="19">
        <f>IF(Data!C$6=1,Data!D34,IF(Data!C$6=2,G28,Data!B34))</f>
        <v>11</v>
      </c>
      <c r="I28" s="28">
        <f>Data!E34*SQRT(Data!F34/20)</f>
        <v>1.2095549702651958</v>
      </c>
      <c r="J28" s="28">
        <f>B$16/100*Data!F34*Data!B34/240/I28</f>
        <v>0.19006990641326066</v>
      </c>
      <c r="K28">
        <f t="shared" si="1"/>
        <v>0.39180030810729993</v>
      </c>
      <c r="L28">
        <f t="shared" si="2"/>
        <v>0.31109146056204684</v>
      </c>
      <c r="M28" s="48">
        <f>(1-I28*L28/Data!G34)*100</f>
        <v>93.728629627835275</v>
      </c>
      <c r="N28" s="49">
        <f t="shared" si="0"/>
        <v>10.31014925906188</v>
      </c>
      <c r="O28" s="50">
        <f>Data!B34/240*B$16/100*Data!$F34</f>
        <v>0.22989999999999999</v>
      </c>
      <c r="P28" s="50">
        <f>Data!C34*O28</f>
        <v>145.29679999999999</v>
      </c>
    </row>
    <row r="29" spans="1:16" s="9" customFormat="1">
      <c r="G29" s="19">
        <f>Data!B35*Data!C35</f>
        <v>2736</v>
      </c>
      <c r="H29" s="19">
        <f>IF(Data!C$6=1,Data!D35,IF(Data!C$6=2,G29,Data!B35))</f>
        <v>19</v>
      </c>
      <c r="I29" s="28">
        <f>Data!E35*SQRT(Data!F35/20)</f>
        <v>1.2863393691427414</v>
      </c>
      <c r="J29" s="28">
        <f>B$16/100*Data!F35*Data!B35/240/I29</f>
        <v>7.0160334173823474E-2</v>
      </c>
      <c r="K29">
        <f t="shared" si="1"/>
        <v>0.39796113124050814</v>
      </c>
      <c r="L29">
        <f t="shared" si="2"/>
        <v>0.36484313663261447</v>
      </c>
      <c r="M29" s="48">
        <f>(1-I29*L29/Data!G35)*100</f>
        <v>97.066799436174648</v>
      </c>
      <c r="N29" s="49">
        <f t="shared" si="0"/>
        <v>18.442691892873185</v>
      </c>
      <c r="O29" s="50">
        <f>Data!B35/240*B$16/100*Data!$F35</f>
        <v>9.0249999999999997E-2</v>
      </c>
      <c r="P29" s="50">
        <f>Data!C35*O29</f>
        <v>12.995999999999999</v>
      </c>
    </row>
    <row r="30" spans="1:16">
      <c r="G30" s="19">
        <f>Data!B36*Data!C36</f>
        <v>13494</v>
      </c>
      <c r="H30" s="19">
        <f>IF(Data!C$6=1,Data!D36,IF(Data!C$6=2,G30,Data!B36))</f>
        <v>26</v>
      </c>
      <c r="I30" s="28">
        <f>Data!E36*SQRT(Data!F36/20)</f>
        <v>2.0027402464496302</v>
      </c>
      <c r="J30" s="28">
        <f>B$16/100*Data!F36*Data!B36/240/I30</f>
        <v>0.20966273621573256</v>
      </c>
      <c r="K30">
        <f t="shared" si="1"/>
        <v>0.39026903907878774</v>
      </c>
      <c r="L30">
        <f t="shared" si="2"/>
        <v>0.30284692074429692</v>
      </c>
      <c r="M30" s="48">
        <f>(1-I30*L30/Data!G36)*100</f>
        <v>93.934762833120558</v>
      </c>
      <c r="N30" s="49">
        <f t="shared" si="0"/>
        <v>24.423038336611345</v>
      </c>
      <c r="O30" s="50">
        <f>Data!B36/240*B$16/100*Data!$F36</f>
        <v>0.41990000000000005</v>
      </c>
      <c r="P30" s="50">
        <f>Data!C36*O30</f>
        <v>217.92810000000003</v>
      </c>
    </row>
    <row r="31" spans="1:16">
      <c r="G31" s="19">
        <f>Data!B37*Data!C37</f>
        <v>1017</v>
      </c>
      <c r="H31" s="19">
        <f>IF(Data!C$6=1,Data!D37,IF(Data!C$6=2,G31,Data!B37))</f>
        <v>9</v>
      </c>
      <c r="I31" s="28">
        <f>Data!E37*SQRT(Data!F37/20)</f>
        <v>0.76627357769009485</v>
      </c>
      <c r="J31" s="28">
        <f>B$16/100*Data!F37*Data!B37/240/I31</f>
        <v>0.12273684326100667</v>
      </c>
      <c r="K31">
        <f t="shared" si="1"/>
        <v>0.39594820617558241</v>
      </c>
      <c r="L31">
        <f t="shared" si="2"/>
        <v>0.34057452888141987</v>
      </c>
      <c r="M31" s="48">
        <f>(1-I31*L31/Data!G37)*100</f>
        <v>97.100297080932393</v>
      </c>
      <c r="N31" s="49">
        <f t="shared" si="0"/>
        <v>8.7390267372839148</v>
      </c>
      <c r="O31" s="50">
        <f>Data!B37/240*B$16/100*Data!$F37</f>
        <v>9.4050000000000009E-2</v>
      </c>
      <c r="P31" s="50">
        <f>Data!C37*O31</f>
        <v>10.627650000000001</v>
      </c>
    </row>
    <row r="32" spans="1:16">
      <c r="G32" s="19">
        <f>Data!B38*Data!C38</f>
        <v>2288</v>
      </c>
      <c r="H32" s="19">
        <f>IF(Data!C$6=1,Data!D38,IF(Data!C$6=2,G32,Data!B38))</f>
        <v>11</v>
      </c>
      <c r="I32" s="28">
        <f>Data!E38*SQRT(Data!F38/20)</f>
        <v>1.6126270268275331</v>
      </c>
      <c r="J32" s="28">
        <f>B$16/100*Data!F38*Data!B38/240/I32</f>
        <v>0.19440329027396869</v>
      </c>
      <c r="K32">
        <f t="shared" si="1"/>
        <v>0.39147406065496737</v>
      </c>
      <c r="L32">
        <f t="shared" si="2"/>
        <v>0.3092550660376473</v>
      </c>
      <c r="M32" s="48">
        <f>(1-I32*L32/Data!G38)*100</f>
        <v>95.01286922324357</v>
      </c>
      <c r="N32" s="49">
        <f t="shared" si="0"/>
        <v>10.451415614556792</v>
      </c>
      <c r="O32" s="50">
        <f>Data!B38/240*B$16/100*Data!$F38</f>
        <v>0.3135</v>
      </c>
      <c r="P32" s="50">
        <f>Data!C38*O32</f>
        <v>65.207999999999998</v>
      </c>
    </row>
    <row r="33" spans="7:16">
      <c r="G33" s="19">
        <f>Data!B39*Data!C39</f>
        <v>6246</v>
      </c>
      <c r="H33" s="19">
        <f>IF(Data!C$6=1,Data!D39,IF(Data!C$6=2,G33,Data!B39))</f>
        <v>18</v>
      </c>
      <c r="I33" s="28">
        <f>Data!E39*SQRT(Data!F39/20)</f>
        <v>2.7014488240083141</v>
      </c>
      <c r="J33" s="28">
        <f>B$16/100*Data!F39*Data!B39/240/I33</f>
        <v>0.22154778379698006</v>
      </c>
      <c r="K33">
        <f t="shared" si="1"/>
        <v>0.38927026316757907</v>
      </c>
      <c r="L33">
        <f t="shared" si="2"/>
        <v>0.29791880806078286</v>
      </c>
      <c r="M33" s="48">
        <f>(1-I33*L33/Data!G39)*100</f>
        <v>91.951875863142391</v>
      </c>
      <c r="N33" s="49">
        <f t="shared" si="0"/>
        <v>16.551337655365629</v>
      </c>
      <c r="O33" s="50">
        <f>Data!B39/240*B$16/100*Data!$F39</f>
        <v>0.59850000000000003</v>
      </c>
      <c r="P33" s="50">
        <f>Data!C39*O33</f>
        <v>207.67950000000002</v>
      </c>
    </row>
    <row r="34" spans="7:16">
      <c r="G34" s="19">
        <f>Data!B40*Data!C40</f>
        <v>11952</v>
      </c>
      <c r="H34" s="19">
        <f>IF(Data!C$6=1,Data!D40,IF(Data!C$6=2,G34,Data!B40))</f>
        <v>12</v>
      </c>
      <c r="I34" s="28">
        <f>Data!E40*SQRT(Data!F40/20)</f>
        <v>1.2107809800965768</v>
      </c>
      <c r="J34" s="28">
        <f>B$16/100*Data!F40*Data!B40/240/I34</f>
        <v>0.14123115807977124</v>
      </c>
      <c r="K34">
        <f t="shared" si="1"/>
        <v>0.39498289357373229</v>
      </c>
      <c r="L34">
        <f t="shared" si="2"/>
        <v>0.33229833860577163</v>
      </c>
      <c r="M34" s="48">
        <f>(1-I34*L34/Data!G40)*100</f>
        <v>91.953189837968793</v>
      </c>
      <c r="N34" s="49">
        <f t="shared" si="0"/>
        <v>11.034382780556255</v>
      </c>
      <c r="O34" s="50">
        <f>Data!B40/240*B$16/100*Data!$F40</f>
        <v>0.17100000000000001</v>
      </c>
      <c r="P34" s="50">
        <f>Data!C40*O34</f>
        <v>170.316</v>
      </c>
    </row>
    <row r="35" spans="7:16">
      <c r="G35" s="19">
        <f>Data!B41*Data!C41</f>
        <v>13875</v>
      </c>
      <c r="H35" s="19">
        <f>IF(Data!C$6=1,Data!D41,IF(Data!C$6=2,G35,Data!B41))</f>
        <v>185</v>
      </c>
      <c r="I35" s="28">
        <f>Data!E41*SQRT(Data!F41/20)</f>
        <v>6.3124820892611986</v>
      </c>
      <c r="J35" s="28">
        <f>B$16/100*Data!F41*Data!B41/240/I35</f>
        <v>0.11136665261925167</v>
      </c>
      <c r="K35">
        <f t="shared" si="1"/>
        <v>0.39647552474248721</v>
      </c>
      <c r="L35">
        <f t="shared" si="2"/>
        <v>0.34572988382276792</v>
      </c>
      <c r="M35" s="48">
        <f>(1-I35*L35/Data!G41)*100</f>
        <v>96.882266143780598</v>
      </c>
      <c r="N35" s="49">
        <f t="shared" si="0"/>
        <v>179.23219236599408</v>
      </c>
      <c r="O35" s="50">
        <f>Data!B41/240*B$16/100*Data!$F41</f>
        <v>0.70300000000000007</v>
      </c>
      <c r="P35" s="50">
        <f>Data!C41*O35</f>
        <v>52.725000000000009</v>
      </c>
    </row>
    <row r="36" spans="7:16">
      <c r="G36" s="19">
        <f>Data!B42*Data!C42</f>
        <v>23764</v>
      </c>
      <c r="H36" s="19">
        <f>IF(Data!C$6=1,Data!D42,IF(Data!C$6=2,G36,Data!B42))</f>
        <v>914</v>
      </c>
      <c r="I36" s="28">
        <f>Data!E42*SQRT(Data!F42/20)</f>
        <v>44.336564163456593</v>
      </c>
      <c r="J36" s="28">
        <f>B$16/100*Data!F42*Data!B42/240/I36</f>
        <v>0.13709000944664398</v>
      </c>
      <c r="K36">
        <f t="shared" si="1"/>
        <v>0.39521058175705198</v>
      </c>
      <c r="L36">
        <f t="shared" si="2"/>
        <v>0.33413974839312022</v>
      </c>
      <c r="M36" s="48">
        <f>(1-I36*L36/Data!G42)*100</f>
        <v>94.409581738040444</v>
      </c>
      <c r="N36" s="49">
        <f t="shared" si="0"/>
        <v>862.90357708568956</v>
      </c>
      <c r="O36" s="50">
        <f>Data!B42/240*B$16/100*Data!$F42</f>
        <v>6.0781000000000001</v>
      </c>
      <c r="P36" s="50">
        <f>Data!C42*O36</f>
        <v>158.03059999999999</v>
      </c>
    </row>
    <row r="37" spans="7:16">
      <c r="G37" s="19">
        <f>Data!B43*Data!C43</f>
        <v>2656</v>
      </c>
      <c r="H37" s="19">
        <f>IF(Data!C$6=1,Data!D43,IF(Data!C$6=2,G37,Data!B43))</f>
        <v>32</v>
      </c>
      <c r="I37" s="28">
        <f>Data!E43*SQRT(Data!F43/20)</f>
        <v>2.0779803496958977</v>
      </c>
      <c r="J37" s="28">
        <f>B$16/100*Data!F43*Data!B43/240/I37</f>
        <v>0.2048142563341778</v>
      </c>
      <c r="K37">
        <f t="shared" si="1"/>
        <v>0.39066137523721117</v>
      </c>
      <c r="L37">
        <f t="shared" si="2"/>
        <v>0.30487315763451384</v>
      </c>
      <c r="M37" s="48">
        <f>(1-I37*L37/Data!G43)*100</f>
        <v>97.737427033163357</v>
      </c>
      <c r="N37" s="49">
        <f t="shared" si="0"/>
        <v>31.275976650612275</v>
      </c>
      <c r="O37" s="50">
        <f>Data!B43/240*B$16/100*Data!$F43</f>
        <v>0.42559999999999998</v>
      </c>
      <c r="P37" s="50">
        <f>Data!C43*O37</f>
        <v>35.324799999999996</v>
      </c>
    </row>
    <row r="38" spans="7:16">
      <c r="G38" s="19">
        <f>Data!B44*Data!C44</f>
        <v>8526</v>
      </c>
      <c r="H38" s="19">
        <f>IF(Data!C$6=1,Data!D44,IF(Data!C$6=2,G38,Data!B44))</f>
        <v>87</v>
      </c>
      <c r="I38" s="28">
        <f>Data!E44*SQRT(Data!F44/20)</f>
        <v>5.9888810403963886</v>
      </c>
      <c r="J38" s="28">
        <f>B$16/100*Data!F44*Data!B44/240/I38</f>
        <v>0.20700862008071283</v>
      </c>
      <c r="K38">
        <f t="shared" si="1"/>
        <v>0.39048489687973376</v>
      </c>
      <c r="L38">
        <f t="shared" si="2"/>
        <v>0.30395497008367983</v>
      </c>
      <c r="M38" s="48">
        <f>(1-I38*L38/Data!G44)*100</f>
        <v>95.665832958408572</v>
      </c>
      <c r="N38" s="49">
        <f t="shared" ref="N38:N69" si="3">H38*M38/100</f>
        <v>83.229274673815453</v>
      </c>
      <c r="O38" s="50">
        <f>Data!B44/240*B$16/100*Data!$F44</f>
        <v>1.2397499999999999</v>
      </c>
      <c r="P38" s="50">
        <f>Data!C44*O38</f>
        <v>121.49549999999999</v>
      </c>
    </row>
    <row r="39" spans="7:16">
      <c r="G39" s="19">
        <f>Data!B45*Data!C45</f>
        <v>21240</v>
      </c>
      <c r="H39" s="19">
        <f>IF(Data!C$6=1,Data!D45,IF(Data!C$6=2,G39,Data!B45))</f>
        <v>708</v>
      </c>
      <c r="I39" s="28">
        <f>Data!E45*SQRT(Data!F45/20)</f>
        <v>72.973117369638985</v>
      </c>
      <c r="J39" s="28">
        <f>B$16/100*Data!F45*Data!B45/240/I39</f>
        <v>0.22121022894269513</v>
      </c>
      <c r="K39">
        <f t="shared" si="1"/>
        <v>0.38929935347074995</v>
      </c>
      <c r="L39">
        <f t="shared" si="2"/>
        <v>0.29805801519943054</v>
      </c>
      <c r="M39" s="48">
        <f>(1-I39*L39/Data!G45)*100</f>
        <v>89.976855978751288</v>
      </c>
      <c r="N39" s="49">
        <f t="shared" si="3"/>
        <v>637.03614032955909</v>
      </c>
      <c r="O39" s="50">
        <f>Data!B45/240*B$16/100*Data!$F45</f>
        <v>16.142400000000002</v>
      </c>
      <c r="P39" s="50">
        <f>Data!C45*O39</f>
        <v>484.27200000000005</v>
      </c>
    </row>
    <row r="40" spans="7:16">
      <c r="G40" s="19">
        <f>Data!B46*Data!C46</f>
        <v>17888</v>
      </c>
      <c r="H40" s="19">
        <f>IF(Data!C$6=1,Data!D46,IF(Data!C$6=2,G40,Data!B46))</f>
        <v>208</v>
      </c>
      <c r="I40" s="28">
        <f>Data!E46*SQRT(Data!F46/20)</f>
        <v>19.94442820083507</v>
      </c>
      <c r="J40" s="28">
        <f>B$16/100*Data!F46*Data!B46/240/I40</f>
        <v>0.15852046336769005</v>
      </c>
      <c r="K40">
        <f t="shared" si="1"/>
        <v>0.39396071961062401</v>
      </c>
      <c r="L40">
        <f t="shared" si="2"/>
        <v>0.32468357589665309</v>
      </c>
      <c r="M40" s="48">
        <f>(1-I40*L40/Data!G46)*100</f>
        <v>90.749102475055452</v>
      </c>
      <c r="N40" s="49">
        <f t="shared" si="3"/>
        <v>188.75813314811535</v>
      </c>
      <c r="O40" s="50">
        <f>Data!B46/240*B$16/100*Data!$F46</f>
        <v>3.1616000000000004</v>
      </c>
      <c r="P40" s="50">
        <f>Data!C46*O40</f>
        <v>271.89760000000001</v>
      </c>
    </row>
    <row r="41" spans="7:16">
      <c r="G41" s="19">
        <f>Data!B47*Data!C47</f>
        <v>6624</v>
      </c>
      <c r="H41" s="19">
        <f>IF(Data!C$6=1,Data!D47,IF(Data!C$6=2,G41,Data!B47))</f>
        <v>184</v>
      </c>
      <c r="I41" s="28">
        <f>Data!E47*SQRT(Data!F47/20)</f>
        <v>12.341757340253762</v>
      </c>
      <c r="J41" s="28">
        <f>B$16/100*Data!F47*Data!B47/240/I41</f>
        <v>0.12746969144085057</v>
      </c>
      <c r="K41">
        <f t="shared" si="1"/>
        <v>0.39571383670436627</v>
      </c>
      <c r="L41">
        <f t="shared" si="2"/>
        <v>0.33844370177754196</v>
      </c>
      <c r="M41" s="48">
        <f>(1-I41*L41/Data!G47)*100</f>
        <v>95.864366296360757</v>
      </c>
      <c r="N41" s="49">
        <f t="shared" si="3"/>
        <v>176.39043398530379</v>
      </c>
      <c r="O41" s="50">
        <f>Data!B47/240*B$16/100*Data!$F47</f>
        <v>1.5732000000000002</v>
      </c>
      <c r="P41" s="50">
        <f>Data!C47*O41</f>
        <v>56.635200000000005</v>
      </c>
    </row>
    <row r="42" spans="7:16">
      <c r="G42" s="19">
        <f>Data!B48*Data!C48</f>
        <v>5467</v>
      </c>
      <c r="H42" s="19">
        <f>IF(Data!C$6=1,Data!D48,IF(Data!C$6=2,G42,Data!B48))</f>
        <v>71</v>
      </c>
      <c r="I42" s="28">
        <f>Data!E48*SQRT(Data!F48/20)</f>
        <v>3.788871908856728</v>
      </c>
      <c r="J42" s="28">
        <f>B$16/100*Data!F48*Data!B48/240/I42</f>
        <v>0.16021919310098137</v>
      </c>
      <c r="K42">
        <f t="shared" si="1"/>
        <v>0.39385407853204935</v>
      </c>
      <c r="L42">
        <f t="shared" si="2"/>
        <v>0.3239417598373493</v>
      </c>
      <c r="M42" s="48">
        <f>(1-I42*L42/Data!G48)*100</f>
        <v>97.145642246620127</v>
      </c>
      <c r="N42" s="49">
        <f t="shared" si="3"/>
        <v>68.973405995100293</v>
      </c>
      <c r="O42" s="50">
        <f>Data!B48/240*B$16/100*Data!$F48</f>
        <v>0.60704999999999998</v>
      </c>
      <c r="P42" s="50">
        <f>Data!C48*O42</f>
        <v>46.742849999999997</v>
      </c>
    </row>
    <row r="43" spans="7:16">
      <c r="G43" s="19">
        <f>Data!B49*Data!C49</f>
        <v>7868</v>
      </c>
      <c r="H43" s="19">
        <f>IF(Data!C$6=1,Data!D49,IF(Data!C$6=2,G43,Data!B49))</f>
        <v>281</v>
      </c>
      <c r="I43" s="28">
        <f>Data!E49*SQRT(Data!F49/20)</f>
        <v>15.887802859844578</v>
      </c>
      <c r="J43" s="28">
        <f>B$16/100*Data!F49*Data!B49/240/I43</f>
        <v>0.26883515849728906</v>
      </c>
      <c r="K43">
        <f t="shared" si="1"/>
        <v>0.38478294856134265</v>
      </c>
      <c r="L43">
        <f t="shared" si="2"/>
        <v>0.27885429662705963</v>
      </c>
      <c r="M43" s="48">
        <f>(1-I43*L43/Data!G49)*100</f>
        <v>96.880012611668064</v>
      </c>
      <c r="N43" s="49">
        <f t="shared" si="3"/>
        <v>272.23283543878728</v>
      </c>
      <c r="O43" s="50">
        <f>Data!B49/240*B$16/100*Data!$F49</f>
        <v>4.2712000000000003</v>
      </c>
      <c r="P43" s="50">
        <f>Data!C49*O43</f>
        <v>119.59360000000001</v>
      </c>
    </row>
    <row r="44" spans="7:16">
      <c r="G44" s="19">
        <f>Data!B50*Data!C50</f>
        <v>4785</v>
      </c>
      <c r="H44" s="19">
        <f>IF(Data!C$6=1,Data!D50,IF(Data!C$6=2,G44,Data!B50))</f>
        <v>319</v>
      </c>
      <c r="I44" s="28">
        <f>Data!E50*SQRT(Data!F50/20)</f>
        <v>18.850010792393938</v>
      </c>
      <c r="J44" s="28">
        <f>B$16/100*Data!F50*Data!B50/240/I44</f>
        <v>0.16076913872234069</v>
      </c>
      <c r="K44">
        <f t="shared" si="1"/>
        <v>0.3938193172984783</v>
      </c>
      <c r="L44">
        <f t="shared" si="2"/>
        <v>0.3237018483503431</v>
      </c>
      <c r="M44" s="48">
        <f>(1-I44*L44/Data!G50)*100</f>
        <v>97.037969254892303</v>
      </c>
      <c r="N44" s="49">
        <f t="shared" si="3"/>
        <v>309.55112192310645</v>
      </c>
      <c r="O44" s="50">
        <f>Data!B50/240*B$16/100*Data!$F50</f>
        <v>3.0305</v>
      </c>
      <c r="P44" s="50">
        <f>Data!C50*O44</f>
        <v>45.457499999999996</v>
      </c>
    </row>
    <row r="45" spans="7:16">
      <c r="G45" s="19">
        <f>Data!B51*Data!C51</f>
        <v>1032</v>
      </c>
      <c r="H45" s="19">
        <f>IF(Data!C$6=1,Data!D51,IF(Data!C$6=2,G45,Data!B51))</f>
        <v>43</v>
      </c>
      <c r="I45" s="28">
        <f>Data!E51*SQRT(Data!F51/20)</f>
        <v>5.4440636527177455</v>
      </c>
      <c r="J45" s="28">
        <f>B$16/100*Data!F51*Data!B51/240/I45</f>
        <v>0.15757530674200521</v>
      </c>
      <c r="K45">
        <f t="shared" si="1"/>
        <v>0.39401957386089353</v>
      </c>
      <c r="L45">
        <f t="shared" si="2"/>
        <v>0.3250968073169791</v>
      </c>
      <c r="M45" s="48">
        <f>(1-I45*L45/Data!G51)*100</f>
        <v>95.884075087607087</v>
      </c>
      <c r="N45" s="49">
        <f t="shared" si="3"/>
        <v>41.230152287671046</v>
      </c>
      <c r="O45" s="50">
        <f>Data!B51/240*B$16/100*Data!$F51</f>
        <v>0.85785</v>
      </c>
      <c r="P45" s="50">
        <f>Data!C51*O45</f>
        <v>20.5884</v>
      </c>
    </row>
    <row r="46" spans="7:16">
      <c r="G46" s="19">
        <f>Data!B52*Data!C52</f>
        <v>441</v>
      </c>
      <c r="H46" s="19">
        <f>IF(Data!C$6=1,Data!D52,IF(Data!C$6=2,G46,Data!B52))</f>
        <v>21</v>
      </c>
      <c r="I46" s="28">
        <f>Data!E52*SQRT(Data!F52/20)</f>
        <v>2.374467505074652</v>
      </c>
      <c r="J46" s="28">
        <f>B$16/100*Data!F52*Data!B52/240/I46</f>
        <v>0.26045839695774492</v>
      </c>
      <c r="K46">
        <f t="shared" si="1"/>
        <v>0.3856369135396242</v>
      </c>
      <c r="L46">
        <f t="shared" si="2"/>
        <v>0.28216848668307376</v>
      </c>
      <c r="M46" s="48">
        <f>(1-I46*L46/Data!G52)*100</f>
        <v>96.809524273404534</v>
      </c>
      <c r="N46" s="49">
        <f t="shared" si="3"/>
        <v>20.330000097414953</v>
      </c>
      <c r="O46" s="50">
        <f>Data!B52/240*B$16/100*Data!$F52</f>
        <v>0.61844999999999994</v>
      </c>
      <c r="P46" s="50">
        <f>Data!C52*O46</f>
        <v>12.987449999999999</v>
      </c>
    </row>
    <row r="47" spans="7:16">
      <c r="G47" s="19">
        <f>Data!B53*Data!C53</f>
        <v>720</v>
      </c>
      <c r="H47" s="19">
        <f>IF(Data!C$6=1,Data!D53,IF(Data!C$6=2,G47,Data!B53))</f>
        <v>24</v>
      </c>
      <c r="I47" s="28">
        <f>Data!E53*SQRT(Data!F53/20)</f>
        <v>1.8363596862435898</v>
      </c>
      <c r="J47" s="28">
        <f>B$16/100*Data!F53*Data!B53/240/I47</f>
        <v>0.21106976095345711</v>
      </c>
      <c r="K47">
        <f t="shared" si="1"/>
        <v>0.39015354023875698</v>
      </c>
      <c r="L47">
        <f t="shared" si="2"/>
        <v>0.30226062644233798</v>
      </c>
      <c r="M47" s="48">
        <f>(1-I47*L47/Data!G53)*100</f>
        <v>97.687253211927327</v>
      </c>
      <c r="N47" s="49">
        <f t="shared" si="3"/>
        <v>23.444940770862559</v>
      </c>
      <c r="O47" s="50">
        <f>Data!B53/240*B$16/100*Data!$F53</f>
        <v>0.3876</v>
      </c>
      <c r="P47" s="50">
        <f>Data!C53*O47</f>
        <v>11.628</v>
      </c>
    </row>
    <row r="48" spans="7:16">
      <c r="G48" s="19">
        <f>Data!B54*Data!C54</f>
        <v>7644</v>
      </c>
      <c r="H48" s="19">
        <f>IF(Data!C$6=1,Data!D54,IF(Data!C$6=2,G48,Data!B54))</f>
        <v>546</v>
      </c>
      <c r="I48" s="28">
        <f>Data!E54*SQRT(Data!F54/20)</f>
        <v>25.621827531681518</v>
      </c>
      <c r="J48" s="28">
        <f>B$16/100*Data!F54*Data!B54/240/I48</f>
        <v>0.20244457557081941</v>
      </c>
      <c r="K48">
        <f t="shared" si="1"/>
        <v>0.39084992918031936</v>
      </c>
      <c r="L48">
        <f t="shared" si="2"/>
        <v>0.30586681567376284</v>
      </c>
      <c r="M48" s="48">
        <f>(1-I48*L48/Data!G54)*100</f>
        <v>97.191087168868179</v>
      </c>
      <c r="N48" s="49">
        <f t="shared" si="3"/>
        <v>530.66333594202024</v>
      </c>
      <c r="O48" s="50">
        <f>Data!B54/240*B$16/100*Data!$F54</f>
        <v>5.1869999999999994</v>
      </c>
      <c r="P48" s="50">
        <f>Data!C54*O48</f>
        <v>72.617999999999995</v>
      </c>
    </row>
    <row r="49" spans="7:16">
      <c r="G49" s="19">
        <f>Data!B55*Data!C55</f>
        <v>10530</v>
      </c>
      <c r="H49" s="19">
        <f>IF(Data!C$6=1,Data!D55,IF(Data!C$6=2,G49,Data!B55))</f>
        <v>45</v>
      </c>
      <c r="I49" s="28">
        <f>Data!E55*SQRT(Data!F55/20)</f>
        <v>1.5830956852502978</v>
      </c>
      <c r="J49" s="28">
        <f>B$16/100*Data!F55*Data!B55/240/I49</f>
        <v>0.18902837193488189</v>
      </c>
      <c r="K49">
        <f t="shared" si="1"/>
        <v>0.39187766572933819</v>
      </c>
      <c r="L49">
        <f t="shared" si="2"/>
        <v>0.31153393684112252</v>
      </c>
      <c r="M49" s="48">
        <f>(1-I49*L49/Data!G55)*100</f>
        <v>97.534059843888897</v>
      </c>
      <c r="N49" s="49">
        <f t="shared" si="3"/>
        <v>43.89032692975001</v>
      </c>
      <c r="O49" s="50">
        <f>Data!B55/240*B$16/100*Data!$F55</f>
        <v>0.29925000000000002</v>
      </c>
      <c r="P49" s="50">
        <f>Data!C55*O49</f>
        <v>70.024500000000003</v>
      </c>
    </row>
    <row r="50" spans="7:16">
      <c r="G50" s="19">
        <f>Data!B56*Data!C56</f>
        <v>2400</v>
      </c>
      <c r="H50" s="19">
        <f>IF(Data!C$6=1,Data!D56,IF(Data!C$6=2,G50,Data!B56))</f>
        <v>20</v>
      </c>
      <c r="I50" s="28">
        <f>Data!E56*SQRT(Data!F56/20)</f>
        <v>1.347331022236399</v>
      </c>
      <c r="J50" s="28">
        <f>B$16/100*Data!F56*Data!B56/240/I50</f>
        <v>0.21152930890505001</v>
      </c>
      <c r="K50">
        <f t="shared" si="1"/>
        <v>0.39011565728424646</v>
      </c>
      <c r="L50">
        <f t="shared" si="2"/>
        <v>0.30206930437061758</v>
      </c>
      <c r="M50" s="48">
        <f>(1-I50*L50/Data!G56)*100</f>
        <v>97.738959196422769</v>
      </c>
      <c r="N50" s="49">
        <f t="shared" si="3"/>
        <v>19.547791839284557</v>
      </c>
      <c r="O50" s="50">
        <f>Data!B56/240*B$16/100*Data!$F56</f>
        <v>0.28499999999999998</v>
      </c>
      <c r="P50" s="50">
        <f>Data!C56*O50</f>
        <v>34.199999999999996</v>
      </c>
    </row>
    <row r="51" spans="7:16">
      <c r="G51" s="19">
        <f>Data!B57*Data!C57</f>
        <v>23868</v>
      </c>
      <c r="H51" s="19">
        <f>IF(Data!C$6=1,Data!D57,IF(Data!C$6=2,G51,Data!B57))</f>
        <v>102</v>
      </c>
      <c r="I51" s="28">
        <f>Data!E57*SQRT(Data!F57/20)</f>
        <v>5.3232235697696551</v>
      </c>
      <c r="J51" s="28">
        <f>B$16/100*Data!F57*Data!B57/240/I51</f>
        <v>0.18203255739678248</v>
      </c>
      <c r="K51">
        <f t="shared" si="1"/>
        <v>0.39238662837140814</v>
      </c>
      <c r="L51">
        <f t="shared" si="2"/>
        <v>0.31451699803267369</v>
      </c>
      <c r="M51" s="48">
        <f>(1-I51*L51/Data!G57)*100</f>
        <v>94.226743803376806</v>
      </c>
      <c r="N51" s="49">
        <f t="shared" si="3"/>
        <v>96.111278679444354</v>
      </c>
      <c r="O51" s="50">
        <f>Data!B57/240*B$16/100*Data!$F57</f>
        <v>0.96899999999999997</v>
      </c>
      <c r="P51" s="50">
        <f>Data!C57*O51</f>
        <v>226.74599999999998</v>
      </c>
    </row>
    <row r="52" spans="7:16">
      <c r="G52" s="19">
        <f>Data!B58*Data!C58</f>
        <v>34780</v>
      </c>
      <c r="H52" s="19">
        <f>IF(Data!C$6=1,Data!D58,IF(Data!C$6=2,G52,Data!B58))</f>
        <v>235</v>
      </c>
      <c r="I52" s="28">
        <f>Data!E58*SQRT(Data!F58/20)</f>
        <v>13.399238775640494</v>
      </c>
      <c r="J52" s="28">
        <f>B$16/100*Data!F58*Data!B58/240/I52</f>
        <v>0.23325951961406097</v>
      </c>
      <c r="K52">
        <f t="shared" si="1"/>
        <v>0.38823490233320301</v>
      </c>
      <c r="L52">
        <f t="shared" si="2"/>
        <v>0.2931163482202539</v>
      </c>
      <c r="M52" s="48">
        <f>(1-I52*L52/Data!G58)*100</f>
        <v>92.9865429663447</v>
      </c>
      <c r="N52" s="49">
        <f t="shared" si="3"/>
        <v>218.51837597091006</v>
      </c>
      <c r="O52" s="50">
        <f>Data!B58/240*B$16/100*Data!$F58</f>
        <v>3.1255000000000002</v>
      </c>
      <c r="P52" s="50">
        <f>Data!C58*O52</f>
        <v>462.57400000000001</v>
      </c>
    </row>
    <row r="53" spans="7:16">
      <c r="G53" s="19">
        <f>Data!B59*Data!C59</f>
        <v>36738</v>
      </c>
      <c r="H53" s="19">
        <f>IF(Data!C$6=1,Data!D59,IF(Data!C$6=2,G53,Data!B59))</f>
        <v>157</v>
      </c>
      <c r="I53" s="28">
        <f>Data!E59*SQRT(Data!F59/20)</f>
        <v>6.7307448109284707</v>
      </c>
      <c r="J53" s="28">
        <f>B$16/100*Data!F59*Data!B59/240/I53</f>
        <v>0.15511656277694752</v>
      </c>
      <c r="K53">
        <f t="shared" si="1"/>
        <v>0.39417106986382494</v>
      </c>
      <c r="L53">
        <f t="shared" si="2"/>
        <v>0.32617344241668217</v>
      </c>
      <c r="M53" s="48">
        <f>(1-I53*L53/Data!G59)*100</f>
        <v>94.066512959435784</v>
      </c>
      <c r="N53" s="49">
        <f t="shared" si="3"/>
        <v>147.68442534631419</v>
      </c>
      <c r="O53" s="50">
        <f>Data!B59/240*B$16/100*Data!$F59</f>
        <v>1.0440499999999999</v>
      </c>
      <c r="P53" s="50">
        <f>Data!C59*O53</f>
        <v>244.30769999999998</v>
      </c>
    </row>
    <row r="54" spans="7:16">
      <c r="G54" s="19">
        <f>Data!B60*Data!C60</f>
        <v>47888</v>
      </c>
      <c r="H54" s="19">
        <f>IF(Data!C$6=1,Data!D60,IF(Data!C$6=2,G54,Data!B60))</f>
        <v>146</v>
      </c>
      <c r="I54" s="28">
        <f>Data!E60*SQRT(Data!F60/20)</f>
        <v>7.528975466728288</v>
      </c>
      <c r="J54" s="28">
        <f>B$16/100*Data!F60*Data!B60/240/I54</f>
        <v>0.16579945113600536</v>
      </c>
      <c r="K54">
        <f t="shared" si="1"/>
        <v>0.3934959783346163</v>
      </c>
      <c r="L54">
        <f t="shared" si="2"/>
        <v>0.3215129215255893</v>
      </c>
      <c r="M54" s="48">
        <f>(1-I54*L54/Data!G60)*100</f>
        <v>91.931123671992339</v>
      </c>
      <c r="N54" s="49">
        <f t="shared" si="3"/>
        <v>134.21944056110883</v>
      </c>
      <c r="O54" s="50">
        <f>Data!B60/240*B$16/100*Data!$F60</f>
        <v>1.2483</v>
      </c>
      <c r="P54" s="50">
        <f>Data!C60*O54</f>
        <v>409.44239999999996</v>
      </c>
    </row>
    <row r="55" spans="7:16">
      <c r="G55" s="19">
        <f>Data!B61*Data!C61</f>
        <v>14214</v>
      </c>
      <c r="H55" s="19">
        <f>IF(Data!C$6=1,Data!D61,IF(Data!C$6=2,G55,Data!B61))</f>
        <v>69</v>
      </c>
      <c r="I55" s="28">
        <f>Data!E61*SQRT(Data!F61/20)</f>
        <v>3.0798518088582485</v>
      </c>
      <c r="J55" s="28">
        <f>B$16/100*Data!F61*Data!B61/240/I55</f>
        <v>0.14898444096571753</v>
      </c>
      <c r="K55">
        <f t="shared" si="1"/>
        <v>0.39453876328501203</v>
      </c>
      <c r="L55">
        <f t="shared" si="2"/>
        <v>0.32886896112856451</v>
      </c>
      <c r="M55" s="48">
        <f>(1-I55*L55/Data!G61)*100</f>
        <v>96.104355135349451</v>
      </c>
      <c r="N55" s="49">
        <f t="shared" si="3"/>
        <v>66.312005043391125</v>
      </c>
      <c r="O55" s="50">
        <f>Data!B61/240*B$16/100*Data!$F61</f>
        <v>0.45884999999999998</v>
      </c>
      <c r="P55" s="50">
        <f>Data!C61*O55</f>
        <v>94.523099999999999</v>
      </c>
    </row>
    <row r="56" spans="7:16">
      <c r="G56" s="19">
        <f>Data!B62*Data!C62</f>
        <v>7644</v>
      </c>
      <c r="H56" s="19">
        <f>IF(Data!C$6=1,Data!D62,IF(Data!C$6=2,G56,Data!B62))</f>
        <v>49</v>
      </c>
      <c r="I56" s="28">
        <f>Data!E62*SQRT(Data!F62/20)</f>
        <v>4.495439979343411</v>
      </c>
      <c r="J56" s="28">
        <f>B$16/100*Data!F62*Data!B62/240/I56</f>
        <v>0.23816356239203434</v>
      </c>
      <c r="K56">
        <f t="shared" si="1"/>
        <v>0.38778638556101419</v>
      </c>
      <c r="L56">
        <f t="shared" si="2"/>
        <v>0.29112124512014198</v>
      </c>
      <c r="M56" s="48">
        <f>(1-I56*L56/Data!G62)*100</f>
        <v>94.765127663402723</v>
      </c>
      <c r="N56" s="49">
        <f t="shared" si="3"/>
        <v>46.434912555067328</v>
      </c>
      <c r="O56" s="50">
        <f>Data!B62/240*B$16/100*Data!$F62</f>
        <v>1.0706500000000001</v>
      </c>
      <c r="P56" s="50">
        <f>Data!C62*O56</f>
        <v>167.02140000000003</v>
      </c>
    </row>
    <row r="57" spans="7:16">
      <c r="G57" s="19">
        <f>Data!B63*Data!C63</f>
        <v>42164</v>
      </c>
      <c r="H57" s="19">
        <f>IF(Data!C$6=1,Data!D63,IF(Data!C$6=2,G57,Data!B63))</f>
        <v>83</v>
      </c>
      <c r="I57" s="28">
        <f>Data!E63*SQRT(Data!F63/20)</f>
        <v>6.2764877957215557</v>
      </c>
      <c r="J57" s="28">
        <f>B$16/100*Data!F63*Data!B63/240/I57</f>
        <v>0.30150620244812354</v>
      </c>
      <c r="K57">
        <f t="shared" si="1"/>
        <v>0.38121464206796363</v>
      </c>
      <c r="L57">
        <f t="shared" si="2"/>
        <v>0.26618572619504166</v>
      </c>
      <c r="M57" s="48">
        <f>(1-I57*L57/Data!G63)*100</f>
        <v>90.718269656341903</v>
      </c>
      <c r="N57" s="49">
        <f t="shared" si="3"/>
        <v>75.296163814763773</v>
      </c>
      <c r="O57" s="50">
        <f>Data!B63/240*B$16/100*Data!$F63</f>
        <v>1.8924000000000001</v>
      </c>
      <c r="P57" s="50">
        <f>Data!C63*O57</f>
        <v>961.33920000000001</v>
      </c>
    </row>
    <row r="58" spans="7:16">
      <c r="G58" s="19">
        <f>Data!B64*Data!C64</f>
        <v>40080</v>
      </c>
      <c r="H58" s="19">
        <f>IF(Data!C$6=1,Data!D64,IF(Data!C$6=2,G58,Data!B64))</f>
        <v>24</v>
      </c>
      <c r="I58" s="28">
        <f>Data!E64*SQRT(Data!F64/20)</f>
        <v>3.0122252572088124</v>
      </c>
      <c r="J58" s="28">
        <f>B$16/100*Data!F64*Data!B64/240/I58</f>
        <v>0.34061197699096113</v>
      </c>
      <c r="K58">
        <f t="shared" si="1"/>
        <v>0.37645831242035982</v>
      </c>
      <c r="L58">
        <f t="shared" si="2"/>
        <v>0.25155663077390822</v>
      </c>
      <c r="M58" s="48">
        <f>(1-I58*L58/Data!G64)*100</f>
        <v>84.845095263289636</v>
      </c>
      <c r="N58" s="49">
        <f t="shared" si="3"/>
        <v>20.362822863189514</v>
      </c>
      <c r="O58" s="50">
        <f>Data!B64/240*B$16/100*Data!$F64</f>
        <v>1.026</v>
      </c>
      <c r="P58" s="50">
        <f>Data!C64*O58</f>
        <v>1713.42</v>
      </c>
    </row>
    <row r="59" spans="7:16">
      <c r="G59" s="19">
        <f>Data!B65*Data!C65</f>
        <v>10080</v>
      </c>
      <c r="H59" s="19">
        <f>IF(Data!C$6=1,Data!D65,IF(Data!C$6=2,G59,Data!B65))</f>
        <v>42</v>
      </c>
      <c r="I59" s="28">
        <f>Data!E65*SQRT(Data!F65/20)</f>
        <v>2.9480204325521764</v>
      </c>
      <c r="J59" s="28">
        <f>B$16/100*Data!F65*Data!B65/240/I59</f>
        <v>0.32482814210720423</v>
      </c>
      <c r="K59">
        <f t="shared" si="1"/>
        <v>0.37844052064777134</v>
      </c>
      <c r="L59">
        <f t="shared" si="2"/>
        <v>0.25739150351742734</v>
      </c>
      <c r="M59" s="48">
        <f>(1-I59*L59/Data!G65)*100</f>
        <v>96.006339939291038</v>
      </c>
      <c r="N59" s="49">
        <f t="shared" si="3"/>
        <v>40.322662774502234</v>
      </c>
      <c r="O59" s="50">
        <f>Data!B65/240*B$16/100*Data!$F65</f>
        <v>0.95760000000000001</v>
      </c>
      <c r="P59" s="50">
        <f>Data!C65*O59</f>
        <v>229.82400000000001</v>
      </c>
    </row>
    <row r="60" spans="7:16">
      <c r="G60" s="19">
        <f>Data!B66*Data!C66</f>
        <v>1980</v>
      </c>
      <c r="H60" s="19">
        <f>IF(Data!C$6=1,Data!D66,IF(Data!C$6=2,G60,Data!B66))</f>
        <v>99</v>
      </c>
      <c r="I60" s="28">
        <f>Data!E66*SQRT(Data!F66/20)</f>
        <v>3.75772929061824</v>
      </c>
      <c r="J60" s="28">
        <f>B$16/100*Data!F66*Data!B66/240/I60</f>
        <v>0.22525571549640233</v>
      </c>
      <c r="K60">
        <f t="shared" si="1"/>
        <v>0.38894794138125416</v>
      </c>
      <c r="L60">
        <f t="shared" si="2"/>
        <v>0.2963925812159019</v>
      </c>
      <c r="M60" s="48">
        <f>(1-I60*L60/Data!G66)*100</f>
        <v>98.87498678388188</v>
      </c>
      <c r="N60" s="49">
        <f t="shared" si="3"/>
        <v>97.88623691604306</v>
      </c>
      <c r="O60" s="50">
        <f>Data!B66/240*B$16/100*Data!$F66</f>
        <v>0.84644999999999992</v>
      </c>
      <c r="P60" s="50">
        <f>Data!C66*O60</f>
        <v>16.928999999999998</v>
      </c>
    </row>
    <row r="61" spans="7:16">
      <c r="G61" s="19">
        <f>Data!B67*Data!C67</f>
        <v>704</v>
      </c>
      <c r="H61" s="19">
        <f>IF(Data!C$6=1,Data!D67,IF(Data!C$6=2,G61,Data!B67))</f>
        <v>88</v>
      </c>
      <c r="I61" s="28">
        <f>Data!E67*SQRT(Data!F67/20)</f>
        <v>3.8045540941494345</v>
      </c>
      <c r="J61" s="28">
        <f>B$16/100*Data!F67*Data!B67/240/I61</f>
        <v>0.46144698079065982</v>
      </c>
      <c r="K61">
        <f t="shared" si="1"/>
        <v>0.35865069432859509</v>
      </c>
      <c r="L61">
        <f t="shared" si="2"/>
        <v>0.20995449182287385</v>
      </c>
      <c r="M61" s="48">
        <f>(1-I61*L61/Data!G67)*100</f>
        <v>99.092291793807078</v>
      </c>
      <c r="N61" s="49">
        <f t="shared" si="3"/>
        <v>87.201216778550219</v>
      </c>
      <c r="O61" s="50">
        <f>Data!B67/240*B$16/100*Data!$F67</f>
        <v>1.7555999999999998</v>
      </c>
      <c r="P61" s="50">
        <f>Data!C67*O61</f>
        <v>14.044799999999999</v>
      </c>
    </row>
    <row r="62" spans="7:16">
      <c r="G62" s="19">
        <f>Data!B68*Data!C68</f>
        <v>1547</v>
      </c>
      <c r="H62" s="19">
        <f>IF(Data!C$6=1,Data!D68,IF(Data!C$6=2,G62,Data!B68))</f>
        <v>221</v>
      </c>
      <c r="I62" s="28">
        <f>Data!E68*SQRT(Data!F68/20)</f>
        <v>15.355024516666493</v>
      </c>
      <c r="J62" s="28">
        <f>B$16/100*Data!F68*Data!B68/240/I62</f>
        <v>0.35549926957622718</v>
      </c>
      <c r="K62">
        <f t="shared" si="1"/>
        <v>0.37451269886220356</v>
      </c>
      <c r="L62">
        <f t="shared" si="2"/>
        <v>0.24613914114086732</v>
      </c>
      <c r="M62" s="48">
        <f>(1-I62*L62/Data!G68)*100</f>
        <v>98.289831426819347</v>
      </c>
      <c r="N62" s="49">
        <f t="shared" si="3"/>
        <v>217.22052745327076</v>
      </c>
      <c r="O62" s="50">
        <f>Data!B68/240*B$16/100*Data!$F68</f>
        <v>5.4587000000000003</v>
      </c>
      <c r="P62" s="50">
        <f>Data!C68*O62</f>
        <v>38.210900000000002</v>
      </c>
    </row>
    <row r="63" spans="7:16">
      <c r="G63" s="19">
        <f>Data!B69*Data!C69</f>
        <v>4800</v>
      </c>
      <c r="H63" s="19">
        <f>IF(Data!C$6=1,Data!D69,IF(Data!C$6=2,G63,Data!B69))</f>
        <v>960</v>
      </c>
      <c r="I63" s="28">
        <f>Data!E69*SQRT(Data!F69/20)</f>
        <v>72.125712629164525</v>
      </c>
      <c r="J63" s="28">
        <f>B$16/100*Data!F69*Data!B69/240/I63</f>
        <v>0.3666930840043523</v>
      </c>
      <c r="K63">
        <f t="shared" si="1"/>
        <v>0.37300195750511028</v>
      </c>
      <c r="L63">
        <f t="shared" si="2"/>
        <v>0.24212040143854394</v>
      </c>
      <c r="M63" s="48">
        <f>(1-I63*L63/Data!G69)*100</f>
        <v>97.183369920029932</v>
      </c>
      <c r="N63" s="49">
        <f t="shared" si="3"/>
        <v>932.96035123228739</v>
      </c>
      <c r="O63" s="50">
        <f>Data!B69/240*B$16/100*Data!$F69</f>
        <v>26.448</v>
      </c>
      <c r="P63" s="50">
        <f>Data!C69*O63</f>
        <v>132.24</v>
      </c>
    </row>
    <row r="64" spans="7:16">
      <c r="G64" s="19">
        <f>Data!B70*Data!C70</f>
        <v>38031</v>
      </c>
      <c r="H64" s="19">
        <f>IF(Data!C$6=1,Data!D70,IF(Data!C$6=2,G64,Data!B70))</f>
        <v>1811</v>
      </c>
      <c r="I64" s="28">
        <f>Data!E70*SQRT(Data!F70/20)</f>
        <v>63.834654516071431</v>
      </c>
      <c r="J64" s="28">
        <f>B$16/100*Data!F70*Data!B70/240/I64</f>
        <v>0.26951661492377132</v>
      </c>
      <c r="K64">
        <f t="shared" si="1"/>
        <v>0.38471237366790223</v>
      </c>
      <c r="L64">
        <f t="shared" si="2"/>
        <v>0.27858587295194426</v>
      </c>
      <c r="M64" s="48">
        <f>(1-I64*L64/Data!G70)*100</f>
        <v>95.714835433025172</v>
      </c>
      <c r="N64" s="49">
        <f t="shared" si="3"/>
        <v>1733.3956696920859</v>
      </c>
      <c r="O64" s="50">
        <f>Data!B70/240*B$16/100*Data!$F70</f>
        <v>17.204500000000003</v>
      </c>
      <c r="P64" s="50">
        <f>Data!C70*O64</f>
        <v>361.29450000000008</v>
      </c>
    </row>
    <row r="65" spans="7:16">
      <c r="G65" s="19">
        <f>Data!B71*Data!C71</f>
        <v>7960</v>
      </c>
      <c r="H65" s="19">
        <f>IF(Data!C$6=1,Data!D71,IF(Data!C$6=2,G65,Data!B71))</f>
        <v>995</v>
      </c>
      <c r="I65" s="28">
        <f>Data!E71*SQRT(Data!F71/20)</f>
        <v>26.33622060706044</v>
      </c>
      <c r="J65" s="28">
        <f>B$16/100*Data!F71*Data!B71/240/I65</f>
        <v>0.287133074742422</v>
      </c>
      <c r="K65">
        <f t="shared" si="1"/>
        <v>0.38283070779276812</v>
      </c>
      <c r="L65">
        <f t="shared" si="2"/>
        <v>0.2717087107595002</v>
      </c>
      <c r="M65" s="48">
        <f>(1-I65*L65/Data!G71)*100</f>
        <v>98.565975842199961</v>
      </c>
      <c r="N65" s="49">
        <f t="shared" si="3"/>
        <v>980.73145962988963</v>
      </c>
      <c r="O65" s="50">
        <f>Data!B71/240*B$16/100*Data!$F71</f>
        <v>7.5619999999999994</v>
      </c>
      <c r="P65" s="50">
        <f>Data!C71*O65</f>
        <v>60.495999999999995</v>
      </c>
    </row>
    <row r="66" spans="7:16">
      <c r="G66" s="19">
        <f>Data!B72*Data!C72</f>
        <v>1476</v>
      </c>
      <c r="H66" s="19">
        <f>IF(Data!C$6=1,Data!D72,IF(Data!C$6=2,G66,Data!B72))</f>
        <v>246</v>
      </c>
      <c r="I66" s="28">
        <f>Data!E72*SQRT(Data!F72/20)</f>
        <v>7.4265751417722425</v>
      </c>
      <c r="J66" s="28">
        <f>B$16/100*Data!F72*Data!B72/240/I66</f>
        <v>0.18880843097015859</v>
      </c>
      <c r="K66">
        <f t="shared" si="1"/>
        <v>0.39189394893555229</v>
      </c>
      <c r="L66">
        <f t="shared" si="2"/>
        <v>0.31162742897230633</v>
      </c>
      <c r="M66" s="48">
        <f>(1-I66*L66/Data!G72)*100</f>
        <v>99.05921767581296</v>
      </c>
      <c r="N66" s="49">
        <f t="shared" si="3"/>
        <v>243.68567548249987</v>
      </c>
      <c r="O66" s="50">
        <f>Data!B72/240*B$16/100*Data!$F72</f>
        <v>1.4021999999999997</v>
      </c>
      <c r="P66" s="50">
        <f>Data!C72*O66</f>
        <v>8.413199999999998</v>
      </c>
    </row>
    <row r="67" spans="7:16">
      <c r="G67" s="19">
        <f>Data!B73*Data!C73</f>
        <v>2820</v>
      </c>
      <c r="H67" s="19">
        <f>IF(Data!C$6=1,Data!D73,IF(Data!C$6=2,G67,Data!B73))</f>
        <v>141</v>
      </c>
      <c r="I67" s="28">
        <f>Data!E73*SQRT(Data!F73/20)</f>
        <v>9.987402188667021</v>
      </c>
      <c r="J67" s="28">
        <f>B$16/100*Data!F73*Data!B73/240/I67</f>
        <v>0.30847360923303208</v>
      </c>
      <c r="K67">
        <f t="shared" si="1"/>
        <v>0.38040542533904464</v>
      </c>
      <c r="L67">
        <f t="shared" si="2"/>
        <v>0.26353680857748724</v>
      </c>
      <c r="M67" s="48">
        <f>(1-I67*L67/Data!G73)*100</f>
        <v>97.788194874973854</v>
      </c>
      <c r="N67" s="49">
        <f t="shared" si="3"/>
        <v>137.88135477371313</v>
      </c>
      <c r="O67" s="50">
        <f>Data!B73/240*B$16/100*Data!$F73</f>
        <v>3.0808500000000003</v>
      </c>
      <c r="P67" s="50">
        <f>Data!C73*O67</f>
        <v>61.617000000000004</v>
      </c>
    </row>
    <row r="68" spans="7:16">
      <c r="G68" s="19">
        <f>Data!B74*Data!C74</f>
        <v>22638</v>
      </c>
      <c r="H68" s="19">
        <f>IF(Data!C$6=1,Data!D74,IF(Data!C$6=2,G68,Data!B74))</f>
        <v>1617</v>
      </c>
      <c r="I68" s="28">
        <f>Data!E74*SQRT(Data!F74/20)</f>
        <v>61.718338747721653</v>
      </c>
      <c r="J68" s="28">
        <f>B$16/100*Data!F74*Data!B74/240/I68</f>
        <v>0.24889684835477</v>
      </c>
      <c r="K68">
        <f t="shared" si="1"/>
        <v>0.38677408233707289</v>
      </c>
      <c r="L68">
        <f t="shared" si="2"/>
        <v>0.28678716907610513</v>
      </c>
      <c r="M68" s="48">
        <f>(1-I68*L68/Data!G74)*100</f>
        <v>96.320160571821376</v>
      </c>
      <c r="N68" s="49">
        <f t="shared" si="3"/>
        <v>1557.4969964463517</v>
      </c>
      <c r="O68" s="50">
        <f>Data!B74/240*B$16/100*Data!$F74</f>
        <v>15.361500000000001</v>
      </c>
      <c r="P68" s="50">
        <f>Data!C74*O68</f>
        <v>215.06100000000001</v>
      </c>
    </row>
    <row r="69" spans="7:16">
      <c r="G69" s="19">
        <f>Data!B75*Data!C75</f>
        <v>2356</v>
      </c>
      <c r="H69" s="19">
        <f>IF(Data!C$6=1,Data!D75,IF(Data!C$6=2,G69,Data!B75))</f>
        <v>76</v>
      </c>
      <c r="I69" s="28">
        <f>Data!E75*SQRT(Data!F75/20)</f>
        <v>3.7539037116878582</v>
      </c>
      <c r="J69" s="28">
        <f>B$16/100*Data!F75*Data!B75/240/I69</f>
        <v>0.26926636313362357</v>
      </c>
      <c r="K69">
        <f t="shared" si="1"/>
        <v>0.38473831019704213</v>
      </c>
      <c r="L69">
        <f t="shared" si="2"/>
        <v>0.27868442563459317</v>
      </c>
      <c r="M69" s="48">
        <f>(1-I69*L69/Data!G75)*100</f>
        <v>98.50549357174387</v>
      </c>
      <c r="N69" s="49">
        <f t="shared" si="3"/>
        <v>74.864175114525338</v>
      </c>
      <c r="O69" s="50">
        <f>Data!B75/240*B$16/100*Data!$F75</f>
        <v>1.0107999999999999</v>
      </c>
      <c r="P69" s="50">
        <f>Data!C75*O69</f>
        <v>31.334799999999998</v>
      </c>
    </row>
    <row r="70" spans="7:16">
      <c r="G70" s="19">
        <f>Data!B76*Data!C76</f>
        <v>5175</v>
      </c>
      <c r="H70" s="19">
        <f>IF(Data!C$6=1,Data!D76,IF(Data!C$6=2,G70,Data!B76))</f>
        <v>75</v>
      </c>
      <c r="I70" s="28">
        <f>Data!E76*SQRT(Data!F76/20)</f>
        <v>3.8252700273048661</v>
      </c>
      <c r="J70" s="28">
        <f>B$16/100*Data!F76*Data!B76/240/I70</f>
        <v>0.24213976879760279</v>
      </c>
      <c r="K70">
        <f t="shared" si="1"/>
        <v>0.38741626795393724</v>
      </c>
      <c r="L70">
        <f t="shared" si="2"/>
        <v>0.28951045887998511</v>
      </c>
      <c r="M70" s="48">
        <f>(1-I70*L70/Data!G76)*100</f>
        <v>97.643711317138539</v>
      </c>
      <c r="N70" s="49">
        <f t="shared" ref="N70:N101" si="4">H70*M70/100</f>
        <v>73.232783487853908</v>
      </c>
      <c r="O70" s="50">
        <f>Data!B76/240*B$16/100*Data!$F76</f>
        <v>0.92624999999999991</v>
      </c>
      <c r="P70" s="50">
        <f>Data!C76*O70</f>
        <v>63.911249999999995</v>
      </c>
    </row>
    <row r="71" spans="7:16">
      <c r="G71" s="19">
        <f>Data!B77*Data!C77</f>
        <v>5265</v>
      </c>
      <c r="H71" s="19">
        <f>IF(Data!C$6=1,Data!D77,IF(Data!C$6=2,G71,Data!B77))</f>
        <v>195</v>
      </c>
      <c r="I71" s="28">
        <f>Data!E77*SQRT(Data!F77/20)</f>
        <v>12.046592383934863</v>
      </c>
      <c r="J71" s="28">
        <f>B$16/100*Data!F77*Data!B77/240/I71</f>
        <v>0.2614224753051152</v>
      </c>
      <c r="K71">
        <f t="shared" ref="K71:K134" si="5">1/SQRT(2*3.1416)*EXP(-J71*J71/2)</f>
        <v>0.38553991221045503</v>
      </c>
      <c r="L71">
        <f t="shared" ref="L71:L134" si="6">MIN(4,(K71-J71*(1-NORMSDIST(J71))))</f>
        <v>0.2817856809547295</v>
      </c>
      <c r="M71" s="48">
        <f>(1-I71*L71/Data!G77)*100</f>
        <v>97.171202301590711</v>
      </c>
      <c r="N71" s="49">
        <f t="shared" si="4"/>
        <v>189.48384448810191</v>
      </c>
      <c r="O71" s="50">
        <f>Data!B77/240*B$16/100*Data!$F77</f>
        <v>3.1492500000000003</v>
      </c>
      <c r="P71" s="50">
        <f>Data!C77*O71</f>
        <v>85.029750000000007</v>
      </c>
    </row>
    <row r="72" spans="7:16">
      <c r="G72" s="19">
        <f>Data!B78*Data!C78</f>
        <v>18386</v>
      </c>
      <c r="H72" s="19">
        <f>IF(Data!C$6=1,Data!D78,IF(Data!C$6=2,G72,Data!B78))</f>
        <v>317</v>
      </c>
      <c r="I72" s="28">
        <f>Data!E78*SQRT(Data!F78/20)</f>
        <v>25.462427729322634</v>
      </c>
      <c r="J72" s="28">
        <f>B$16/100*Data!F78*Data!B78/240/I72</f>
        <v>0.35481691282704486</v>
      </c>
      <c r="K72">
        <f t="shared" si="5"/>
        <v>0.37460347096126839</v>
      </c>
      <c r="L72">
        <f t="shared" si="6"/>
        <v>0.2463856325722428</v>
      </c>
      <c r="M72" s="48">
        <f>(1-I72*L72/Data!G78)*100</f>
        <v>93.967715035659452</v>
      </c>
      <c r="N72" s="49">
        <f t="shared" si="4"/>
        <v>297.87765666304045</v>
      </c>
      <c r="O72" s="50">
        <f>Data!B78/240*B$16/100*Data!$F78</f>
        <v>9.0345000000000013</v>
      </c>
      <c r="P72" s="50">
        <f>Data!C78*O72</f>
        <v>524.00100000000009</v>
      </c>
    </row>
    <row r="73" spans="7:16">
      <c r="G73" s="19">
        <f>Data!B79*Data!C79</f>
        <v>28272</v>
      </c>
      <c r="H73" s="19">
        <f>IF(Data!C$6=1,Data!D79,IF(Data!C$6=2,G73,Data!B79))</f>
        <v>912</v>
      </c>
      <c r="I73" s="28">
        <f>Data!E79*SQRT(Data!F79/20)</f>
        <v>34.734306349624987</v>
      </c>
      <c r="J73" s="28">
        <f>B$16/100*Data!F79*Data!B79/240/I73</f>
        <v>0.77325281033832949</v>
      </c>
      <c r="K73">
        <f t="shared" si="5"/>
        <v>0.29585090325822327</v>
      </c>
      <c r="L73">
        <f t="shared" si="6"/>
        <v>0.125977785760123</v>
      </c>
      <c r="M73" s="48">
        <f>(1-I73*L73/Data!G79)*100</f>
        <v>98.199279422288257</v>
      </c>
      <c r="N73" s="49">
        <f t="shared" si="4"/>
        <v>895.57742833126895</v>
      </c>
      <c r="O73" s="50">
        <f>Data!B79/240*B$16/100*Data!$F79</f>
        <v>26.858400000000003</v>
      </c>
      <c r="P73" s="50">
        <f>Data!C79*O73</f>
        <v>832.61040000000014</v>
      </c>
    </row>
    <row r="74" spans="7:16">
      <c r="G74" s="19">
        <f>Data!B80*Data!C80</f>
        <v>1360</v>
      </c>
      <c r="H74" s="19">
        <f>IF(Data!C$6=1,Data!D80,IF(Data!C$6=2,G74,Data!B80))</f>
        <v>40</v>
      </c>
      <c r="I74" s="28">
        <f>Data!E80*SQRT(Data!F80/20)</f>
        <v>1.8876600709407143</v>
      </c>
      <c r="J74" s="28">
        <f>B$16/100*Data!F80*Data!B80/240/I74</f>
        <v>0.24156891752907225</v>
      </c>
      <c r="K74">
        <f t="shared" si="5"/>
        <v>0.38746975944386597</v>
      </c>
      <c r="L74">
        <f t="shared" si="6"/>
        <v>0.28974133762397342</v>
      </c>
      <c r="M74" s="48">
        <f>(1-I74*L74/Data!G80)*100</f>
        <v>98.632667115165688</v>
      </c>
      <c r="N74" s="49">
        <f t="shared" si="4"/>
        <v>39.453066846066278</v>
      </c>
      <c r="O74" s="50">
        <f>Data!B80/240*B$16/100*Data!$F80</f>
        <v>0.45599999999999996</v>
      </c>
      <c r="P74" s="50">
        <f>Data!C80*O74</f>
        <v>15.503999999999998</v>
      </c>
    </row>
    <row r="75" spans="7:16">
      <c r="G75" s="19">
        <f>Data!B81*Data!C81</f>
        <v>21840</v>
      </c>
      <c r="H75" s="19">
        <f>IF(Data!C$6=1,Data!D81,IF(Data!C$6=2,G75,Data!B81))</f>
        <v>520</v>
      </c>
      <c r="I75" s="28">
        <f>Data!E81*SQRT(Data!F81/20)</f>
        <v>11.04908778165877</v>
      </c>
      <c r="J75" s="28">
        <f>B$16/100*Data!F81*Data!B81/240/I75</f>
        <v>0.40238615964118385</v>
      </c>
      <c r="K75">
        <f t="shared" si="5"/>
        <v>0.36791732986497461</v>
      </c>
      <c r="L75">
        <f t="shared" si="6"/>
        <v>0.22961723612544618</v>
      </c>
      <c r="M75" s="48">
        <f>(1-I75*L75/Data!G81)*100</f>
        <v>98.3840375808077</v>
      </c>
      <c r="N75" s="49">
        <f t="shared" si="4"/>
        <v>511.59699542020002</v>
      </c>
      <c r="O75" s="50">
        <f>Data!B81/240*B$16/100*Data!$F81</f>
        <v>4.4459999999999997</v>
      </c>
      <c r="P75" s="50">
        <f>Data!C81*O75</f>
        <v>186.732</v>
      </c>
    </row>
    <row r="76" spans="7:16">
      <c r="G76" s="19">
        <f>Data!B82*Data!C82</f>
        <v>1300</v>
      </c>
      <c r="H76" s="19">
        <f>IF(Data!C$6=1,Data!D82,IF(Data!C$6=2,G76,Data!B82))</f>
        <v>50</v>
      </c>
      <c r="I76" s="28">
        <f>Data!E82*SQRT(Data!F82/20)</f>
        <v>2.6316162303795996</v>
      </c>
      <c r="J76" s="28">
        <f>B$16/100*Data!F82*Data!B82/240/I76</f>
        <v>0.16244769851504334</v>
      </c>
      <c r="K76">
        <f t="shared" si="5"/>
        <v>0.39371250065976232</v>
      </c>
      <c r="L76">
        <f t="shared" si="6"/>
        <v>0.32297032016429117</v>
      </c>
      <c r="M76" s="48">
        <f>(1-I76*L76/Data!G82)*100</f>
        <v>98.300132127049508</v>
      </c>
      <c r="N76" s="49">
        <f t="shared" si="4"/>
        <v>49.150066063524754</v>
      </c>
      <c r="O76" s="50">
        <f>Data!B82/240*B$16/100*Data!$F82</f>
        <v>0.42749999999999999</v>
      </c>
      <c r="P76" s="50">
        <f>Data!C82*O76</f>
        <v>11.115</v>
      </c>
    </row>
    <row r="77" spans="7:16">
      <c r="G77" s="19">
        <f>Data!B83*Data!C83</f>
        <v>10720</v>
      </c>
      <c r="H77" s="19">
        <f>IF(Data!C$6=1,Data!D83,IF(Data!C$6=2,G77,Data!B83))</f>
        <v>335</v>
      </c>
      <c r="I77" s="28">
        <f>Data!E83*SQRT(Data!F83/20)</f>
        <v>22.082441530636789</v>
      </c>
      <c r="J77" s="28">
        <f>B$16/100*Data!F83*Data!B83/240/I77</f>
        <v>0.3314737634352935</v>
      </c>
      <c r="K77">
        <f t="shared" si="5"/>
        <v>0.37761612928945631</v>
      </c>
      <c r="L77">
        <f t="shared" si="6"/>
        <v>0.25492332740952772</v>
      </c>
      <c r="M77" s="48">
        <f>(1-I77*L77/Data!G83)*100</f>
        <v>96.117703812195671</v>
      </c>
      <c r="N77" s="49">
        <f t="shared" si="4"/>
        <v>321.99430777085547</v>
      </c>
      <c r="O77" s="50">
        <f>Data!B83/240*B$16/100*Data!$F83</f>
        <v>7.3197499999999991</v>
      </c>
      <c r="P77" s="50">
        <f>Data!C83*O77</f>
        <v>234.23199999999997</v>
      </c>
    </row>
    <row r="78" spans="7:16">
      <c r="G78" s="19">
        <f>Data!B84*Data!C84</f>
        <v>32910</v>
      </c>
      <c r="H78" s="19">
        <f>IF(Data!C$6=1,Data!D84,IF(Data!C$6=2,G78,Data!B84))</f>
        <v>1097</v>
      </c>
      <c r="I78" s="28">
        <f>Data!E84*SQRT(Data!F84/20)</f>
        <v>55.637115300997621</v>
      </c>
      <c r="J78" s="28">
        <f>B$16/100*Data!F84*Data!B84/240/I78</f>
        <v>0.43081762723183825</v>
      </c>
      <c r="K78">
        <f t="shared" si="5"/>
        <v>0.36358520188701221</v>
      </c>
      <c r="L78">
        <f t="shared" si="6"/>
        <v>0.21999347530475075</v>
      </c>
      <c r="M78" s="48">
        <f>(1-I78*L78/Data!G84)*100</f>
        <v>95.466739870000893</v>
      </c>
      <c r="N78" s="49">
        <f t="shared" si="4"/>
        <v>1047.2701363739097</v>
      </c>
      <c r="O78" s="50">
        <f>Data!B84/240*B$16/100*Data!$F84</f>
        <v>23.969450000000002</v>
      </c>
      <c r="P78" s="50">
        <f>Data!C84*O78</f>
        <v>719.08350000000007</v>
      </c>
    </row>
    <row r="79" spans="7:16">
      <c r="G79" s="19">
        <f>Data!B85*Data!C85</f>
        <v>8470</v>
      </c>
      <c r="H79" s="19">
        <f>IF(Data!C$6=1,Data!D85,IF(Data!C$6=2,G79,Data!B85))</f>
        <v>121</v>
      </c>
      <c r="I79" s="28">
        <f>Data!E85*SQRT(Data!F85/20)</f>
        <v>6.2678922002797677</v>
      </c>
      <c r="J79" s="28">
        <f>B$16/100*Data!F85*Data!B85/240/I79</f>
        <v>0.29343197700782209</v>
      </c>
      <c r="K79">
        <f t="shared" si="5"/>
        <v>0.38213135623794753</v>
      </c>
      <c r="L79">
        <f t="shared" si="6"/>
        <v>0.26927859359342088</v>
      </c>
      <c r="M79" s="48">
        <f>(1-I79*L79/Data!G85)*100</f>
        <v>97.139306446633029</v>
      </c>
      <c r="N79" s="49">
        <f t="shared" si="4"/>
        <v>117.53856080042597</v>
      </c>
      <c r="O79" s="50">
        <f>Data!B85/240*B$16/100*Data!$F85</f>
        <v>1.8391999999999999</v>
      </c>
      <c r="P79" s="50">
        <f>Data!C85*O79</f>
        <v>128.744</v>
      </c>
    </row>
    <row r="80" spans="7:16">
      <c r="G80" s="19">
        <f>Data!B86*Data!C86</f>
        <v>28560</v>
      </c>
      <c r="H80" s="19">
        <f>IF(Data!C$6=1,Data!D86,IF(Data!C$6=2,G80,Data!B86))</f>
        <v>340</v>
      </c>
      <c r="I80" s="28">
        <f>Data!E86*SQRT(Data!F86/20)</f>
        <v>22.70718309868883</v>
      </c>
      <c r="J80" s="28">
        <f>B$16/100*Data!F86*Data!B86/240/I80</f>
        <v>0.32716519559966772</v>
      </c>
      <c r="K80">
        <f t="shared" si="5"/>
        <v>0.37815230734727634</v>
      </c>
      <c r="L80">
        <f t="shared" si="6"/>
        <v>0.25652162107423954</v>
      </c>
      <c r="M80" s="48">
        <f>(1-I80*L80/Data!G86)*100</f>
        <v>93.527907312771958</v>
      </c>
      <c r="N80" s="49">
        <f t="shared" si="4"/>
        <v>317.99488486342466</v>
      </c>
      <c r="O80" s="50">
        <f>Data!B86/240*B$16/100*Data!$F86</f>
        <v>7.4290000000000012</v>
      </c>
      <c r="P80" s="50">
        <f>Data!C86*O80</f>
        <v>624.03600000000006</v>
      </c>
    </row>
    <row r="81" spans="7:16">
      <c r="G81" s="19">
        <f>Data!B87*Data!C87</f>
        <v>4560</v>
      </c>
      <c r="H81" s="19">
        <f>IF(Data!C$6=1,Data!D87,IF(Data!C$6=2,G81,Data!B87))</f>
        <v>120</v>
      </c>
      <c r="I81" s="28">
        <f>Data!E87*SQRT(Data!F87/20)</f>
        <v>5.5570785358533739</v>
      </c>
      <c r="J81" s="28">
        <f>B$16/100*Data!F87*Data!B87/240/I81</f>
        <v>0.18462938635479301</v>
      </c>
      <c r="K81">
        <f t="shared" si="5"/>
        <v>0.39219986572886784</v>
      </c>
      <c r="L81">
        <f t="shared" si="6"/>
        <v>0.31340745325261826</v>
      </c>
      <c r="M81" s="48">
        <f>(1-I81*L81/Data!G87)*100</f>
        <v>97.822962710691755</v>
      </c>
      <c r="N81" s="49">
        <f t="shared" si="4"/>
        <v>117.3875552528301</v>
      </c>
      <c r="O81" s="50">
        <f>Data!B87/240*B$16/100*Data!$F87</f>
        <v>1.026</v>
      </c>
      <c r="P81" s="50">
        <f>Data!C87*O81</f>
        <v>38.988</v>
      </c>
    </row>
    <row r="82" spans="7:16">
      <c r="G82" s="19">
        <f>Data!B88*Data!C88</f>
        <v>10800</v>
      </c>
      <c r="H82" s="19">
        <f>IF(Data!C$6=1,Data!D88,IF(Data!C$6=2,G82,Data!B88))</f>
        <v>240</v>
      </c>
      <c r="I82" s="28">
        <f>Data!E88*SQRT(Data!F88/20)</f>
        <v>13.689578695924983</v>
      </c>
      <c r="J82" s="28">
        <f>B$16/100*Data!F88*Data!B88/240/I82</f>
        <v>0.38306511226390016</v>
      </c>
      <c r="K82">
        <f t="shared" si="5"/>
        <v>0.37071965736605</v>
      </c>
      <c r="L82">
        <f t="shared" si="6"/>
        <v>0.23632672396761192</v>
      </c>
      <c r="M82" s="48">
        <f>(1-I82*L82/Data!G88)*100</f>
        <v>96.859016227471102</v>
      </c>
      <c r="N82" s="49">
        <f t="shared" si="4"/>
        <v>232.46163894593064</v>
      </c>
      <c r="O82" s="50">
        <f>Data!B88/240*B$16/100*Data!$F88</f>
        <v>5.2439999999999998</v>
      </c>
      <c r="P82" s="50">
        <f>Data!C88*O82</f>
        <v>235.98</v>
      </c>
    </row>
    <row r="83" spans="7:16">
      <c r="G83" s="19">
        <f>Data!B89*Data!C89</f>
        <v>3300</v>
      </c>
      <c r="H83" s="19">
        <f>IF(Data!C$6=1,Data!D89,IF(Data!C$6=2,G83,Data!B89))</f>
        <v>110</v>
      </c>
      <c r="I83" s="28">
        <f>Data!E89*SQRT(Data!F89/20)</f>
        <v>4.1247952259406357</v>
      </c>
      <c r="J83" s="28">
        <f>B$16/100*Data!F89*Data!B89/240/I83</f>
        <v>0.22801131898263494</v>
      </c>
      <c r="K83">
        <f t="shared" si="5"/>
        <v>0.38870511451367518</v>
      </c>
      <c r="L83">
        <f t="shared" si="6"/>
        <v>0.29526180750785008</v>
      </c>
      <c r="M83" s="48">
        <f>(1-I83*L83/Data!G89)*100</f>
        <v>98.567182948222381</v>
      </c>
      <c r="N83" s="49">
        <f t="shared" si="4"/>
        <v>108.42390124304463</v>
      </c>
      <c r="O83" s="50">
        <f>Data!B89/240*B$16/100*Data!$F89</f>
        <v>0.9405</v>
      </c>
      <c r="P83" s="50">
        <f>Data!C89*O83</f>
        <v>28.215</v>
      </c>
    </row>
    <row r="84" spans="7:16">
      <c r="G84" s="19">
        <f>Data!B90*Data!C90</f>
        <v>3066</v>
      </c>
      <c r="H84" s="19">
        <f>IF(Data!C$6=1,Data!D90,IF(Data!C$6=2,G84,Data!B90))</f>
        <v>42</v>
      </c>
      <c r="I84" s="28">
        <f>Data!E90*SQRT(Data!F90/20)</f>
        <v>3.2005500227074131</v>
      </c>
      <c r="J84" s="28">
        <f>B$16/100*Data!F90*Data!B90/240/I84</f>
        <v>0.36153160918921823</v>
      </c>
      <c r="K84">
        <f t="shared" si="5"/>
        <v>0.37370362036649207</v>
      </c>
      <c r="L84">
        <f t="shared" si="6"/>
        <v>0.24396762643740619</v>
      </c>
      <c r="M84" s="48">
        <f>(1-I84*L84/Data!G90)*100</f>
        <v>97.703439434311434</v>
      </c>
      <c r="N84" s="49">
        <f t="shared" si="4"/>
        <v>41.035444562410802</v>
      </c>
      <c r="O84" s="50">
        <f>Data!B90/240*B$16/100*Data!$F90</f>
        <v>1.1571</v>
      </c>
      <c r="P84" s="50">
        <f>Data!C90*O84</f>
        <v>84.468299999999999</v>
      </c>
    </row>
    <row r="85" spans="7:16">
      <c r="G85" s="19">
        <f>Data!B91*Data!C91</f>
        <v>9170</v>
      </c>
      <c r="H85" s="19">
        <f>IF(Data!C$6=1,Data!D91,IF(Data!C$6=2,G85,Data!B91))</f>
        <v>655</v>
      </c>
      <c r="I85" s="28">
        <f>Data!E91*SQRT(Data!F91/20)</f>
        <v>14.013842765215211</v>
      </c>
      <c r="J85" s="28">
        <f>B$16/100*Data!F91*Data!B91/240/I85</f>
        <v>0.39962272260545068</v>
      </c>
      <c r="K85">
        <f t="shared" si="5"/>
        <v>0.36832526363115087</v>
      </c>
      <c r="L85">
        <f t="shared" si="6"/>
        <v>0.23056843409368358</v>
      </c>
      <c r="M85" s="48">
        <f>(1-I85*L85/Data!G91)*100</f>
        <v>98.944068698689293</v>
      </c>
      <c r="N85" s="49">
        <f t="shared" si="4"/>
        <v>648.0836499764149</v>
      </c>
      <c r="O85" s="50">
        <f>Data!B91/240*B$16/100*Data!$F91</f>
        <v>5.60025</v>
      </c>
      <c r="P85" s="50">
        <f>Data!C91*O85</f>
        <v>78.403499999999994</v>
      </c>
    </row>
    <row r="86" spans="7:16">
      <c r="G86" s="19">
        <f>Data!B92*Data!C92</f>
        <v>10647</v>
      </c>
      <c r="H86" s="19">
        <f>IF(Data!C$6=1,Data!D92,IF(Data!C$6=2,G86,Data!B92))</f>
        <v>117</v>
      </c>
      <c r="I86" s="28">
        <f>Data!E92*SQRT(Data!F92/20)</f>
        <v>4.9023477286101098</v>
      </c>
      <c r="J86" s="28">
        <f>B$16/100*Data!F92*Data!B92/240/I86</f>
        <v>0.20405529256155286</v>
      </c>
      <c r="K86">
        <f t="shared" si="5"/>
        <v>0.39072199440712124</v>
      </c>
      <c r="L86">
        <f t="shared" si="6"/>
        <v>0.30519116860668744</v>
      </c>
      <c r="M86" s="48">
        <f>(1-I86*L86/Data!G92)*100</f>
        <v>97.066366211351252</v>
      </c>
      <c r="N86" s="49">
        <f t="shared" si="4"/>
        <v>113.56764846728096</v>
      </c>
      <c r="O86" s="50">
        <f>Data!B92/240*B$16/100*Data!$F92</f>
        <v>1.0003500000000001</v>
      </c>
      <c r="P86" s="50">
        <f>Data!C92*O86</f>
        <v>91.031850000000006</v>
      </c>
    </row>
    <row r="87" spans="7:16">
      <c r="G87" s="19">
        <f>Data!B93*Data!C93</f>
        <v>21675</v>
      </c>
      <c r="H87" s="19">
        <f>IF(Data!C$6=1,Data!D93,IF(Data!C$6=2,G87,Data!B93))</f>
        <v>425</v>
      </c>
      <c r="I87" s="28">
        <f>Data!E93*SQRT(Data!F93/20)</f>
        <v>40.345875327161693</v>
      </c>
      <c r="J87" s="28">
        <f>B$16/100*Data!F93*Data!B93/240/I87</f>
        <v>0.37026709369576916</v>
      </c>
      <c r="K87">
        <f t="shared" si="5"/>
        <v>0.37251105536982632</v>
      </c>
      <c r="L87">
        <f t="shared" si="6"/>
        <v>0.24084713347689538</v>
      </c>
      <c r="M87" s="48">
        <f>(1-I87*L87/Data!G93)*100</f>
        <v>92.467295798323178</v>
      </c>
      <c r="N87" s="49">
        <f t="shared" si="4"/>
        <v>392.98600714287352</v>
      </c>
      <c r="O87" s="50">
        <f>Data!B93/240*B$16/100*Data!$F93</f>
        <v>14.938750000000001</v>
      </c>
      <c r="P87" s="50">
        <f>Data!C93*O87</f>
        <v>761.87625000000003</v>
      </c>
    </row>
    <row r="88" spans="7:16">
      <c r="G88" s="19">
        <f>Data!B94*Data!C94</f>
        <v>8555</v>
      </c>
      <c r="H88" s="19">
        <f>IF(Data!C$6=1,Data!D94,IF(Data!C$6=2,G88,Data!B94))</f>
        <v>295</v>
      </c>
      <c r="I88" s="28">
        <f>Data!E94*SQRT(Data!F94/20)</f>
        <v>11.197949917152597</v>
      </c>
      <c r="J88" s="28">
        <f>B$16/100*Data!F94*Data!B94/240/I88</f>
        <v>0.60064565833585026</v>
      </c>
      <c r="K88">
        <f t="shared" si="5"/>
        <v>0.33309507945744327</v>
      </c>
      <c r="L88">
        <f t="shared" si="6"/>
        <v>0.16849533841725975</v>
      </c>
      <c r="M88" s="48">
        <f>(1-I88*L88/Data!G94)*100</f>
        <v>98.680557789601295</v>
      </c>
      <c r="N88" s="49">
        <f t="shared" si="4"/>
        <v>291.10764547932382</v>
      </c>
      <c r="O88" s="50">
        <f>Data!B94/240*B$16/100*Data!$F94</f>
        <v>6.726</v>
      </c>
      <c r="P88" s="50">
        <f>Data!C94*O88</f>
        <v>195.054</v>
      </c>
    </row>
    <row r="89" spans="7:16">
      <c r="G89" s="19">
        <f>Data!B95*Data!C95</f>
        <v>26543</v>
      </c>
      <c r="H89" s="19">
        <f>IF(Data!C$6=1,Data!D95,IF(Data!C$6=2,G89,Data!B95))</f>
        <v>1397</v>
      </c>
      <c r="I89" s="28">
        <f>Data!E95*SQRT(Data!F95/20)</f>
        <v>48.110665890399247</v>
      </c>
      <c r="J89" s="28">
        <f>B$16/100*Data!F95*Data!B95/240/I89</f>
        <v>0.27585359201291793</v>
      </c>
      <c r="K89">
        <f t="shared" si="5"/>
        <v>0.3840481650148001</v>
      </c>
      <c r="L89">
        <f t="shared" si="6"/>
        <v>0.27609830719514761</v>
      </c>
      <c r="M89" s="48">
        <f>(1-I89*L89/Data!G95)*100</f>
        <v>96.531782399381044</v>
      </c>
      <c r="N89" s="49">
        <f t="shared" si="4"/>
        <v>1348.5490001193532</v>
      </c>
      <c r="O89" s="50">
        <f>Data!B95/240*B$16/100*Data!$F95</f>
        <v>13.2715</v>
      </c>
      <c r="P89" s="50">
        <f>Data!C95*O89</f>
        <v>252.1585</v>
      </c>
    </row>
    <row r="90" spans="7:16">
      <c r="G90" s="19">
        <f>Data!B96*Data!C96</f>
        <v>1484</v>
      </c>
      <c r="H90" s="19">
        <f>IF(Data!C$6=1,Data!D96,IF(Data!C$6=2,G90,Data!B96))</f>
        <v>106</v>
      </c>
      <c r="I90" s="28">
        <f>Data!E96*SQRT(Data!F96/20)</f>
        <v>6.5864198620250134</v>
      </c>
      <c r="J90" s="28">
        <f>B$16/100*Data!F96*Data!B96/240/I90</f>
        <v>0.35164779174704913</v>
      </c>
      <c r="K90">
        <f t="shared" si="5"/>
        <v>0.37502305040988732</v>
      </c>
      <c r="L90">
        <f t="shared" si="6"/>
        <v>0.24753271822094389</v>
      </c>
      <c r="M90" s="48">
        <f>(1-I90*L90/Data!G96)*100</f>
        <v>98.461929800196728</v>
      </c>
      <c r="N90" s="49">
        <f t="shared" si="4"/>
        <v>104.36964558820853</v>
      </c>
      <c r="O90" s="50">
        <f>Data!B96/240*B$16/100*Data!$F96</f>
        <v>2.3161</v>
      </c>
      <c r="P90" s="50">
        <f>Data!C96*O90</f>
        <v>32.425400000000003</v>
      </c>
    </row>
    <row r="91" spans="7:16">
      <c r="G91" s="19">
        <f>Data!B97*Data!C97</f>
        <v>24660</v>
      </c>
      <c r="H91" s="19">
        <f>IF(Data!C$6=1,Data!D97,IF(Data!C$6=2,G91,Data!B97))</f>
        <v>274</v>
      </c>
      <c r="I91" s="28">
        <f>Data!E97*SQRT(Data!F97/20)</f>
        <v>34.502575563412272</v>
      </c>
      <c r="J91" s="28">
        <f>B$16/100*Data!F97*Data!B97/240/I91</f>
        <v>0.27914147980921034</v>
      </c>
      <c r="K91">
        <f t="shared" si="5"/>
        <v>0.38369792665709285</v>
      </c>
      <c r="L91">
        <f t="shared" si="6"/>
        <v>0.27481373281229604</v>
      </c>
      <c r="M91" s="48">
        <f>(1-I91*L91/Data!G97)*100</f>
        <v>87.843869766385083</v>
      </c>
      <c r="N91" s="49">
        <f t="shared" si="4"/>
        <v>240.69220315989514</v>
      </c>
      <c r="O91" s="50">
        <f>Data!B97/240*B$16/100*Data!$F97</f>
        <v>9.6311000000000018</v>
      </c>
      <c r="P91" s="50">
        <f>Data!C97*O91</f>
        <v>866.79900000000021</v>
      </c>
    </row>
    <row r="92" spans="7:16">
      <c r="G92" s="19">
        <f>Data!B98*Data!C98</f>
        <v>54940</v>
      </c>
      <c r="H92" s="19">
        <f>IF(Data!C$6=1,Data!D98,IF(Data!C$6=2,G92,Data!B98))</f>
        <v>1340</v>
      </c>
      <c r="I92" s="28">
        <f>Data!E98*SQRT(Data!F98/20)</f>
        <v>65.926641308563006</v>
      </c>
      <c r="J92" s="28">
        <f>B$16/100*Data!F98*Data!B98/240/I92</f>
        <v>0.5406615488444475</v>
      </c>
      <c r="K92">
        <f t="shared" si="5"/>
        <v>0.34469436345621407</v>
      </c>
      <c r="L92">
        <f t="shared" si="6"/>
        <v>0.18553958379770544</v>
      </c>
      <c r="M92" s="48">
        <f>(1-I92*L92/Data!G98)*100</f>
        <v>95.221874379073682</v>
      </c>
      <c r="N92" s="49">
        <f t="shared" si="4"/>
        <v>1275.9731166795873</v>
      </c>
      <c r="O92" s="50">
        <f>Data!B98/240*B$16/100*Data!$F98</f>
        <v>35.643999999999998</v>
      </c>
      <c r="P92" s="50">
        <f>Data!C98*O92</f>
        <v>1461.404</v>
      </c>
    </row>
    <row r="93" spans="7:16">
      <c r="G93" s="19">
        <f>Data!B99*Data!C99</f>
        <v>3520</v>
      </c>
      <c r="H93" s="19">
        <f>IF(Data!C$6=1,Data!D99,IF(Data!C$6=2,G93,Data!B99))</f>
        <v>176</v>
      </c>
      <c r="I93" s="28">
        <f>Data!E99*SQRT(Data!F99/20)</f>
        <v>17.362667790083357</v>
      </c>
      <c r="J93" s="28">
        <f>B$16/100*Data!F99*Data!B99/240/I93</f>
        <v>0.31778526587667377</v>
      </c>
      <c r="K93">
        <f t="shared" si="5"/>
        <v>0.37929787223246825</v>
      </c>
      <c r="L93">
        <f t="shared" si="6"/>
        <v>0.26002546244277669</v>
      </c>
      <c r="M93" s="48">
        <f>(1-I93*L93/Data!G99)*100</f>
        <v>96.605461863641565</v>
      </c>
      <c r="N93" s="49">
        <f t="shared" si="4"/>
        <v>170.02561288000913</v>
      </c>
      <c r="O93" s="50">
        <f>Data!B99/240*B$16/100*Data!$F99</f>
        <v>5.5175999999999998</v>
      </c>
      <c r="P93" s="50">
        <f>Data!C99*O93</f>
        <v>110.352</v>
      </c>
    </row>
    <row r="94" spans="7:16">
      <c r="G94" s="19">
        <f>Data!B100*Data!C100</f>
        <v>20412</v>
      </c>
      <c r="H94" s="19">
        <f>IF(Data!C$6=1,Data!D100,IF(Data!C$6=2,G94,Data!B100))</f>
        <v>252</v>
      </c>
      <c r="I94" s="28">
        <f>Data!E100*SQRT(Data!F100/20)</f>
        <v>7.9458906623880337</v>
      </c>
      <c r="J94" s="28">
        <f>B$16/100*Data!F100*Data!B100/240/I94</f>
        <v>0.48206049677114776</v>
      </c>
      <c r="K94">
        <f t="shared" si="5"/>
        <v>0.35517989772993341</v>
      </c>
      <c r="L94">
        <f t="shared" si="6"/>
        <v>0.2033879723770711</v>
      </c>
      <c r="M94" s="48">
        <f>(1-I94*L94/Data!G100)*100</f>
        <v>97.954305581578467</v>
      </c>
      <c r="N94" s="49">
        <f t="shared" si="4"/>
        <v>246.84485006557773</v>
      </c>
      <c r="O94" s="50">
        <f>Data!B100/240*B$16/100*Data!$F100</f>
        <v>3.8304</v>
      </c>
      <c r="P94" s="50">
        <f>Data!C100*O94</f>
        <v>310.26240000000001</v>
      </c>
    </row>
    <row r="95" spans="7:16">
      <c r="G95" s="19">
        <f>Data!B101*Data!C101</f>
        <v>5963</v>
      </c>
      <c r="H95" s="19">
        <f>IF(Data!C$6=1,Data!D101,IF(Data!C$6=2,G95,Data!B101))</f>
        <v>89</v>
      </c>
      <c r="I95" s="28">
        <f>Data!E101*SQRT(Data!F101/20)</f>
        <v>2.4103668416623294</v>
      </c>
      <c r="J95" s="28">
        <f>B$16/100*Data!F101*Data!B101/240/I95</f>
        <v>0.3156988334087788</v>
      </c>
      <c r="K95">
        <f t="shared" si="5"/>
        <v>0.3795486182092645</v>
      </c>
      <c r="L95">
        <f t="shared" si="6"/>
        <v>0.26080937591266951</v>
      </c>
      <c r="M95" s="48">
        <f>(1-I95*L95/Data!G101)*100</f>
        <v>98.767360251579333</v>
      </c>
      <c r="N95" s="49">
        <f t="shared" si="4"/>
        <v>87.902950623905596</v>
      </c>
      <c r="O95" s="50">
        <f>Data!B101/240*B$16/100*Data!$F101</f>
        <v>0.76095000000000002</v>
      </c>
      <c r="P95" s="50">
        <f>Data!C101*O95</f>
        <v>50.983650000000004</v>
      </c>
    </row>
    <row r="96" spans="7:16">
      <c r="G96" s="19">
        <f>Data!B102*Data!C102</f>
        <v>2350</v>
      </c>
      <c r="H96" s="19">
        <f>IF(Data!C$6=1,Data!D102,IF(Data!C$6=2,G96,Data!B102))</f>
        <v>94</v>
      </c>
      <c r="I96" s="28">
        <f>Data!E102*SQRT(Data!F102/20)</f>
        <v>6.4539970140490466</v>
      </c>
      <c r="J96" s="28">
        <f>B$16/100*Data!F102*Data!B102/240/I96</f>
        <v>0.35974606045616553</v>
      </c>
      <c r="K96">
        <f t="shared" si="5"/>
        <v>0.37394433990451992</v>
      </c>
      <c r="L96">
        <f t="shared" si="6"/>
        <v>0.24460896802242177</v>
      </c>
      <c r="M96" s="48">
        <f>(1-I96*L96/Data!G102)*100</f>
        <v>98.185395920429514</v>
      </c>
      <c r="N96" s="49">
        <f t="shared" si="4"/>
        <v>92.294272165203751</v>
      </c>
      <c r="O96" s="50">
        <f>Data!B102/240*B$16/100*Data!$F102</f>
        <v>2.3217999999999996</v>
      </c>
      <c r="P96" s="50">
        <f>Data!C102*O96</f>
        <v>58.044999999999987</v>
      </c>
    </row>
    <row r="97" spans="7:16">
      <c r="G97" s="19">
        <f>Data!B103*Data!C103</f>
        <v>8280</v>
      </c>
      <c r="H97" s="19">
        <f>IF(Data!C$6=1,Data!D103,IF(Data!C$6=2,G97,Data!B103))</f>
        <v>345</v>
      </c>
      <c r="I97" s="28">
        <f>Data!E103*SQRT(Data!F103/20)</f>
        <v>11.832573171273069</v>
      </c>
      <c r="J97" s="28">
        <f>B$16/100*Data!F103*Data!B103/240/I97</f>
        <v>0.11079584981420819</v>
      </c>
      <c r="K97">
        <f t="shared" si="5"/>
        <v>0.39650066426430364</v>
      </c>
      <c r="L97">
        <f t="shared" si="6"/>
        <v>0.34599004198903749</v>
      </c>
      <c r="M97" s="48">
        <f>(1-I97*L97/Data!G103)*100</f>
        <v>97.57754290629164</v>
      </c>
      <c r="N97" s="49">
        <f t="shared" si="4"/>
        <v>336.64252302670616</v>
      </c>
      <c r="O97" s="50">
        <f>Data!B103/240*B$16/100*Data!$F103</f>
        <v>1.3109999999999999</v>
      </c>
      <c r="P97" s="50">
        <f>Data!C103*O97</f>
        <v>31.463999999999999</v>
      </c>
    </row>
    <row r="98" spans="7:16">
      <c r="G98" s="19">
        <f>Data!B104*Data!C104</f>
        <v>52358</v>
      </c>
      <c r="H98" s="19">
        <f>IF(Data!C$6=1,Data!D104,IF(Data!C$6=2,G98,Data!B104))</f>
        <v>94</v>
      </c>
      <c r="I98" s="28">
        <f>Data!E104*SQRT(Data!F104/20)</f>
        <v>3.4798577894849632</v>
      </c>
      <c r="J98" s="28">
        <f>B$16/100*Data!F104*Data!B104/240/I98</f>
        <v>0.56456330081545403</v>
      </c>
      <c r="K98">
        <f t="shared" si="5"/>
        <v>0.34017143674356792</v>
      </c>
      <c r="L98">
        <f t="shared" si="6"/>
        <v>0.17860165333815758</v>
      </c>
      <c r="M98" s="48">
        <f>(1-I98*L98/Data!G104)*100</f>
        <v>96.547175807868442</v>
      </c>
      <c r="N98" s="49">
        <f t="shared" si="4"/>
        <v>90.754345259396345</v>
      </c>
      <c r="O98" s="50">
        <f>Data!B104/240*B$16/100*Data!$F104</f>
        <v>1.9645999999999999</v>
      </c>
      <c r="P98" s="50">
        <f>Data!C104*O98</f>
        <v>1094.2821999999999</v>
      </c>
    </row>
    <row r="99" spans="7:16">
      <c r="G99" s="19">
        <f>Data!B105*Data!C105</f>
        <v>81716</v>
      </c>
      <c r="H99" s="19">
        <f>IF(Data!C$6=1,Data!D105,IF(Data!C$6=2,G99,Data!B105))</f>
        <v>124</v>
      </c>
      <c r="I99" s="28">
        <f>Data!E105*SQRT(Data!F105/20)</f>
        <v>7.4910064652873691</v>
      </c>
      <c r="J99" s="28">
        <f>B$16/100*Data!F105*Data!B105/240/I99</f>
        <v>0.26733390356554398</v>
      </c>
      <c r="K99">
        <f t="shared" si="5"/>
        <v>0.38493784071459697</v>
      </c>
      <c r="L99">
        <f t="shared" si="6"/>
        <v>0.27944626699104019</v>
      </c>
      <c r="M99" s="48">
        <f>(1-I99*L99/Data!G105)*100</f>
        <v>89.533331036348486</v>
      </c>
      <c r="N99" s="49">
        <f t="shared" si="4"/>
        <v>111.02133048507213</v>
      </c>
      <c r="O99" s="50">
        <f>Data!B105/240*B$16/100*Data!$F105</f>
        <v>2.0026000000000002</v>
      </c>
      <c r="P99" s="50">
        <f>Data!C105*O99</f>
        <v>1319.7134000000001</v>
      </c>
    </row>
    <row r="100" spans="7:16">
      <c r="G100" s="19">
        <f>Data!B106*Data!C106</f>
        <v>110880</v>
      </c>
      <c r="H100" s="19">
        <f>IF(Data!C$6=1,Data!D106,IF(Data!C$6=2,G100,Data!B106))</f>
        <v>630</v>
      </c>
      <c r="I100" s="28">
        <f>Data!E106*SQRT(Data!F106/20)</f>
        <v>22.13725751107588</v>
      </c>
      <c r="J100" s="28">
        <f>B$16/100*Data!F106*Data!B106/240/I100</f>
        <v>0.24332282340325967</v>
      </c>
      <c r="K100">
        <f t="shared" si="5"/>
        <v>0.38730503177470355</v>
      </c>
      <c r="L100">
        <f t="shared" si="6"/>
        <v>0.28903237861537112</v>
      </c>
      <c r="M100" s="48">
        <f>(1-I100*L100/Data!G106)*100</f>
        <v>92.472489183003233</v>
      </c>
      <c r="N100" s="49">
        <f t="shared" si="4"/>
        <v>582.57668185292039</v>
      </c>
      <c r="O100" s="50">
        <f>Data!B106/240*B$16/100*Data!$F106</f>
        <v>5.3864999999999998</v>
      </c>
      <c r="P100" s="50">
        <f>Data!C106*O100</f>
        <v>948.024</v>
      </c>
    </row>
    <row r="101" spans="7:16">
      <c r="G101" s="19">
        <f>Data!B107*Data!C107</f>
        <v>101727</v>
      </c>
      <c r="H101" s="19">
        <f>IF(Data!C$6=1,Data!D107,IF(Data!C$6=2,G101,Data!B107))</f>
        <v>381</v>
      </c>
      <c r="I101" s="28">
        <f>Data!E107*SQRT(Data!F107/20)</f>
        <v>11.782053975544633</v>
      </c>
      <c r="J101" s="28">
        <f>B$16/100*Data!F107*Data!B107/240/I101</f>
        <v>0.27648404995949932</v>
      </c>
      <c r="K101">
        <f t="shared" si="5"/>
        <v>0.3839813031237076</v>
      </c>
      <c r="L101">
        <f t="shared" si="6"/>
        <v>0.27585166632217789</v>
      </c>
      <c r="M101" s="48">
        <f>(1-I101*L101/Data!G107)*100</f>
        <v>93.867737317260705</v>
      </c>
      <c r="N101" s="49">
        <f t="shared" si="4"/>
        <v>357.63607917876334</v>
      </c>
      <c r="O101" s="50">
        <f>Data!B107/240*B$16/100*Data!$F107</f>
        <v>3.2575500000000002</v>
      </c>
      <c r="P101" s="50">
        <f>Data!C107*O101</f>
        <v>869.76585</v>
      </c>
    </row>
    <row r="102" spans="7:16">
      <c r="G102" s="19">
        <f>Data!B108*Data!C108</f>
        <v>62775</v>
      </c>
      <c r="H102" s="19">
        <f>IF(Data!C$6=1,Data!D108,IF(Data!C$6=2,G102,Data!B108))</f>
        <v>135</v>
      </c>
      <c r="I102" s="28">
        <f>Data!E108*SQRT(Data!F108/20)</f>
        <v>6.4163370051320747</v>
      </c>
      <c r="J102" s="28">
        <f>B$16/100*Data!F108*Data!B108/240/I102</f>
        <v>0.17989235900121503</v>
      </c>
      <c r="K102">
        <f t="shared" si="5"/>
        <v>0.39253862740381285</v>
      </c>
      <c r="L102">
        <f t="shared" si="6"/>
        <v>0.31543342767316768</v>
      </c>
      <c r="M102" s="48">
        <f>(1-I102*L102/Data!G108)*100</f>
        <v>91.566970105687503</v>
      </c>
      <c r="N102" s="49">
        <f t="shared" ref="N102:N133" si="7">H102*M102/100</f>
        <v>123.61540964267813</v>
      </c>
      <c r="O102" s="50">
        <f>Data!B108/240*B$16/100*Data!$F108</f>
        <v>1.15425</v>
      </c>
      <c r="P102" s="50">
        <f>Data!C108*O102</f>
        <v>536.72625000000005</v>
      </c>
    </row>
    <row r="103" spans="7:16">
      <c r="G103" s="19">
        <f>Data!B109*Data!C109</f>
        <v>158220</v>
      </c>
      <c r="H103" s="19">
        <f>IF(Data!C$6=1,Data!D109,IF(Data!C$6=2,G103,Data!B109))</f>
        <v>540</v>
      </c>
      <c r="I103" s="28">
        <f>Data!E109*SQRT(Data!F109/20)</f>
        <v>13.885598824890041</v>
      </c>
      <c r="J103" s="28">
        <f>B$16/100*Data!F109*Data!B109/240/I103</f>
        <v>0.33250276478706792</v>
      </c>
      <c r="K103">
        <f t="shared" si="5"/>
        <v>0.3774871514688764</v>
      </c>
      <c r="L103">
        <f t="shared" si="6"/>
        <v>0.25454264947139654</v>
      </c>
      <c r="M103" s="48">
        <f>(1-I103*L103/Data!G109)*100</f>
        <v>94.205775222320625</v>
      </c>
      <c r="N103" s="49">
        <f t="shared" si="7"/>
        <v>508.71118620053136</v>
      </c>
      <c r="O103" s="50">
        <f>Data!B109/240*B$16/100*Data!$F109</f>
        <v>4.617</v>
      </c>
      <c r="P103" s="50">
        <f>Data!C109*O103</f>
        <v>1352.7809999999999</v>
      </c>
    </row>
    <row r="104" spans="7:16">
      <c r="G104" s="19">
        <f>Data!B110*Data!C110</f>
        <v>81928</v>
      </c>
      <c r="H104" s="19">
        <f>IF(Data!C$6=1,Data!D110,IF(Data!C$6=2,G104,Data!B110))</f>
        <v>616</v>
      </c>
      <c r="I104" s="28">
        <f>Data!E110*SQRT(Data!F110/20)</f>
        <v>22.448123389434684</v>
      </c>
      <c r="J104" s="28">
        <f>B$16/100*Data!F110*Data!B110/240/I104</f>
        <v>0.41710390831185629</v>
      </c>
      <c r="K104">
        <f t="shared" si="5"/>
        <v>0.36570527205751252</v>
      </c>
      <c r="L104">
        <f t="shared" si="6"/>
        <v>0.22459851802783776</v>
      </c>
      <c r="M104" s="48">
        <f>(1-I104*L104/Data!G110)*100</f>
        <v>94.748109118986378</v>
      </c>
      <c r="N104" s="49">
        <f t="shared" si="7"/>
        <v>583.64835217295604</v>
      </c>
      <c r="O104" s="50">
        <f>Data!B110/240*B$16/100*Data!$F110</f>
        <v>9.3632000000000009</v>
      </c>
      <c r="P104" s="50">
        <f>Data!C110*O104</f>
        <v>1245.3056000000001</v>
      </c>
    </row>
    <row r="105" spans="7:16">
      <c r="G105" s="19">
        <f>Data!B111*Data!C111</f>
        <v>167440</v>
      </c>
      <c r="H105" s="19">
        <f>IF(Data!C$6=1,Data!D111,IF(Data!C$6=2,G105,Data!B111))</f>
        <v>260</v>
      </c>
      <c r="I105" s="28">
        <f>Data!E111*SQRT(Data!F111/20)</f>
        <v>10.346442229633105</v>
      </c>
      <c r="J105" s="28">
        <f>B$16/100*Data!F111*Data!B111/240/I105</f>
        <v>0.40583998893587803</v>
      </c>
      <c r="K105">
        <f t="shared" si="5"/>
        <v>0.36740417202357534</v>
      </c>
      <c r="L105">
        <f t="shared" si="6"/>
        <v>0.22843234926403358</v>
      </c>
      <c r="M105" s="48">
        <f>(1-I105*L105/Data!G111)*100</f>
        <v>91.559063910572519</v>
      </c>
      <c r="N105" s="49">
        <f t="shared" si="7"/>
        <v>238.05356616748853</v>
      </c>
      <c r="O105" s="50">
        <f>Data!B111/240*B$16/100*Data!$F111</f>
        <v>4.1989999999999998</v>
      </c>
      <c r="P105" s="50">
        <f>Data!C111*O105</f>
        <v>2704.1559999999999</v>
      </c>
    </row>
    <row r="106" spans="7:16">
      <c r="G106" s="19">
        <f>Data!B112*Data!C112</f>
        <v>58960</v>
      </c>
      <c r="H106" s="19">
        <f>IF(Data!C$6=1,Data!D112,IF(Data!C$6=2,G106,Data!B112))</f>
        <v>134</v>
      </c>
      <c r="I106" s="28">
        <f>Data!E112*SQRT(Data!F112/20)</f>
        <v>8.6815331309001618</v>
      </c>
      <c r="J106" s="28">
        <f>B$16/100*Data!F112*Data!B112/240/I106</f>
        <v>0.35191940800474902</v>
      </c>
      <c r="K106">
        <f t="shared" si="5"/>
        <v>0.37498721861496676</v>
      </c>
      <c r="L106">
        <f t="shared" si="6"/>
        <v>0.24743425729342275</v>
      </c>
      <c r="M106" s="48">
        <f>(1-I106*L106/Data!G112)*100</f>
        <v>91.407565190349899</v>
      </c>
      <c r="N106" s="49">
        <f t="shared" si="7"/>
        <v>122.48613735506886</v>
      </c>
      <c r="O106" s="50">
        <f>Data!B112/240*B$16/100*Data!$F112</f>
        <v>3.0552000000000001</v>
      </c>
      <c r="P106" s="50">
        <f>Data!C112*O106</f>
        <v>1344.288</v>
      </c>
    </row>
    <row r="107" spans="7:16">
      <c r="G107" s="19">
        <f>Data!B113*Data!C113</f>
        <v>63143</v>
      </c>
      <c r="H107" s="19">
        <f>IF(Data!C$6=1,Data!D113,IF(Data!C$6=2,G107,Data!B113))</f>
        <v>233</v>
      </c>
      <c r="I107" s="28">
        <f>Data!E113*SQRT(Data!F113/20)</f>
        <v>6.1865829081266108</v>
      </c>
      <c r="J107" s="28">
        <f>B$16/100*Data!F113*Data!B113/240/I107</f>
        <v>0.28623232344852301</v>
      </c>
      <c r="K107">
        <f t="shared" si="5"/>
        <v>0.3829295788597053</v>
      </c>
      <c r="L107">
        <f t="shared" si="6"/>
        <v>0.27205746141010478</v>
      </c>
      <c r="M107" s="48">
        <f>(1-I107*L107/Data!G113)*100</f>
        <v>95.992604664790321</v>
      </c>
      <c r="N107" s="49">
        <f t="shared" si="7"/>
        <v>223.66276886896142</v>
      </c>
      <c r="O107" s="50">
        <f>Data!B113/240*B$16/100*Data!$F113</f>
        <v>1.7708000000000002</v>
      </c>
      <c r="P107" s="50">
        <f>Data!C113*O107</f>
        <v>479.88680000000005</v>
      </c>
    </row>
    <row r="108" spans="7:16">
      <c r="G108" s="19">
        <f>Data!B114*Data!C114</f>
        <v>71622</v>
      </c>
      <c r="H108" s="19">
        <f>IF(Data!C$6=1,Data!D114,IF(Data!C$6=2,G108,Data!B114))</f>
        <v>346</v>
      </c>
      <c r="I108" s="28">
        <f>Data!E114*SQRT(Data!F114/20)</f>
        <v>19.090888105798307</v>
      </c>
      <c r="J108" s="28">
        <f>B$16/100*Data!F114*Data!B114/240/I108</f>
        <v>0.25826456960388877</v>
      </c>
      <c r="K108">
        <f t="shared" si="5"/>
        <v>0.38585640118937425</v>
      </c>
      <c r="L108">
        <f t="shared" si="6"/>
        <v>0.28304092372333123</v>
      </c>
      <c r="M108" s="48">
        <f>(1-I108*L108/Data!G114)*100</f>
        <v>90.683616199717392</v>
      </c>
      <c r="N108" s="49">
        <f t="shared" si="7"/>
        <v>313.76531205102219</v>
      </c>
      <c r="O108" s="50">
        <f>Data!B114/240*B$16/100*Data!$F114</f>
        <v>4.9305000000000003</v>
      </c>
      <c r="P108" s="50">
        <f>Data!C114*O108</f>
        <v>1020.6135</v>
      </c>
    </row>
    <row r="109" spans="7:16">
      <c r="G109" s="19">
        <f>Data!B115*Data!C115</f>
        <v>226848</v>
      </c>
      <c r="H109" s="19">
        <f>IF(Data!C$6=1,Data!D115,IF(Data!C$6=2,G109,Data!B115))</f>
        <v>556</v>
      </c>
      <c r="I109" s="28">
        <f>Data!E115*SQRT(Data!F115/20)</f>
        <v>11.014058794895359</v>
      </c>
      <c r="J109" s="28">
        <f>B$16/100*Data!F115*Data!B115/240/I109</f>
        <v>0.19182755779179342</v>
      </c>
      <c r="K109">
        <f t="shared" si="5"/>
        <v>0.39166883364173682</v>
      </c>
      <c r="L109">
        <f t="shared" si="6"/>
        <v>0.31034571931006777</v>
      </c>
      <c r="M109" s="48">
        <f>(1-I109*L109/Data!G115)*100</f>
        <v>93.426603847643889</v>
      </c>
      <c r="N109" s="49">
        <f t="shared" si="7"/>
        <v>519.45191739289999</v>
      </c>
      <c r="O109" s="50">
        <f>Data!B115/240*B$16/100*Data!$F115</f>
        <v>2.1128000000000005</v>
      </c>
      <c r="P109" s="50">
        <f>Data!C115*O109</f>
        <v>862.02240000000018</v>
      </c>
    </row>
    <row r="110" spans="7:16">
      <c r="G110" s="19">
        <f>Data!B116*Data!C116</f>
        <v>127720</v>
      </c>
      <c r="H110" s="19">
        <f>IF(Data!C$6=1,Data!D116,IF(Data!C$6=2,G110,Data!B116))</f>
        <v>103</v>
      </c>
      <c r="I110" s="28">
        <f>Data!E116*SQRT(Data!F116/20)</f>
        <v>6.925626112454256</v>
      </c>
      <c r="J110" s="28">
        <f>B$16/100*Data!F116*Data!B116/240/I110</f>
        <v>0.2401876701095142</v>
      </c>
      <c r="K110">
        <f t="shared" si="5"/>
        <v>0.38759869693300752</v>
      </c>
      <c r="L110">
        <f t="shared" si="6"/>
        <v>0.29030050058741108</v>
      </c>
      <c r="M110" s="48">
        <f>(1-I110*L110/Data!G116)*100</f>
        <v>90.426129869872781</v>
      </c>
      <c r="N110" s="49">
        <f t="shared" si="7"/>
        <v>93.138913765968979</v>
      </c>
      <c r="O110" s="50">
        <f>Data!B116/240*B$16/100*Data!$F116</f>
        <v>1.6634500000000001</v>
      </c>
      <c r="P110" s="50">
        <f>Data!C116*O110</f>
        <v>2062.6780000000003</v>
      </c>
    </row>
    <row r="111" spans="7:16">
      <c r="G111" s="19">
        <f>Data!B117*Data!C117</f>
        <v>435841</v>
      </c>
      <c r="H111" s="19">
        <f>IF(Data!C$6=1,Data!D117,IF(Data!C$6=2,G111,Data!B117))</f>
        <v>203</v>
      </c>
      <c r="I111" s="28">
        <f>Data!E117*SQRT(Data!F117/20)</f>
        <v>9.9209834070555551</v>
      </c>
      <c r="J111" s="28">
        <f>B$16/100*Data!F117*Data!B117/240/I111</f>
        <v>0.3304561519242587</v>
      </c>
      <c r="K111">
        <f t="shared" si="5"/>
        <v>0.37774332946086753</v>
      </c>
      <c r="L111">
        <f t="shared" si="6"/>
        <v>0.25530018491113016</v>
      </c>
      <c r="M111" s="48">
        <f>(1-I111*L111/Data!G117)*100</f>
        <v>87.938910007992675</v>
      </c>
      <c r="N111" s="49">
        <f t="shared" si="7"/>
        <v>178.51598731622514</v>
      </c>
      <c r="O111" s="50">
        <f>Data!B117/240*B$16/100*Data!$F117</f>
        <v>3.2784499999999999</v>
      </c>
      <c r="P111" s="50">
        <f>Data!C117*O111</f>
        <v>7038.8321499999993</v>
      </c>
    </row>
    <row r="112" spans="7:16">
      <c r="G112" s="19">
        <f>Data!B118*Data!C118</f>
        <v>67328</v>
      </c>
      <c r="H112" s="19">
        <f>IF(Data!C$6=1,Data!D118,IF(Data!C$6=2,G112,Data!B118))</f>
        <v>64</v>
      </c>
      <c r="I112" s="28">
        <f>Data!E118*SQRT(Data!F118/20)</f>
        <v>5.6134516442306612</v>
      </c>
      <c r="J112" s="28">
        <f>B$16/100*Data!F118*Data!B118/240/I112</f>
        <v>0.30327151775675776</v>
      </c>
      <c r="K112">
        <f t="shared" si="5"/>
        <v>0.38101119954278367</v>
      </c>
      <c r="L112">
        <f t="shared" si="6"/>
        <v>0.26551282736036264</v>
      </c>
      <c r="M112" s="48">
        <f>(1-I112*L112/Data!G118)*100</f>
        <v>87.579638189080342</v>
      </c>
      <c r="N112" s="49">
        <f t="shared" si="7"/>
        <v>56.05096844101142</v>
      </c>
      <c r="O112" s="50">
        <f>Data!B118/240*B$16/100*Data!$F118</f>
        <v>1.7023999999999999</v>
      </c>
      <c r="P112" s="50">
        <f>Data!C118*O112</f>
        <v>1790.9248</v>
      </c>
    </row>
    <row r="113" spans="7:16">
      <c r="G113" s="19">
        <f>Data!B119*Data!C119</f>
        <v>89581</v>
      </c>
      <c r="H113" s="19">
        <f>IF(Data!C$6=1,Data!D119,IF(Data!C$6=2,G113,Data!B119))</f>
        <v>3089</v>
      </c>
      <c r="I113" s="28">
        <f>Data!E119*SQRT(Data!F119/20)</f>
        <v>80.116928390857566</v>
      </c>
      <c r="J113" s="28">
        <f>B$16/100*Data!F119*Data!B119/240/I113</f>
        <v>0.32965504956894787</v>
      </c>
      <c r="K113">
        <f t="shared" si="5"/>
        <v>0.37784322114519148</v>
      </c>
      <c r="L113">
        <f t="shared" si="6"/>
        <v>0.25559713659714517</v>
      </c>
      <c r="M113" s="48">
        <f>(1-I113*L113/Data!G119)*100</f>
        <v>95.567606603969324</v>
      </c>
      <c r="N113" s="49">
        <f t="shared" si="7"/>
        <v>2952.0833679966122</v>
      </c>
      <c r="O113" s="50">
        <f>Data!B119/240*B$16/100*Data!$F119</f>
        <v>26.410950000000003</v>
      </c>
      <c r="P113" s="50">
        <f>Data!C119*O113</f>
        <v>765.91755000000012</v>
      </c>
    </row>
    <row r="114" spans="7:16">
      <c r="G114" s="19">
        <f>Data!B120*Data!C120</f>
        <v>42480</v>
      </c>
      <c r="H114" s="19">
        <f>IF(Data!C$6=1,Data!D120,IF(Data!C$6=2,G114,Data!B120))</f>
        <v>1180</v>
      </c>
      <c r="I114" s="28">
        <f>Data!E120*SQRT(Data!F120/20)</f>
        <v>31.820095491363841</v>
      </c>
      <c r="J114" s="28">
        <f>B$16/100*Data!F120*Data!B120/240/I114</f>
        <v>0.56366895582912169</v>
      </c>
      <c r="K114">
        <f t="shared" si="5"/>
        <v>0.34034310144246205</v>
      </c>
      <c r="L114">
        <f t="shared" si="6"/>
        <v>0.17885773769649976</v>
      </c>
      <c r="M114" s="48">
        <f>(1-I114*L114/Data!G120)*100</f>
        <v>97.776847541846905</v>
      </c>
      <c r="N114" s="49">
        <f t="shared" si="7"/>
        <v>1153.7668009937934</v>
      </c>
      <c r="O114" s="50">
        <f>Data!B120/240*B$16/100*Data!$F120</f>
        <v>17.936</v>
      </c>
      <c r="P114" s="50">
        <f>Data!C120*O114</f>
        <v>645.69600000000003</v>
      </c>
    </row>
    <row r="115" spans="7:16">
      <c r="G115" s="19">
        <f>Data!B121*Data!C121</f>
        <v>21571</v>
      </c>
      <c r="H115" s="19">
        <f>IF(Data!C$6=1,Data!D121,IF(Data!C$6=2,G115,Data!B121))</f>
        <v>583</v>
      </c>
      <c r="I115" s="28">
        <f>Data!E121*SQRT(Data!F121/20)</f>
        <v>10.148137627696173</v>
      </c>
      <c r="J115" s="28">
        <f>B$16/100*Data!F121*Data!B121/240/I115</f>
        <v>0.27288258216386396</v>
      </c>
      <c r="K115">
        <f t="shared" si="5"/>
        <v>0.38436134961642143</v>
      </c>
      <c r="L115">
        <f t="shared" si="6"/>
        <v>0.27726264832612235</v>
      </c>
      <c r="M115" s="48">
        <f>(1-I115*L115/Data!G121)*100</f>
        <v>98.410339257495465</v>
      </c>
      <c r="N115" s="49">
        <f t="shared" si="7"/>
        <v>573.73227787119856</v>
      </c>
      <c r="O115" s="50">
        <f>Data!B121/240*B$16/100*Data!$F121</f>
        <v>2.7692500000000004</v>
      </c>
      <c r="P115" s="50">
        <f>Data!C121*O115</f>
        <v>102.46225000000001</v>
      </c>
    </row>
    <row r="116" spans="7:16">
      <c r="G116" s="19">
        <f>Data!B122*Data!C122</f>
        <v>50597</v>
      </c>
      <c r="H116" s="19">
        <f>IF(Data!C$6=1,Data!D122,IF(Data!C$6=2,G116,Data!B122))</f>
        <v>2663</v>
      </c>
      <c r="I116" s="28">
        <f>Data!E122*SQRT(Data!F122/20)</f>
        <v>66.482523358162922</v>
      </c>
      <c r="J116" s="28">
        <f>B$16/100*Data!F122*Data!B122/240/I116</f>
        <v>0.3424757191801806</v>
      </c>
      <c r="K116">
        <f t="shared" si="5"/>
        <v>0.37621875425580242</v>
      </c>
      <c r="L116">
        <f t="shared" si="6"/>
        <v>0.2508738544721193</v>
      </c>
      <c r="M116" s="48">
        <f>(1-I116*L116/Data!G122)*100</f>
        <v>96.847121570908314</v>
      </c>
      <c r="N116" s="49">
        <f t="shared" si="7"/>
        <v>2579.0388474332885</v>
      </c>
      <c r="O116" s="50">
        <f>Data!B122/240*B$16/100*Data!$F122</f>
        <v>22.768650000000001</v>
      </c>
      <c r="P116" s="50">
        <f>Data!C122*O116</f>
        <v>432.60435000000001</v>
      </c>
    </row>
    <row r="117" spans="7:16">
      <c r="G117" s="19">
        <f>Data!B123*Data!C123</f>
        <v>144055</v>
      </c>
      <c r="H117" s="19">
        <f>IF(Data!C$6=1,Data!D123,IF(Data!C$6=2,G117,Data!B123))</f>
        <v>3065</v>
      </c>
      <c r="I117" s="28">
        <f>Data!E123*SQRT(Data!F123/20)</f>
        <v>60.676671422230875</v>
      </c>
      <c r="J117" s="28">
        <f>B$16/100*Data!F123*Data!B123/240/I117</f>
        <v>0.33591575678510771</v>
      </c>
      <c r="K117">
        <f t="shared" si="5"/>
        <v>0.37705681489511728</v>
      </c>
      <c r="L117">
        <f t="shared" si="6"/>
        <v>0.25328287746282863</v>
      </c>
      <c r="M117" s="48">
        <f>(1-I117*L117/Data!G123)*100</f>
        <v>95.742836029725979</v>
      </c>
      <c r="N117" s="49">
        <f t="shared" si="7"/>
        <v>2934.5179243111011</v>
      </c>
      <c r="O117" s="50">
        <f>Data!B123/240*B$16/100*Data!$F123</f>
        <v>20.382249999999999</v>
      </c>
      <c r="P117" s="50">
        <f>Data!C123*O117</f>
        <v>957.96574999999996</v>
      </c>
    </row>
    <row r="118" spans="7:16">
      <c r="G118" s="19">
        <f>Data!B124*Data!C124</f>
        <v>108594</v>
      </c>
      <c r="H118" s="19">
        <f>IF(Data!C$6=1,Data!D124,IF(Data!C$6=2,G118,Data!B124))</f>
        <v>6033</v>
      </c>
      <c r="I118" s="28">
        <f>Data!E124*SQRT(Data!F124/20)</f>
        <v>138.26536638474192</v>
      </c>
      <c r="J118" s="28">
        <f>B$16/100*Data!F124*Data!B124/240/I118</f>
        <v>0.95339168040961342</v>
      </c>
      <c r="K118">
        <f t="shared" si="5"/>
        <v>0.25324001842277361</v>
      </c>
      <c r="L118">
        <f t="shared" si="6"/>
        <v>9.097673238516843E-2</v>
      </c>
      <c r="M118" s="48">
        <f>(1-I118*L118/Data!G124)*100</f>
        <v>98.464110960229306</v>
      </c>
      <c r="N118" s="49">
        <f t="shared" si="7"/>
        <v>5940.3398142306341</v>
      </c>
      <c r="O118" s="50">
        <f>Data!B124/240*B$16/100*Data!$F124</f>
        <v>131.82104999999999</v>
      </c>
      <c r="P118" s="50">
        <f>Data!C124*O118</f>
        <v>2372.7788999999998</v>
      </c>
    </row>
    <row r="119" spans="7:16">
      <c r="G119" s="19">
        <f>Data!B125*Data!C125</f>
        <v>41768</v>
      </c>
      <c r="H119" s="19">
        <f>IF(Data!C$6=1,Data!D125,IF(Data!C$6=2,G119,Data!B125))</f>
        <v>908</v>
      </c>
      <c r="I119" s="28">
        <f>Data!E125*SQRT(Data!F125/20)</f>
        <v>13.257159086490118</v>
      </c>
      <c r="J119" s="28">
        <f>B$16/100*Data!F125*Data!B125/240/I119</f>
        <v>0.58560057621330019</v>
      </c>
      <c r="K119">
        <f t="shared" si="5"/>
        <v>0.33608078383005829</v>
      </c>
      <c r="L119">
        <f t="shared" si="6"/>
        <v>0.17265607122337065</v>
      </c>
      <c r="M119" s="48">
        <f>(1-I119*L119/Data!G125)*100</f>
        <v>98.849784420373581</v>
      </c>
      <c r="N119" s="49">
        <f t="shared" si="7"/>
        <v>897.55604253699221</v>
      </c>
      <c r="O119" s="50">
        <f>Data!B125/240*B$16/100*Data!$F125</f>
        <v>7.7634000000000007</v>
      </c>
      <c r="P119" s="50">
        <f>Data!C125*O119</f>
        <v>357.11640000000006</v>
      </c>
    </row>
    <row r="120" spans="7:16">
      <c r="G120" s="19">
        <f>Data!B126*Data!C126</f>
        <v>87136</v>
      </c>
      <c r="H120" s="19">
        <f>IF(Data!C$6=1,Data!D126,IF(Data!C$6=2,G120,Data!B126))</f>
        <v>3112</v>
      </c>
      <c r="I120" s="28">
        <f>Data!E126*SQRT(Data!F126/20)</f>
        <v>80.824749570333864</v>
      </c>
      <c r="J120" s="28">
        <f>B$16/100*Data!F126*Data!B126/240/I120</f>
        <v>0.32920114372697207</v>
      </c>
      <c r="K120">
        <f t="shared" si="5"/>
        <v>0.37789972401607136</v>
      </c>
      <c r="L120">
        <f t="shared" si="6"/>
        <v>0.25576549750121969</v>
      </c>
      <c r="M120" s="48">
        <f>(1-I120*L120/Data!G126)*100</f>
        <v>95.611001638159678</v>
      </c>
      <c r="N120" s="49">
        <f t="shared" si="7"/>
        <v>2975.4143709795294</v>
      </c>
      <c r="O120" s="50">
        <f>Data!B126/240*B$16/100*Data!$F126</f>
        <v>26.607599999999998</v>
      </c>
      <c r="P120" s="50">
        <f>Data!C126*O120</f>
        <v>745.01279999999997</v>
      </c>
    </row>
    <row r="121" spans="7:16">
      <c r="G121" s="19">
        <f>Data!B127*Data!C127</f>
        <v>47940</v>
      </c>
      <c r="H121" s="19">
        <f>IF(Data!C$6=1,Data!D127,IF(Data!C$6=2,G121,Data!B127))</f>
        <v>1410</v>
      </c>
      <c r="I121" s="28">
        <f>Data!E127*SQRT(Data!F127/20)</f>
        <v>39.509328491378334</v>
      </c>
      <c r="J121" s="28">
        <f>B$16/100*Data!F127*Data!B127/240/I121</f>
        <v>0.5085507845162327</v>
      </c>
      <c r="K121">
        <f t="shared" si="5"/>
        <v>0.35055009699450568</v>
      </c>
      <c r="L121">
        <f t="shared" si="6"/>
        <v>0.19517076191163565</v>
      </c>
      <c r="M121" s="48">
        <f>(1-I121*L121/Data!G127)*100</f>
        <v>97.322546616569653</v>
      </c>
      <c r="N121" s="49">
        <f t="shared" si="7"/>
        <v>1372.2479072936321</v>
      </c>
      <c r="O121" s="50">
        <f>Data!B127/240*B$16/100*Data!$F127</f>
        <v>20.092500000000001</v>
      </c>
      <c r="P121" s="50">
        <f>Data!C127*O121</f>
        <v>683.14499999999998</v>
      </c>
    </row>
    <row r="122" spans="7:16">
      <c r="G122" s="19">
        <f>Data!B128*Data!C128</f>
        <v>43848</v>
      </c>
      <c r="H122" s="19">
        <f>IF(Data!C$6=1,Data!D128,IF(Data!C$6=2,G122,Data!B128))</f>
        <v>1566</v>
      </c>
      <c r="I122" s="28">
        <f>Data!E128*SQRT(Data!F128/20)</f>
        <v>34.657171608831369</v>
      </c>
      <c r="J122" s="28">
        <f>B$16/100*Data!F128*Data!B128/240/I122</f>
        <v>1.0302283291606424</v>
      </c>
      <c r="K122">
        <f t="shared" si="5"/>
        <v>0.23465829014752523</v>
      </c>
      <c r="L122">
        <f t="shared" si="6"/>
        <v>7.8628749766307515E-2</v>
      </c>
      <c r="M122" s="48">
        <f>(1-I122*L122/Data!G128)*100</f>
        <v>99.184116744299772</v>
      </c>
      <c r="N122" s="49">
        <f t="shared" si="7"/>
        <v>1553.2232682157344</v>
      </c>
      <c r="O122" s="50">
        <f>Data!B128/240*B$16/100*Data!$F128</f>
        <v>35.704799999999999</v>
      </c>
      <c r="P122" s="50">
        <f>Data!C128*O122</f>
        <v>999.73439999999994</v>
      </c>
    </row>
    <row r="123" spans="7:16">
      <c r="G123" s="19">
        <f>Data!B129*Data!C129</f>
        <v>31590</v>
      </c>
      <c r="H123" s="19">
        <f>IF(Data!C$6=1,Data!D129,IF(Data!C$6=2,G123,Data!B129))</f>
        <v>585</v>
      </c>
      <c r="I123" s="28">
        <f>Data!E129*SQRT(Data!F129/20)</f>
        <v>18.989604391796512</v>
      </c>
      <c r="J123" s="28">
        <f>B$16/100*Data!F129*Data!B129/240/I123</f>
        <v>0.49752221294728072</v>
      </c>
      <c r="K123">
        <f t="shared" si="5"/>
        <v>0.35250027428776975</v>
      </c>
      <c r="L123">
        <f t="shared" si="6"/>
        <v>0.19856171675666531</v>
      </c>
      <c r="M123" s="48">
        <f>(1-I123*L123/Data!G129)*100</f>
        <v>97.434960239071415</v>
      </c>
      <c r="N123" s="49">
        <f t="shared" si="7"/>
        <v>569.99451739856772</v>
      </c>
      <c r="O123" s="50">
        <f>Data!B129/240*B$16/100*Data!$F129</f>
        <v>9.447750000000001</v>
      </c>
      <c r="P123" s="50">
        <f>Data!C129*O123</f>
        <v>510.17850000000004</v>
      </c>
    </row>
    <row r="124" spans="7:16">
      <c r="G124" s="19">
        <f>Data!B130*Data!C130</f>
        <v>3696</v>
      </c>
      <c r="H124" s="19">
        <f>IF(Data!C$6=1,Data!D130,IF(Data!C$6=2,G124,Data!B130))</f>
        <v>336</v>
      </c>
      <c r="I124" s="28">
        <f>Data!E130*SQRT(Data!F130/20)</f>
        <v>7.8366170163561968</v>
      </c>
      <c r="J124" s="28">
        <f>B$16/100*Data!F130*Data!B130/240/I124</f>
        <v>0.40731861635420191</v>
      </c>
      <c r="K124">
        <f t="shared" si="5"/>
        <v>0.36718336261859857</v>
      </c>
      <c r="L124">
        <f t="shared" si="6"/>
        <v>0.2279264245616768</v>
      </c>
      <c r="M124" s="48">
        <f>(1-I124*L124/Data!G130)*100</f>
        <v>99.276853401944436</v>
      </c>
      <c r="N124" s="49">
        <f t="shared" si="7"/>
        <v>333.57022743053329</v>
      </c>
      <c r="O124" s="50">
        <f>Data!B130/240*B$16/100*Data!$F130</f>
        <v>3.1919999999999997</v>
      </c>
      <c r="P124" s="50">
        <f>Data!C130*O124</f>
        <v>35.111999999999995</v>
      </c>
    </row>
    <row r="125" spans="7:16">
      <c r="G125" s="19">
        <f>Data!B131*Data!C131</f>
        <v>22386</v>
      </c>
      <c r="H125" s="19">
        <f>IF(Data!C$6=1,Data!D131,IF(Data!C$6=2,G125,Data!B131))</f>
        <v>574</v>
      </c>
      <c r="I125" s="28">
        <f>Data!E131*SQRT(Data!F131/20)</f>
        <v>9.7432370904329826</v>
      </c>
      <c r="J125" s="28">
        <f>B$16/100*Data!F131*Data!B131/240/I125</f>
        <v>0.39176917943914791</v>
      </c>
      <c r="K125">
        <f t="shared" si="5"/>
        <v>0.36947165718321884</v>
      </c>
      <c r="L125">
        <f t="shared" si="6"/>
        <v>0.23328705488912935</v>
      </c>
      <c r="M125" s="48">
        <f>(1-I125*L125/Data!G131)*100</f>
        <v>98.678505182608347</v>
      </c>
      <c r="N125" s="49">
        <f t="shared" si="7"/>
        <v>566.41461974817184</v>
      </c>
      <c r="O125" s="50">
        <f>Data!B131/240*B$16/100*Data!$F131</f>
        <v>3.8170999999999999</v>
      </c>
      <c r="P125" s="50">
        <f>Data!C131*O125</f>
        <v>148.86689999999999</v>
      </c>
    </row>
    <row r="126" spans="7:16">
      <c r="G126" s="19">
        <f>Data!B132*Data!C132</f>
        <v>7080</v>
      </c>
      <c r="H126" s="19">
        <f>IF(Data!C$6=1,Data!D132,IF(Data!C$6=2,G126,Data!B132))</f>
        <v>354</v>
      </c>
      <c r="I126" s="28">
        <f>Data!E132*SQRT(Data!F132/20)</f>
        <v>7.8722791202055591</v>
      </c>
      <c r="J126" s="28">
        <f>B$16/100*Data!F132*Data!B132/240/I126</f>
        <v>0.38447569678156529</v>
      </c>
      <c r="K126">
        <f t="shared" si="5"/>
        <v>0.37051902607748149</v>
      </c>
      <c r="L126">
        <f t="shared" si="6"/>
        <v>0.23583220948785605</v>
      </c>
      <c r="M126" s="48">
        <f>(1-I126*L126/Data!G132)*100</f>
        <v>99.01248033051958</v>
      </c>
      <c r="N126" s="49">
        <f t="shared" si="7"/>
        <v>350.50418037003931</v>
      </c>
      <c r="O126" s="50">
        <f>Data!B132/240*B$16/100*Data!$F132</f>
        <v>3.0267000000000004</v>
      </c>
      <c r="P126" s="50">
        <f>Data!C132*O126</f>
        <v>60.534000000000006</v>
      </c>
    </row>
    <row r="127" spans="7:16">
      <c r="G127" s="19">
        <f>Data!B133*Data!C133</f>
        <v>15323</v>
      </c>
      <c r="H127" s="19">
        <f>IF(Data!C$6=1,Data!D133,IF(Data!C$6=2,G127,Data!B133))</f>
        <v>1393</v>
      </c>
      <c r="I127" s="28">
        <f>Data!E133*SQRT(Data!F133/20)</f>
        <v>22.83770059901676</v>
      </c>
      <c r="J127" s="28">
        <f>B$16/100*Data!F133*Data!B133/240/I127</f>
        <v>0.40562095819746508</v>
      </c>
      <c r="K127">
        <f t="shared" si="5"/>
        <v>0.36743682374452297</v>
      </c>
      <c r="L127">
        <f t="shared" si="6"/>
        <v>0.22850736075396932</v>
      </c>
      <c r="M127" s="48">
        <f>(1-I127*L127/Data!G133)*100</f>
        <v>98.96250841161617</v>
      </c>
      <c r="N127" s="49">
        <f t="shared" si="7"/>
        <v>1378.5477421738133</v>
      </c>
      <c r="O127" s="50">
        <f>Data!B133/240*B$16/100*Data!$F133</f>
        <v>9.2634500000000006</v>
      </c>
      <c r="P127" s="50">
        <f>Data!C133*O127</f>
        <v>101.89795000000001</v>
      </c>
    </row>
    <row r="128" spans="7:16">
      <c r="G128" s="19">
        <f>Data!B134*Data!C134</f>
        <v>18037</v>
      </c>
      <c r="H128" s="19">
        <f>IF(Data!C$6=1,Data!D134,IF(Data!C$6=2,G128,Data!B134))</f>
        <v>1061</v>
      </c>
      <c r="I128" s="28">
        <f>Data!E134*SQRT(Data!F134/20)</f>
        <v>30.529463703538436</v>
      </c>
      <c r="J128" s="28">
        <f>B$16/100*Data!F134*Data!B134/240/I128</f>
        <v>0.4622190594970873</v>
      </c>
      <c r="K128">
        <f t="shared" si="5"/>
        <v>0.35852283253106965</v>
      </c>
      <c r="L128">
        <f t="shared" si="6"/>
        <v>0.20970580500498298</v>
      </c>
      <c r="M128" s="48">
        <f>(1-I128*L128/Data!G134)*100</f>
        <v>98.186343976679623</v>
      </c>
      <c r="N128" s="49">
        <f t="shared" si="7"/>
        <v>1041.7571095925707</v>
      </c>
      <c r="O128" s="50">
        <f>Data!B134/240*B$16/100*Data!$F134</f>
        <v>14.111300000000002</v>
      </c>
      <c r="P128" s="50">
        <f>Data!C134*O128</f>
        <v>239.89210000000003</v>
      </c>
    </row>
    <row r="129" spans="7:16">
      <c r="G129" s="19">
        <f>Data!B135*Data!C135</f>
        <v>108215</v>
      </c>
      <c r="H129" s="19">
        <f>IF(Data!C$6=1,Data!D135,IF(Data!C$6=2,G129,Data!B135))</f>
        <v>4705</v>
      </c>
      <c r="I129" s="28">
        <f>Data!E135*SQRT(Data!F135/20)</f>
        <v>116.69103167079892</v>
      </c>
      <c r="J129" s="28">
        <f>B$16/100*Data!F135*Data!B135/240/I129</f>
        <v>0.57456214963585617</v>
      </c>
      <c r="K129">
        <f t="shared" si="5"/>
        <v>0.33823967596027277</v>
      </c>
      <c r="L129">
        <f t="shared" si="6"/>
        <v>0.1757571034650833</v>
      </c>
      <c r="M129" s="48">
        <f>(1-I129*L129/Data!G135)*100</f>
        <v>96.795425355185643</v>
      </c>
      <c r="N129" s="49">
        <f t="shared" si="7"/>
        <v>4554.224762961484</v>
      </c>
      <c r="O129" s="50">
        <f>Data!B135/240*B$16/100*Data!$F135</f>
        <v>67.046250000000001</v>
      </c>
      <c r="P129" s="50">
        <f>Data!C135*O129</f>
        <v>1542.06375</v>
      </c>
    </row>
    <row r="130" spans="7:16">
      <c r="G130" s="19">
        <f>Data!B136*Data!C136</f>
        <v>2717</v>
      </c>
      <c r="H130" s="19">
        <f>IF(Data!C$6=1,Data!D136,IF(Data!C$6=2,G130,Data!B136))</f>
        <v>247</v>
      </c>
      <c r="I130" s="28">
        <f>Data!E136*SQRT(Data!F136/20)</f>
        <v>4.7087335671507455</v>
      </c>
      <c r="J130" s="28">
        <f>B$16/100*Data!F136*Data!B136/240/I130</f>
        <v>0.39866345658114899</v>
      </c>
      <c r="K130">
        <f t="shared" si="5"/>
        <v>0.36846631663221946</v>
      </c>
      <c r="L130">
        <f t="shared" si="6"/>
        <v>0.23089927892191717</v>
      </c>
      <c r="M130" s="48">
        <f>(1-I130*L130/Data!G136)*100</f>
        <v>99.487149440900694</v>
      </c>
      <c r="N130" s="49">
        <f t="shared" si="7"/>
        <v>245.73325911902469</v>
      </c>
      <c r="O130" s="50">
        <f>Data!B136/240*B$16/100*Data!$F136</f>
        <v>1.8772</v>
      </c>
      <c r="P130" s="50">
        <f>Data!C136*O130</f>
        <v>20.6492</v>
      </c>
    </row>
    <row r="131" spans="7:16">
      <c r="G131" s="19">
        <f>Data!B137*Data!C137</f>
        <v>340030</v>
      </c>
      <c r="H131" s="19">
        <f>IF(Data!C$6=1,Data!D137,IF(Data!C$6=2,G131,Data!B137))</f>
        <v>4595</v>
      </c>
      <c r="I131" s="28">
        <f>Data!E137*SQRT(Data!F137/20)</f>
        <v>118.85881636600156</v>
      </c>
      <c r="J131" s="28">
        <f>B$16/100*Data!F137*Data!B137/240/I131</f>
        <v>0.58762153397968908</v>
      </c>
      <c r="K131">
        <f t="shared" si="5"/>
        <v>0.33568259070602219</v>
      </c>
      <c r="L131">
        <f t="shared" si="6"/>
        <v>0.17209276505478102</v>
      </c>
      <c r="M131" s="48">
        <f>(1-I131*L131/Data!G137)*100</f>
        <v>94.18899364785122</v>
      </c>
      <c r="N131" s="49">
        <f t="shared" si="7"/>
        <v>4327.984258118764</v>
      </c>
      <c r="O131" s="50">
        <f>Data!B137/240*B$16/100*Data!$F137</f>
        <v>69.843999999999994</v>
      </c>
      <c r="P131" s="50">
        <f>Data!C137*O131</f>
        <v>5168.4559999999992</v>
      </c>
    </row>
    <row r="132" spans="7:16">
      <c r="G132" s="19">
        <f>Data!B138*Data!C138</f>
        <v>402745</v>
      </c>
      <c r="H132" s="19">
        <f>IF(Data!C$6=1,Data!D138,IF(Data!C$6=2,G132,Data!B138))</f>
        <v>11507</v>
      </c>
      <c r="I132" s="28">
        <f>Data!E138*SQRT(Data!F138/20)</f>
        <v>308.45981968565133</v>
      </c>
      <c r="J132" s="28">
        <f>B$16/100*Data!F138*Data!B138/240/I132</f>
        <v>0.92142600708788924</v>
      </c>
      <c r="K132">
        <f t="shared" si="5"/>
        <v>0.26094316716666716</v>
      </c>
      <c r="L132">
        <f t="shared" si="6"/>
        <v>9.6547841806813084E-2</v>
      </c>
      <c r="M132" s="48">
        <f>(1-I132*L132/Data!G138)*100</f>
        <v>96.327850816921284</v>
      </c>
      <c r="N132" s="49">
        <f t="shared" si="7"/>
        <v>11084.445793503131</v>
      </c>
      <c r="O132" s="50">
        <f>Data!B138/240*B$16/100*Data!$F138</f>
        <v>284.22289999999998</v>
      </c>
      <c r="P132" s="50">
        <f>Data!C138*O132</f>
        <v>9947.8014999999996</v>
      </c>
    </row>
    <row r="133" spans="7:16">
      <c r="G133" s="19">
        <f>Data!B139*Data!C139</f>
        <v>484136</v>
      </c>
      <c r="H133" s="19">
        <f>IF(Data!C$6=1,Data!D139,IF(Data!C$6=2,G133,Data!B139))</f>
        <v>3316</v>
      </c>
      <c r="I133" s="28">
        <f>Data!E139*SQRT(Data!F139/20)</f>
        <v>49.775853938155052</v>
      </c>
      <c r="J133" s="28">
        <f>B$16/100*Data!F139*Data!B139/240/I133</f>
        <v>0.56958942452752748</v>
      </c>
      <c r="K133">
        <f t="shared" si="5"/>
        <v>0.33920326189068922</v>
      </c>
      <c r="L133">
        <f t="shared" si="6"/>
        <v>0.17716754378861785</v>
      </c>
      <c r="M133" s="48">
        <f>(1-I133*L133/Data!G139)*100</f>
        <v>95.859781322908958</v>
      </c>
      <c r="N133" s="49">
        <f t="shared" si="7"/>
        <v>3178.7103486676615</v>
      </c>
      <c r="O133" s="50">
        <f>Data!B139/240*B$16/100*Data!$F139</f>
        <v>28.351799999999997</v>
      </c>
      <c r="P133" s="50">
        <f>Data!C139*O133</f>
        <v>4139.3627999999999</v>
      </c>
    </row>
    <row r="134" spans="7:16">
      <c r="G134" s="19">
        <f>Data!B140*Data!C140</f>
        <v>319696</v>
      </c>
      <c r="H134" s="19">
        <f>IF(Data!C$6=1,Data!D140,IF(Data!C$6=2,G134,Data!B140))</f>
        <v>3016</v>
      </c>
      <c r="I134" s="28">
        <f>Data!E140*SQRT(Data!F140/20)</f>
        <v>129.96270956223265</v>
      </c>
      <c r="J134" s="28">
        <f>B$16/100*Data!F140*Data!B140/240/I134</f>
        <v>0.50706545148201887</v>
      </c>
      <c r="K134">
        <f t="shared" si="5"/>
        <v>0.35081460411498933</v>
      </c>
      <c r="L134">
        <f t="shared" si="6"/>
        <v>0.19562496749424133</v>
      </c>
      <c r="M134" s="48">
        <f>(1-I134*L134/Data!G140)*100</f>
        <v>89.362363667960125</v>
      </c>
      <c r="N134" s="49">
        <f t="shared" ref="N134:N155" si="8">H134*M134/100</f>
        <v>2695.1688882256772</v>
      </c>
      <c r="O134" s="50">
        <f>Data!B140/240*B$16/100*Data!$F140</f>
        <v>65.899599999999992</v>
      </c>
      <c r="P134" s="50">
        <f>Data!C140*O134</f>
        <v>6985.3575999999994</v>
      </c>
    </row>
    <row r="135" spans="7:16">
      <c r="G135" s="19">
        <f>Data!B141*Data!C141</f>
        <v>233465</v>
      </c>
      <c r="H135" s="19">
        <f>IF(Data!C$6=1,Data!D141,IF(Data!C$6=2,G135,Data!B141))</f>
        <v>881</v>
      </c>
      <c r="I135" s="28">
        <f>Data!E141*SQRT(Data!F141/20)</f>
        <v>18.183572278299263</v>
      </c>
      <c r="J135" s="28">
        <f>B$16/100*Data!F141*Data!B141/240/I135</f>
        <v>0.41425028507679634</v>
      </c>
      <c r="K135">
        <f t="shared" ref="K135:K155" si="9">1/SQRT(2*3.1416)*EXP(-J135*J135/2)</f>
        <v>0.3661393238481877</v>
      </c>
      <c r="L135">
        <f t="shared" ref="L135:L155" si="10">MIN(4,(K135-J135*(1-NORMSDIST(J135))))</f>
        <v>0.22556539128511774</v>
      </c>
      <c r="M135" s="48">
        <f>(1-I135*L135/Data!G141)*100</f>
        <v>94.998067565956347</v>
      </c>
      <c r="N135" s="49">
        <f t="shared" si="8"/>
        <v>836.93297525607545</v>
      </c>
      <c r="O135" s="50">
        <f>Data!B141/240*B$16/100*Data!$F141</f>
        <v>7.5325500000000005</v>
      </c>
      <c r="P135" s="50">
        <f>Data!C141*O135</f>
        <v>1996.1257500000002</v>
      </c>
    </row>
    <row r="136" spans="7:16">
      <c r="G136" s="19">
        <f>Data!B142*Data!C142</f>
        <v>127007</v>
      </c>
      <c r="H136" s="19">
        <f>IF(Data!C$6=1,Data!D142,IF(Data!C$6=2,G136,Data!B142))</f>
        <v>527</v>
      </c>
      <c r="I136" s="28">
        <f>Data!E142*SQRT(Data!F142/20)</f>
        <v>12.262803053263172</v>
      </c>
      <c r="J136" s="28">
        <f>B$16/100*Data!F142*Data!B142/240/I136</f>
        <v>0.36744046042564293</v>
      </c>
      <c r="K136">
        <f t="shared" si="9"/>
        <v>0.37289964328315567</v>
      </c>
      <c r="L136">
        <f t="shared" si="10"/>
        <v>0.24185374915384966</v>
      </c>
      <c r="M136" s="48">
        <f>(1-I136*L136/Data!G142)*100</f>
        <v>95.506356221868231</v>
      </c>
      <c r="N136" s="49">
        <f t="shared" si="8"/>
        <v>503.31849728924556</v>
      </c>
      <c r="O136" s="50">
        <f>Data!B142/240*B$16/100*Data!$F142</f>
        <v>4.5058499999999997</v>
      </c>
      <c r="P136" s="50">
        <f>Data!C142*O136</f>
        <v>1085.90985</v>
      </c>
    </row>
    <row r="137" spans="7:16">
      <c r="G137" s="19">
        <f>Data!B143*Data!C143</f>
        <v>206919</v>
      </c>
      <c r="H137" s="19">
        <f>IF(Data!C$6=1,Data!D143,IF(Data!C$6=2,G137,Data!B143))</f>
        <v>249</v>
      </c>
      <c r="I137" s="28">
        <f>Data!E143*SQRT(Data!F143/20)</f>
        <v>4.3252611909128866</v>
      </c>
      <c r="J137" s="28">
        <f>B$16/100*Data!F143*Data!B143/240/I137</f>
        <v>0.54690338816295603</v>
      </c>
      <c r="K137">
        <f t="shared" si="9"/>
        <v>0.34352638418574016</v>
      </c>
      <c r="L137">
        <f t="shared" si="10"/>
        <v>0.18370887933923558</v>
      </c>
      <c r="M137" s="48">
        <f>(1-I137*L137/Data!G143)*100</f>
        <v>96.689212974032941</v>
      </c>
      <c r="N137" s="49">
        <f t="shared" si="8"/>
        <v>240.756140305342</v>
      </c>
      <c r="O137" s="50">
        <f>Data!B143/240*B$16/100*Data!$F143</f>
        <v>2.3654999999999999</v>
      </c>
      <c r="P137" s="50">
        <f>Data!C143*O137</f>
        <v>1965.7304999999999</v>
      </c>
    </row>
    <row r="138" spans="7:16">
      <c r="G138" s="19">
        <f>Data!B144*Data!C144</f>
        <v>30664</v>
      </c>
      <c r="H138" s="19">
        <f>IF(Data!C$6=1,Data!D144,IF(Data!C$6=2,G138,Data!B144))</f>
        <v>3833</v>
      </c>
      <c r="I138" s="28">
        <f>Data!E144*SQRT(Data!F144/20)</f>
        <v>43.398930714913547</v>
      </c>
      <c r="J138" s="28">
        <f>B$16/100*Data!F144*Data!B144/240/I138</f>
        <v>0.75513726859492003</v>
      </c>
      <c r="K138">
        <f t="shared" si="9"/>
        <v>0.29997508744283991</v>
      </c>
      <c r="L138">
        <f t="shared" si="10"/>
        <v>0.13000629018735285</v>
      </c>
      <c r="M138" s="48">
        <f>(1-I138*L138/Data!G144)*100</f>
        <v>99.423683965235554</v>
      </c>
      <c r="N138" s="49">
        <f t="shared" si="8"/>
        <v>3810.9098063874785</v>
      </c>
      <c r="O138" s="50">
        <f>Data!B144/240*B$16/100*Data!$F144</f>
        <v>32.772150000000003</v>
      </c>
      <c r="P138" s="50">
        <f>Data!C144*O138</f>
        <v>262.17720000000003</v>
      </c>
    </row>
    <row r="139" spans="7:16">
      <c r="G139" s="19">
        <f>Data!B145*Data!C145</f>
        <v>78460</v>
      </c>
      <c r="H139" s="19">
        <f>IF(Data!C$6=1,Data!D145,IF(Data!C$6=2,G139,Data!B145))</f>
        <v>3923</v>
      </c>
      <c r="I139" s="28">
        <f>Data!E145*SQRT(Data!F145/20)</f>
        <v>56.872330601075248</v>
      </c>
      <c r="J139" s="28">
        <f>B$16/100*Data!F145*Data!B145/240/I139</f>
        <v>0.58977097730132144</v>
      </c>
      <c r="K139">
        <f t="shared" si="9"/>
        <v>0.33525809691030017</v>
      </c>
      <c r="L139">
        <f t="shared" si="10"/>
        <v>0.17149515031516932</v>
      </c>
      <c r="M139" s="48">
        <f>(1-I139*L139/Data!G145)*100</f>
        <v>98.44196024197997</v>
      </c>
      <c r="N139" s="49">
        <f t="shared" si="8"/>
        <v>3861.878100292874</v>
      </c>
      <c r="O139" s="50">
        <f>Data!B145/240*B$16/100*Data!$F145</f>
        <v>33.541650000000004</v>
      </c>
      <c r="P139" s="50">
        <f>Data!C145*O139</f>
        <v>670.83300000000008</v>
      </c>
    </row>
    <row r="140" spans="7:16">
      <c r="G140" s="19">
        <f>Data!B146*Data!C146</f>
        <v>13281</v>
      </c>
      <c r="H140" s="19">
        <f>IF(Data!C$6=1,Data!D146,IF(Data!C$6=2,G140,Data!B146))</f>
        <v>699</v>
      </c>
      <c r="I140" s="28">
        <f>Data!E146*SQRT(Data!F146/20)</f>
        <v>29.153673909996456</v>
      </c>
      <c r="J140" s="28">
        <f>B$16/100*Data!F146*Data!B146/240/I140</f>
        <v>0.63777210575249443</v>
      </c>
      <c r="K140">
        <f t="shared" si="9"/>
        <v>0.32552489697413883</v>
      </c>
      <c r="L140">
        <f t="shared" si="10"/>
        <v>0.15854913144523297</v>
      </c>
      <c r="M140" s="48">
        <f>(1-I140*L140/Data!G146)*100</f>
        <v>98.29435805281642</v>
      </c>
      <c r="N140" s="49">
        <f t="shared" si="8"/>
        <v>687.0775627891868</v>
      </c>
      <c r="O140" s="50">
        <f>Data!B146/240*B$16/100*Data!$F146</f>
        <v>18.593400000000003</v>
      </c>
      <c r="P140" s="50">
        <f>Data!C146*O140</f>
        <v>353.27460000000008</v>
      </c>
    </row>
    <row r="141" spans="7:16">
      <c r="G141" s="19">
        <f>Data!B147*Data!C147</f>
        <v>177770</v>
      </c>
      <c r="H141" s="19">
        <f>IF(Data!C$6=1,Data!D147,IF(Data!C$6=2,G141,Data!B147))</f>
        <v>6130</v>
      </c>
      <c r="I141" s="28">
        <f>Data!E147*SQRT(Data!F147/20)</f>
        <v>60.303566948380279</v>
      </c>
      <c r="J141" s="28">
        <f>B$16/100*Data!F147*Data!B147/240/I141</f>
        <v>0.8691276926431919</v>
      </c>
      <c r="K141">
        <f t="shared" si="9"/>
        <v>0.27345145303756246</v>
      </c>
      <c r="L141">
        <f t="shared" si="10"/>
        <v>0.10624115333776069</v>
      </c>
      <c r="M141" s="48">
        <f>(1-I141*L141/Data!G147)*100</f>
        <v>99.014350691849728</v>
      </c>
      <c r="N141" s="49">
        <f t="shared" si="8"/>
        <v>6069.5796974103887</v>
      </c>
      <c r="O141" s="50">
        <f>Data!B147/240*B$16/100*Data!$F147</f>
        <v>52.411500000000004</v>
      </c>
      <c r="P141" s="50">
        <f>Data!C147*O141</f>
        <v>1519.9335000000001</v>
      </c>
    </row>
    <row r="142" spans="7:16">
      <c r="G142" s="19">
        <f>Data!B148*Data!C148</f>
        <v>501905</v>
      </c>
      <c r="H142" s="19">
        <f>IF(Data!C$6=1,Data!D148,IF(Data!C$6=2,G142,Data!B148))</f>
        <v>13565</v>
      </c>
      <c r="I142" s="28">
        <f>Data!E148*SQRT(Data!F148/20)</f>
        <v>416.72085560790339</v>
      </c>
      <c r="J142" s="28">
        <f>B$16/100*Data!F148*Data!B148/240/I142</f>
        <v>0.92772534610976598</v>
      </c>
      <c r="K142">
        <f t="shared" si="9"/>
        <v>0.25942779510222841</v>
      </c>
      <c r="L142">
        <f t="shared" si="10"/>
        <v>9.5429120447493937E-2</v>
      </c>
      <c r="M142" s="48">
        <f>(1-I142*L142/Data!G148)*100</f>
        <v>95.354286831449841</v>
      </c>
      <c r="N142" s="49">
        <f t="shared" si="8"/>
        <v>12934.80900868617</v>
      </c>
      <c r="O142" s="50">
        <f>Data!B148/240*B$16/100*Data!$F148</f>
        <v>386.60250000000002</v>
      </c>
      <c r="P142" s="50">
        <f>Data!C148*O142</f>
        <v>14304.292500000001</v>
      </c>
    </row>
    <row r="143" spans="7:16">
      <c r="G143" s="19">
        <f>Data!B149*Data!C149</f>
        <v>457548</v>
      </c>
      <c r="H143" s="19">
        <f>IF(Data!C$6=1,Data!D149,IF(Data!C$6=2,G143,Data!B149))</f>
        <v>8799</v>
      </c>
      <c r="I143" s="28">
        <f>Data!E149*SQRT(Data!F149/20)</f>
        <v>116.28561236430109</v>
      </c>
      <c r="J143" s="28">
        <f>B$16/100*Data!F149*Data!B149/240/I143</f>
        <v>0.646954068266966</v>
      </c>
      <c r="K143">
        <f t="shared" si="9"/>
        <v>0.32361055217048507</v>
      </c>
      <c r="L143">
        <f t="shared" si="10"/>
        <v>0.15615889013277967</v>
      </c>
      <c r="M143" s="48">
        <f>(1-I143*L143/Data!G149)*100</f>
        <v>96.879891380546411</v>
      </c>
      <c r="N143" s="49">
        <f t="shared" si="8"/>
        <v>8524.4616425742788</v>
      </c>
      <c r="O143" s="50">
        <f>Data!B149/240*B$16/100*Data!$F149</f>
        <v>75.231450000000009</v>
      </c>
      <c r="P143" s="50">
        <f>Data!C149*O143</f>
        <v>3912.0354000000007</v>
      </c>
    </row>
    <row r="144" spans="7:16">
      <c r="G144" s="19">
        <f>Data!B150*Data!C150</f>
        <v>121550</v>
      </c>
      <c r="H144" s="19">
        <f>IF(Data!C$6=1,Data!D150,IF(Data!C$6=2,G144,Data!B150))</f>
        <v>3575</v>
      </c>
      <c r="I144" s="28">
        <f>Data!E150*SQRT(Data!F150/20)</f>
        <v>47.010339125176614</v>
      </c>
      <c r="J144" s="28">
        <f>B$16/100*Data!F150*Data!B150/240/I144</f>
        <v>0.65020271218656456</v>
      </c>
      <c r="K144">
        <f t="shared" si="9"/>
        <v>0.32292942248036616</v>
      </c>
      <c r="L144">
        <f t="shared" si="10"/>
        <v>0.15531974815620869</v>
      </c>
      <c r="M144" s="48">
        <f>(1-I144*L144/Data!G150)*100</f>
        <v>98.409230058026054</v>
      </c>
      <c r="N144" s="49">
        <f t="shared" si="8"/>
        <v>3518.1299745744313</v>
      </c>
      <c r="O144" s="50">
        <f>Data!B150/240*B$16/100*Data!$F150</f>
        <v>30.566250000000004</v>
      </c>
      <c r="P144" s="50">
        <f>Data!C150*O144</f>
        <v>1039.2525000000001</v>
      </c>
    </row>
    <row r="145" spans="6:16">
      <c r="G145" s="19">
        <f>Data!B151*Data!C151</f>
        <v>48650</v>
      </c>
      <c r="H145" s="19">
        <f>IF(Data!C$6=1,Data!D151,IF(Data!C$6=2,G145,Data!B151))</f>
        <v>3475</v>
      </c>
      <c r="I145" s="28">
        <f>Data!E151*SQRT(Data!F151/20)</f>
        <v>45.379166171865073</v>
      </c>
      <c r="J145" s="28">
        <f>B$16/100*Data!F151*Data!B151/240/I145</f>
        <v>0.6547332731384754</v>
      </c>
      <c r="K145">
        <f t="shared" si="9"/>
        <v>0.32197623777257439</v>
      </c>
      <c r="L145">
        <f t="shared" si="10"/>
        <v>0.15415516931583959</v>
      </c>
      <c r="M145" s="48">
        <f>(1-I145*L145/Data!G151)*100</f>
        <v>99.007739993668736</v>
      </c>
      <c r="N145" s="49">
        <f t="shared" si="8"/>
        <v>3440.5189647799889</v>
      </c>
      <c r="O145" s="50">
        <f>Data!B151/240*B$16/100*Data!$F151</f>
        <v>29.71125</v>
      </c>
      <c r="P145" s="50">
        <f>Data!C151*O145</f>
        <v>415.95749999999998</v>
      </c>
    </row>
    <row r="146" spans="6:16">
      <c r="G146" s="19">
        <f>Data!B152*Data!C152</f>
        <v>117975</v>
      </c>
      <c r="H146" s="19">
        <f>IF(Data!C$6=1,Data!D152,IF(Data!C$6=2,G146,Data!B152))</f>
        <v>7865</v>
      </c>
      <c r="I146" s="28">
        <f>Data!E152*SQRT(Data!F152/20)</f>
        <v>70.806115472686329</v>
      </c>
      <c r="J146" s="28">
        <f>B$16/100*Data!F152*Data!B152/240/I146</f>
        <v>0.94971669538827119</v>
      </c>
      <c r="K146">
        <f t="shared" si="9"/>
        <v>0.25412713564071288</v>
      </c>
      <c r="L146">
        <f t="shared" si="10"/>
        <v>9.1603910532354338E-2</v>
      </c>
      <c r="M146" s="48">
        <f>(1-I146*L146/Data!G152)*100</f>
        <v>99.366590130185202</v>
      </c>
      <c r="N146" s="49">
        <f t="shared" si="8"/>
        <v>7815.1823137390656</v>
      </c>
      <c r="O146" s="50">
        <f>Data!B152/240*B$16/100*Data!$F152</f>
        <v>67.245750000000015</v>
      </c>
      <c r="P146" s="50">
        <f>Data!C152*O146</f>
        <v>1008.6862500000002</v>
      </c>
    </row>
    <row r="147" spans="6:16">
      <c r="G147" s="19">
        <f>Data!B153*Data!C153</f>
        <v>409995</v>
      </c>
      <c r="H147" s="19">
        <f>IF(Data!C$6=1,Data!D153,IF(Data!C$6=2,G147,Data!B153))</f>
        <v>9111</v>
      </c>
      <c r="I147" s="28">
        <f>Data!E153*SQRT(Data!F153/20)</f>
        <v>75.106711400732408</v>
      </c>
      <c r="J147" s="28">
        <f>B$16/100*Data!F153*Data!B153/240/I147</f>
        <v>1.0371782833676348</v>
      </c>
      <c r="K147">
        <f t="shared" si="9"/>
        <v>0.23297850144134413</v>
      </c>
      <c r="L147">
        <f t="shared" si="10"/>
        <v>7.7581825015550721E-2</v>
      </c>
      <c r="M147" s="48">
        <f>(1-I147*L147/Data!G153)*100</f>
        <v>99.083818279656427</v>
      </c>
      <c r="N147" s="49">
        <f t="shared" si="8"/>
        <v>9027.5266834594968</v>
      </c>
      <c r="O147" s="50">
        <f>Data!B153/240*B$16/100*Data!$F153</f>
        <v>77.899050000000003</v>
      </c>
      <c r="P147" s="50">
        <f>Data!C153*O147</f>
        <v>3505.4572499999999</v>
      </c>
    </row>
    <row r="148" spans="6:16">
      <c r="G148" s="19">
        <f>Data!B154*Data!C154</f>
        <v>171445</v>
      </c>
      <c r="H148" s="19">
        <f>IF(Data!C$6=1,Data!D154,IF(Data!C$6=2,G148,Data!B154))</f>
        <v>2017</v>
      </c>
      <c r="I148" s="28">
        <f>Data!E154*SQRT(Data!F154/20)</f>
        <v>29.181224139967998</v>
      </c>
      <c r="J148" s="28">
        <f>B$16/100*Data!F154*Data!B154/240/I148</f>
        <v>0.98495696623752116</v>
      </c>
      <c r="K148">
        <f t="shared" si="9"/>
        <v>0.24561013553622088</v>
      </c>
      <c r="L148">
        <f t="shared" si="10"/>
        <v>8.5729355162128262E-2</v>
      </c>
      <c r="M148" s="48">
        <f>(1-I148*L148/Data!G154)*100</f>
        <v>98.852436913595881</v>
      </c>
      <c r="N148" s="49">
        <f t="shared" si="8"/>
        <v>1993.8536525472289</v>
      </c>
      <c r="O148" s="50">
        <f>Data!B154/240*B$16/100*Data!$F154</f>
        <v>28.742249999999999</v>
      </c>
      <c r="P148" s="50">
        <f>Data!C154*O148</f>
        <v>2443.0912499999999</v>
      </c>
    </row>
    <row r="149" spans="6:16">
      <c r="G149" s="19">
        <f>Data!B155*Data!C155</f>
        <v>20720</v>
      </c>
      <c r="H149" s="19">
        <f>IF(Data!C$6=1,Data!D155,IF(Data!C$6=2,G149,Data!B155))</f>
        <v>1295</v>
      </c>
      <c r="I149" s="28">
        <f>Data!E155*SQRT(Data!F155/20)</f>
        <v>9.8215040029027829</v>
      </c>
      <c r="J149" s="28">
        <f>B$16/100*Data!F155*Data!B155/240/I149</f>
        <v>0.50104342456568562</v>
      </c>
      <c r="K149">
        <f t="shared" si="9"/>
        <v>0.35188109488568492</v>
      </c>
      <c r="L149">
        <f t="shared" si="10"/>
        <v>0.19747440194821883</v>
      </c>
      <c r="M149" s="48">
        <f>(1-I149*L149/Data!G155)*100</f>
        <v>99.517538400695202</v>
      </c>
      <c r="N149" s="49">
        <f t="shared" si="8"/>
        <v>1288.752122289003</v>
      </c>
      <c r="O149" s="50">
        <f>Data!B155/240*B$16/100*Data!$F155</f>
        <v>4.9209999999999994</v>
      </c>
      <c r="P149" s="50">
        <f>Data!C155*O149</f>
        <v>78.73599999999999</v>
      </c>
    </row>
    <row r="150" spans="6:16">
      <c r="G150" s="19">
        <f>Data!B156*Data!C156</f>
        <v>22695</v>
      </c>
      <c r="H150" s="19">
        <f>IF(Data!C$6=1,Data!D156,IF(Data!C$6=2,G150,Data!B156))</f>
        <v>1335</v>
      </c>
      <c r="I150" s="28">
        <f>Data!E156*SQRT(Data!F156/20)</f>
        <v>40.363507956736619</v>
      </c>
      <c r="J150" s="28">
        <f>B$16/100*Data!F156*Data!B156/240/I150</f>
        <v>0.5341520371100853</v>
      </c>
      <c r="K150">
        <f t="shared" si="9"/>
        <v>0.34590230413189871</v>
      </c>
      <c r="L150">
        <f t="shared" si="10"/>
        <v>0.18746310179139417</v>
      </c>
      <c r="M150" s="48">
        <f>(1-I150*L150/Data!G156)*100</f>
        <v>98.089225151325394</v>
      </c>
      <c r="N150" s="49">
        <f t="shared" si="8"/>
        <v>1309.4911557701939</v>
      </c>
      <c r="O150" s="50">
        <f>Data!B156/240*B$16/100*Data!$F156</f>
        <v>21.560250000000003</v>
      </c>
      <c r="P150" s="50">
        <f>Data!C156*O150</f>
        <v>366.52425000000005</v>
      </c>
    </row>
    <row r="151" spans="6:16">
      <c r="G151" s="19">
        <f>Data!B157*Data!C157</f>
        <v>25688</v>
      </c>
      <c r="H151" s="19">
        <f>IF(Data!C$6=1,Data!D157,IF(Data!C$6=2,G151,Data!B157))</f>
        <v>1352</v>
      </c>
      <c r="I151" s="28">
        <f>Data!E157*SQRT(Data!F157/20)</f>
        <v>58.996501667296137</v>
      </c>
      <c r="J151" s="28">
        <f>B$16/100*Data!F157*Data!B157/240/I151</f>
        <v>0.69666503671324709</v>
      </c>
      <c r="K151">
        <f t="shared" si="9"/>
        <v>0.31298162723011963</v>
      </c>
      <c r="L151">
        <f t="shared" si="10"/>
        <v>0.14368768855554473</v>
      </c>
      <c r="M151" s="48">
        <f>(1-I151*L151/Data!G157)*100</f>
        <v>97.751440064340287</v>
      </c>
      <c r="N151" s="49">
        <f t="shared" si="8"/>
        <v>1321.5994696698806</v>
      </c>
      <c r="O151" s="50">
        <f>Data!B157/240*B$16/100*Data!$F157</f>
        <v>41.100800000000007</v>
      </c>
      <c r="P151" s="50">
        <f>Data!C157*O151</f>
        <v>780.91520000000014</v>
      </c>
    </row>
    <row r="152" spans="6:16">
      <c r="G152" s="19">
        <f>Data!B158*Data!C158</f>
        <v>19744</v>
      </c>
      <c r="H152" s="19">
        <f>IF(Data!C$6=1,Data!D158,IF(Data!C$6=2,G152,Data!B158))</f>
        <v>617</v>
      </c>
      <c r="I152" s="28">
        <f>Data!E158*SQRT(Data!F158/20)</f>
        <v>11.042161332267098</v>
      </c>
      <c r="J152" s="28">
        <f>B$16/100*Data!F158*Data!B158/240/I152</f>
        <v>0.42466323927883126</v>
      </c>
      <c r="K152">
        <f t="shared" si="9"/>
        <v>0.36454359378687551</v>
      </c>
      <c r="L152">
        <f t="shared" si="10"/>
        <v>0.22205162645096413</v>
      </c>
      <c r="M152" s="48">
        <f>(1-I152*L152/Data!G158)*100</f>
        <v>98.749015365630683</v>
      </c>
      <c r="N152" s="49">
        <f t="shared" si="8"/>
        <v>609.28142480594124</v>
      </c>
      <c r="O152" s="50">
        <f>Data!B158/240*B$16/100*Data!$F158</f>
        <v>4.6892000000000005</v>
      </c>
      <c r="P152" s="50">
        <f>Data!C158*O152</f>
        <v>150.05440000000002</v>
      </c>
    </row>
    <row r="153" spans="6:16">
      <c r="G153" s="19">
        <f>Data!B159*Data!C159</f>
        <v>133884</v>
      </c>
      <c r="H153" s="19">
        <f>IF(Data!C$6=1,Data!D159,IF(Data!C$6=2,G153,Data!B159))</f>
        <v>3719</v>
      </c>
      <c r="I153" s="28">
        <f>Data!E159*SQRT(Data!F159/20)</f>
        <v>25.750889574646692</v>
      </c>
      <c r="J153" s="28">
        <f>B$16/100*Data!F159*Data!B159/240/I153</f>
        <v>0.82320651247990329</v>
      </c>
      <c r="K153">
        <f t="shared" si="9"/>
        <v>0.28428609147722977</v>
      </c>
      <c r="L153">
        <f t="shared" si="10"/>
        <v>0.11536799815817447</v>
      </c>
      <c r="M153" s="48">
        <f>(1-I153*L153/Data!G159)*100</f>
        <v>99.347070641534245</v>
      </c>
      <c r="N153" s="49">
        <f t="shared" si="8"/>
        <v>3694.7175571586586</v>
      </c>
      <c r="O153" s="50">
        <f>Data!B159/240*B$16/100*Data!$F159</f>
        <v>21.198300000000003</v>
      </c>
      <c r="P153" s="50">
        <f>Data!C159*O153</f>
        <v>763.13880000000017</v>
      </c>
    </row>
    <row r="154" spans="6:16">
      <c r="G154" s="19">
        <f>Data!B160*Data!C160</f>
        <v>599680</v>
      </c>
      <c r="H154" s="19">
        <f>IF(Data!C$6=1,Data!D160,IF(Data!C$6=2,G154,Data!B160))</f>
        <v>3748</v>
      </c>
      <c r="I154" s="28">
        <f>Data!E160*SQRT(Data!F160/20)</f>
        <v>41.590314160000567</v>
      </c>
      <c r="J154" s="28">
        <f>B$16/100*Data!F160*Data!B160/240/I154</f>
        <v>1.3697804681357864</v>
      </c>
      <c r="K154">
        <f t="shared" si="9"/>
        <v>0.15612645863154911</v>
      </c>
      <c r="L154">
        <f t="shared" si="10"/>
        <v>3.917772475695111E-2</v>
      </c>
      <c r="M154" s="48">
        <f>(1-I154*L154/Data!G160)*100</f>
        <v>99.245641721890905</v>
      </c>
      <c r="N154" s="49">
        <f t="shared" si="8"/>
        <v>3719.726651736471</v>
      </c>
      <c r="O154" s="50">
        <f>Data!B160/240*B$16/100*Data!$F160</f>
        <v>56.9696</v>
      </c>
      <c r="P154" s="50">
        <f>Data!C160*O154</f>
        <v>9115.1360000000004</v>
      </c>
    </row>
    <row r="155" spans="6:16">
      <c r="G155" s="19">
        <f>Data!B161*Data!C161</f>
        <v>290731</v>
      </c>
      <c r="H155" s="19">
        <f>IF(Data!C$6=1,Data!D161,IF(Data!C$6=2,G155,Data!B161))</f>
        <v>1013</v>
      </c>
      <c r="I155" s="28">
        <f>Data!E161*SQRT(Data!F161/20)</f>
        <v>26.123621786980681</v>
      </c>
      <c r="J155" s="28">
        <f>B$16/100*Data!F161*Data!B161/240/I155</f>
        <v>1.3998556669590572</v>
      </c>
      <c r="K155">
        <f t="shared" si="9"/>
        <v>0.14975754690237339</v>
      </c>
      <c r="L155">
        <f t="shared" si="10"/>
        <v>3.6679625023295359E-2</v>
      </c>
      <c r="M155" s="48">
        <f>(1-I155*L155/Data!G161)*100</f>
        <v>98.859280176908527</v>
      </c>
      <c r="N155" s="49">
        <f t="shared" si="8"/>
        <v>1001.4445081920835</v>
      </c>
      <c r="O155" s="50">
        <f>Data!B161/240*B$16/100*Data!$F161</f>
        <v>36.569299999999998</v>
      </c>
      <c r="P155" s="50">
        <f>Data!C161*O155</f>
        <v>10495.3891</v>
      </c>
    </row>
    <row r="157" spans="6:16">
      <c r="F157" t="s">
        <v>29</v>
      </c>
      <c r="G157" s="7">
        <f>SUM(H6:H155)</f>
        <v>160744</v>
      </c>
      <c r="L157" t="s">
        <v>22</v>
      </c>
      <c r="M157" s="28">
        <f>SUM(N6:N155)/G157*100</f>
        <v>97.001803949850924</v>
      </c>
      <c r="P157" s="7">
        <f>SUM(P6:P155)</f>
        <v>135226.00865000003</v>
      </c>
    </row>
    <row r="158" spans="6:16">
      <c r="F158" t="s">
        <v>30</v>
      </c>
      <c r="L158" t="s">
        <v>23</v>
      </c>
    </row>
    <row r="159" spans="6:16">
      <c r="H159"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Hem</cp:lastModifiedBy>
  <cp:lastPrinted>2011-05-25T12:37:22Z</cp:lastPrinted>
  <dcterms:created xsi:type="dcterms:W3CDTF">2010-12-03T15:28:22Z</dcterms:created>
  <dcterms:modified xsi:type="dcterms:W3CDTF">2016-11-27T10:01:06Z</dcterms:modified>
</cp:coreProperties>
</file>