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H7" i="3"/>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6"/>
  <c r="P6"/>
  <c r="O6"/>
  <c r="N6"/>
  <c r="O7" l="1"/>
  <c r="O8"/>
  <c r="O9"/>
  <c r="O10"/>
  <c r="O11"/>
  <c r="O12"/>
  <c r="O13"/>
  <c r="O14"/>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58"/>
  <c r="O59"/>
  <c r="O60"/>
  <c r="O61"/>
  <c r="O62"/>
  <c r="O63"/>
  <c r="O64"/>
  <c r="O65"/>
  <c r="O66"/>
  <c r="O67"/>
  <c r="O68"/>
  <c r="O69"/>
  <c r="O70"/>
  <c r="O71"/>
  <c r="O72"/>
  <c r="O73"/>
  <c r="O74"/>
  <c r="O75"/>
  <c r="O76"/>
  <c r="O77"/>
  <c r="O78"/>
  <c r="O79"/>
  <c r="O80"/>
  <c r="O81"/>
  <c r="O82"/>
  <c r="O83"/>
  <c r="O84"/>
  <c r="O85"/>
  <c r="O86"/>
  <c r="O87"/>
  <c r="O88"/>
  <c r="O89"/>
  <c r="O90"/>
  <c r="O91"/>
  <c r="O92"/>
  <c r="O93"/>
  <c r="O94"/>
  <c r="O95"/>
  <c r="O96"/>
  <c r="O97"/>
  <c r="O98"/>
  <c r="O99"/>
  <c r="O100"/>
  <c r="O101"/>
  <c r="O102"/>
  <c r="O103"/>
  <c r="O104"/>
  <c r="O105"/>
  <c r="O106"/>
  <c r="O107"/>
  <c r="O108"/>
  <c r="O109"/>
  <c r="O110"/>
  <c r="O111"/>
  <c r="O112"/>
  <c r="O113"/>
  <c r="O114"/>
  <c r="O115"/>
  <c r="O116"/>
  <c r="O117"/>
  <c r="O118"/>
  <c r="O119"/>
  <c r="O120"/>
  <c r="O121"/>
  <c r="O122"/>
  <c r="O123"/>
  <c r="O124"/>
  <c r="O125"/>
  <c r="O126"/>
  <c r="O127"/>
  <c r="O128"/>
  <c r="O129"/>
  <c r="O130"/>
  <c r="O131"/>
  <c r="O132"/>
  <c r="O133"/>
  <c r="O134"/>
  <c r="O135"/>
  <c r="O136"/>
  <c r="O137"/>
  <c r="O138"/>
  <c r="O139"/>
  <c r="O140"/>
  <c r="O141"/>
  <c r="O142"/>
  <c r="O143"/>
  <c r="O144"/>
  <c r="O145"/>
  <c r="O146"/>
  <c r="O147"/>
  <c r="O148"/>
  <c r="O149"/>
  <c r="O150"/>
  <c r="O151"/>
  <c r="O152"/>
  <c r="O153"/>
  <c r="O154"/>
  <c r="O155"/>
  <c r="P7"/>
  <c r="P8"/>
  <c r="P9"/>
  <c r="P10"/>
  <c r="P11"/>
  <c r="P12"/>
  <c r="P13"/>
  <c r="P14"/>
  <c r="P15"/>
  <c r="P16"/>
  <c r="P17"/>
  <c r="P18"/>
  <c r="P19"/>
  <c r="P20"/>
  <c r="P21"/>
  <c r="P22"/>
  <c r="P23"/>
  <c r="P24"/>
  <c r="P25"/>
  <c r="P26"/>
  <c r="P27"/>
  <c r="P28"/>
  <c r="P29"/>
  <c r="P30"/>
  <c r="P31"/>
  <c r="P32"/>
  <c r="P33"/>
  <c r="P34"/>
  <c r="P35"/>
  <c r="P36"/>
  <c r="P37"/>
  <c r="P38"/>
  <c r="P39"/>
  <c r="P40"/>
  <c r="P41"/>
  <c r="P42"/>
  <c r="P43"/>
  <c r="P44"/>
  <c r="P45"/>
  <c r="P46"/>
  <c r="P47"/>
  <c r="P48"/>
  <c r="P49"/>
  <c r="P50"/>
  <c r="P51"/>
  <c r="P52"/>
  <c r="P53"/>
  <c r="P54"/>
  <c r="P55"/>
  <c r="P56"/>
  <c r="P57"/>
  <c r="P58"/>
  <c r="P59"/>
  <c r="P60"/>
  <c r="P61"/>
  <c r="P62"/>
  <c r="P63"/>
  <c r="P64"/>
  <c r="P65"/>
  <c r="P66"/>
  <c r="P67"/>
  <c r="P68"/>
  <c r="P69"/>
  <c r="P70"/>
  <c r="P71"/>
  <c r="P72"/>
  <c r="P73"/>
  <c r="P74"/>
  <c r="P75"/>
  <c r="P76"/>
  <c r="P77"/>
  <c r="P78"/>
  <c r="P79"/>
  <c r="P80"/>
  <c r="P81"/>
  <c r="P82"/>
  <c r="P83"/>
  <c r="P84"/>
  <c r="P85"/>
  <c r="P86"/>
  <c r="P87"/>
  <c r="P88"/>
  <c r="P89"/>
  <c r="P90"/>
  <c r="P91"/>
  <c r="P92"/>
  <c r="P93"/>
  <c r="P94"/>
  <c r="P95"/>
  <c r="P96"/>
  <c r="P97"/>
  <c r="P98"/>
  <c r="P99"/>
  <c r="P100"/>
  <c r="P101"/>
  <c r="P102"/>
  <c r="P103"/>
  <c r="P104"/>
  <c r="P105"/>
  <c r="P106"/>
  <c r="P107"/>
  <c r="P108"/>
  <c r="P109"/>
  <c r="P110"/>
  <c r="P111"/>
  <c r="P112"/>
  <c r="P113"/>
  <c r="P114"/>
  <c r="P115"/>
  <c r="P116"/>
  <c r="P117"/>
  <c r="P118"/>
  <c r="P119"/>
  <c r="P120"/>
  <c r="P121"/>
  <c r="P122"/>
  <c r="P123"/>
  <c r="P124"/>
  <c r="P125"/>
  <c r="P126"/>
  <c r="P127"/>
  <c r="P128"/>
  <c r="P129"/>
  <c r="P130"/>
  <c r="P131"/>
  <c r="P132"/>
  <c r="P133"/>
  <c r="P134"/>
  <c r="P135"/>
  <c r="P136"/>
  <c r="P137"/>
  <c r="P138"/>
  <c r="P139"/>
  <c r="P140"/>
  <c r="P141"/>
  <c r="P142"/>
  <c r="P143"/>
  <c r="P144"/>
  <c r="P145"/>
  <c r="P146"/>
  <c r="P147"/>
  <c r="P148"/>
  <c r="P149"/>
  <c r="P150"/>
  <c r="P151"/>
  <c r="P152"/>
  <c r="P153"/>
  <c r="P154"/>
  <c r="P155"/>
  <c r="N7" l="1"/>
  <c r="N8"/>
  <c r="N9"/>
  <c r="Q9" s="1"/>
  <c r="R9" s="1"/>
  <c r="N10"/>
  <c r="N11"/>
  <c r="N12"/>
  <c r="N13"/>
  <c r="Q13" s="1"/>
  <c r="R13" s="1"/>
  <c r="N14"/>
  <c r="N15"/>
  <c r="N16"/>
  <c r="N17"/>
  <c r="Q17" s="1"/>
  <c r="R17" s="1"/>
  <c r="N18"/>
  <c r="N19"/>
  <c r="N20"/>
  <c r="N21"/>
  <c r="Q21" s="1"/>
  <c r="R21" s="1"/>
  <c r="N22"/>
  <c r="N23"/>
  <c r="N24"/>
  <c r="N25"/>
  <c r="Q25" s="1"/>
  <c r="R25" s="1"/>
  <c r="N26"/>
  <c r="N27"/>
  <c r="N28"/>
  <c r="N29"/>
  <c r="Q29" s="1"/>
  <c r="R29" s="1"/>
  <c r="N30"/>
  <c r="N31"/>
  <c r="N32"/>
  <c r="N33"/>
  <c r="Q33" s="1"/>
  <c r="R33" s="1"/>
  <c r="N34"/>
  <c r="N35"/>
  <c r="N36"/>
  <c r="N37"/>
  <c r="Q37" s="1"/>
  <c r="R37" s="1"/>
  <c r="N38"/>
  <c r="N39"/>
  <c r="N40"/>
  <c r="N41"/>
  <c r="Q41" s="1"/>
  <c r="R41" s="1"/>
  <c r="N42"/>
  <c r="N43"/>
  <c r="N44"/>
  <c r="N45"/>
  <c r="Q45" s="1"/>
  <c r="R45" s="1"/>
  <c r="N46"/>
  <c r="N47"/>
  <c r="N48"/>
  <c r="N49"/>
  <c r="Q49" s="1"/>
  <c r="R49" s="1"/>
  <c r="N50"/>
  <c r="N51"/>
  <c r="N52"/>
  <c r="N53"/>
  <c r="Q53" s="1"/>
  <c r="R53" s="1"/>
  <c r="N54"/>
  <c r="N55"/>
  <c r="N56"/>
  <c r="N57"/>
  <c r="Q57" s="1"/>
  <c r="R57" s="1"/>
  <c r="N58"/>
  <c r="N59"/>
  <c r="N60"/>
  <c r="N61"/>
  <c r="Q61" s="1"/>
  <c r="R61" s="1"/>
  <c r="N62"/>
  <c r="N63"/>
  <c r="N64"/>
  <c r="N65"/>
  <c r="Q65" s="1"/>
  <c r="R65" s="1"/>
  <c r="N66"/>
  <c r="N67"/>
  <c r="N68"/>
  <c r="N69"/>
  <c r="Q69" s="1"/>
  <c r="R69" s="1"/>
  <c r="N70"/>
  <c r="N71"/>
  <c r="N72"/>
  <c r="N73"/>
  <c r="Q73" s="1"/>
  <c r="R73" s="1"/>
  <c r="N74"/>
  <c r="N75"/>
  <c r="N76"/>
  <c r="N77"/>
  <c r="Q77" s="1"/>
  <c r="R77" s="1"/>
  <c r="N78"/>
  <c r="N79"/>
  <c r="N80"/>
  <c r="N81"/>
  <c r="Q81" s="1"/>
  <c r="R81" s="1"/>
  <c r="N82"/>
  <c r="N83"/>
  <c r="N84"/>
  <c r="N85"/>
  <c r="Q85" s="1"/>
  <c r="R85" s="1"/>
  <c r="N86"/>
  <c r="N87"/>
  <c r="N88"/>
  <c r="N89"/>
  <c r="Q89" s="1"/>
  <c r="R89" s="1"/>
  <c r="N90"/>
  <c r="N91"/>
  <c r="N92"/>
  <c r="N93"/>
  <c r="Q93" s="1"/>
  <c r="R93" s="1"/>
  <c r="N94"/>
  <c r="N95"/>
  <c r="N96"/>
  <c r="N97"/>
  <c r="Q97" s="1"/>
  <c r="R97" s="1"/>
  <c r="N98"/>
  <c r="N99"/>
  <c r="N100"/>
  <c r="N101"/>
  <c r="Q101" s="1"/>
  <c r="R101" s="1"/>
  <c r="N102"/>
  <c r="N103"/>
  <c r="N104"/>
  <c r="N105"/>
  <c r="Q105" s="1"/>
  <c r="R105" s="1"/>
  <c r="N106"/>
  <c r="N107"/>
  <c r="N108"/>
  <c r="N109"/>
  <c r="Q109" s="1"/>
  <c r="R109" s="1"/>
  <c r="N110"/>
  <c r="N111"/>
  <c r="N112"/>
  <c r="N113"/>
  <c r="Q113" s="1"/>
  <c r="R113" s="1"/>
  <c r="N114"/>
  <c r="N115"/>
  <c r="N116"/>
  <c r="N117"/>
  <c r="Q117" s="1"/>
  <c r="R117" s="1"/>
  <c r="N118"/>
  <c r="N119"/>
  <c r="N120"/>
  <c r="N121"/>
  <c r="Q121" s="1"/>
  <c r="R121" s="1"/>
  <c r="N122"/>
  <c r="N123"/>
  <c r="N124"/>
  <c r="N125"/>
  <c r="Q125" s="1"/>
  <c r="R125" s="1"/>
  <c r="N126"/>
  <c r="N127"/>
  <c r="N128"/>
  <c r="N129"/>
  <c r="Q129" s="1"/>
  <c r="R129" s="1"/>
  <c r="N130"/>
  <c r="N131"/>
  <c r="N132"/>
  <c r="N133"/>
  <c r="Q133" s="1"/>
  <c r="R133" s="1"/>
  <c r="N134"/>
  <c r="N135"/>
  <c r="N136"/>
  <c r="N137"/>
  <c r="N138"/>
  <c r="Q138" s="1"/>
  <c r="R138" s="1"/>
  <c r="N139"/>
  <c r="N140"/>
  <c r="N141"/>
  <c r="N142"/>
  <c r="Q142" s="1"/>
  <c r="R142" s="1"/>
  <c r="N143"/>
  <c r="N144"/>
  <c r="N145"/>
  <c r="N146"/>
  <c r="Q146" s="1"/>
  <c r="R146" s="1"/>
  <c r="N147"/>
  <c r="N148"/>
  <c r="N149"/>
  <c r="N150"/>
  <c r="Q150" s="1"/>
  <c r="R150" s="1"/>
  <c r="N151"/>
  <c r="N152"/>
  <c r="N153"/>
  <c r="N154"/>
  <c r="Q154" s="1"/>
  <c r="R154" s="1"/>
  <c r="N155"/>
  <c r="B6"/>
  <c r="S133" l="1"/>
  <c r="T133" s="1"/>
  <c r="S125"/>
  <c r="T125" s="1"/>
  <c r="S121"/>
  <c r="T121" s="1"/>
  <c r="S113"/>
  <c r="T113" s="1"/>
  <c r="S109"/>
  <c r="T109" s="1"/>
  <c r="S101"/>
  <c r="T101" s="1"/>
  <c r="S93"/>
  <c r="T93" s="1"/>
  <c r="S85"/>
  <c r="T85" s="1"/>
  <c r="S77"/>
  <c r="T77" s="1"/>
  <c r="S69"/>
  <c r="T69" s="1"/>
  <c r="S57"/>
  <c r="T57" s="1"/>
  <c r="S49"/>
  <c r="T49" s="1"/>
  <c r="S45"/>
  <c r="T45" s="1"/>
  <c r="S33"/>
  <c r="T33" s="1"/>
  <c r="S29"/>
  <c r="T29" s="1"/>
  <c r="S25"/>
  <c r="T25" s="1"/>
  <c r="S21"/>
  <c r="T21" s="1"/>
  <c r="S17"/>
  <c r="T17" s="1"/>
  <c r="S13"/>
  <c r="T13" s="1"/>
  <c r="S9"/>
  <c r="T9" s="1"/>
  <c r="S129"/>
  <c r="T129" s="1"/>
  <c r="S117"/>
  <c r="T117" s="1"/>
  <c r="S105"/>
  <c r="T105" s="1"/>
  <c r="S97"/>
  <c r="T97" s="1"/>
  <c r="S89"/>
  <c r="T89" s="1"/>
  <c r="S81"/>
  <c r="T81" s="1"/>
  <c r="S73"/>
  <c r="T73" s="1"/>
  <c r="S65"/>
  <c r="T65" s="1"/>
  <c r="S61"/>
  <c r="T61" s="1"/>
  <c r="S53"/>
  <c r="T53" s="1"/>
  <c r="S41"/>
  <c r="T41" s="1"/>
  <c r="S37"/>
  <c r="T37" s="1"/>
  <c r="S154"/>
  <c r="T154" s="1"/>
  <c r="S150"/>
  <c r="T150" s="1"/>
  <c r="S146"/>
  <c r="T146" s="1"/>
  <c r="S142"/>
  <c r="T142" s="1"/>
  <c r="S138"/>
  <c r="T138" s="1"/>
  <c r="Q6"/>
  <c r="R6" s="1"/>
  <c r="Q103"/>
  <c r="R103" s="1"/>
  <c r="Q100"/>
  <c r="R100" s="1"/>
  <c r="Q87"/>
  <c r="R87" s="1"/>
  <c r="Q84"/>
  <c r="R84" s="1"/>
  <c r="Q145"/>
  <c r="R145" s="1"/>
  <c r="Q143"/>
  <c r="R143" s="1"/>
  <c r="Q140"/>
  <c r="R140" s="1"/>
  <c r="Q132"/>
  <c r="R132" s="1"/>
  <c r="Q130"/>
  <c r="R130" s="1"/>
  <c r="Q127"/>
  <c r="R127" s="1"/>
  <c r="Q116"/>
  <c r="R116" s="1"/>
  <c r="Q114"/>
  <c r="R114" s="1"/>
  <c r="Q111"/>
  <c r="R111" s="1"/>
  <c r="Q98"/>
  <c r="R98" s="1"/>
  <c r="Q95"/>
  <c r="R95" s="1"/>
  <c r="Q82"/>
  <c r="R82" s="1"/>
  <c r="Q79"/>
  <c r="R79" s="1"/>
  <c r="Q76"/>
  <c r="R76" s="1"/>
  <c r="Q74"/>
  <c r="R74" s="1"/>
  <c r="Q71"/>
  <c r="R71" s="1"/>
  <c r="Q52"/>
  <c r="R52" s="1"/>
  <c r="Q50"/>
  <c r="R50" s="1"/>
  <c r="Q47"/>
  <c r="R47" s="1"/>
  <c r="Q36"/>
  <c r="R36" s="1"/>
  <c r="Q34"/>
  <c r="R34" s="1"/>
  <c r="Q31"/>
  <c r="R31" s="1"/>
  <c r="Q28"/>
  <c r="R28" s="1"/>
  <c r="Q26"/>
  <c r="R26" s="1"/>
  <c r="Q23"/>
  <c r="R23" s="1"/>
  <c r="Q20"/>
  <c r="R20" s="1"/>
  <c r="Q18"/>
  <c r="R18" s="1"/>
  <c r="Q15"/>
  <c r="R15" s="1"/>
  <c r="Q12"/>
  <c r="R12" s="1"/>
  <c r="Q10"/>
  <c r="R10" s="1"/>
  <c r="Q7"/>
  <c r="R7" s="1"/>
  <c r="Q153"/>
  <c r="R153" s="1"/>
  <c r="Q151"/>
  <c r="R151" s="1"/>
  <c r="Q148"/>
  <c r="R148" s="1"/>
  <c r="Q137"/>
  <c r="R137" s="1"/>
  <c r="Q135"/>
  <c r="R135" s="1"/>
  <c r="Q124"/>
  <c r="R124" s="1"/>
  <c r="Q122"/>
  <c r="R122" s="1"/>
  <c r="Q119"/>
  <c r="R119" s="1"/>
  <c r="Q108"/>
  <c r="R108" s="1"/>
  <c r="Q106"/>
  <c r="R106" s="1"/>
  <c r="Q92"/>
  <c r="R92" s="1"/>
  <c r="Q90"/>
  <c r="R90" s="1"/>
  <c r="Q68"/>
  <c r="R68" s="1"/>
  <c r="Q66"/>
  <c r="R66" s="1"/>
  <c r="Q63"/>
  <c r="R63" s="1"/>
  <c r="Q60"/>
  <c r="R60" s="1"/>
  <c r="Q58"/>
  <c r="R58" s="1"/>
  <c r="Q55"/>
  <c r="R55" s="1"/>
  <c r="Q44"/>
  <c r="R44" s="1"/>
  <c r="Q42"/>
  <c r="R42" s="1"/>
  <c r="Q39"/>
  <c r="R39" s="1"/>
  <c r="Q155"/>
  <c r="R155" s="1"/>
  <c r="Q152"/>
  <c r="R152" s="1"/>
  <c r="Q149"/>
  <c r="R149" s="1"/>
  <c r="Q147"/>
  <c r="R147" s="1"/>
  <c r="Q144"/>
  <c r="R144" s="1"/>
  <c r="Q141"/>
  <c r="R141" s="1"/>
  <c r="Q139"/>
  <c r="R139" s="1"/>
  <c r="Q136"/>
  <c r="R136" s="1"/>
  <c r="Q134"/>
  <c r="R134" s="1"/>
  <c r="Q131"/>
  <c r="R131" s="1"/>
  <c r="Q128"/>
  <c r="R128" s="1"/>
  <c r="Q126"/>
  <c r="R126" s="1"/>
  <c r="Q123"/>
  <c r="R123" s="1"/>
  <c r="Q120"/>
  <c r="R120" s="1"/>
  <c r="Q118"/>
  <c r="R118" s="1"/>
  <c r="Q115"/>
  <c r="R115" s="1"/>
  <c r="Q112"/>
  <c r="R112" s="1"/>
  <c r="Q110"/>
  <c r="R110" s="1"/>
  <c r="Q107"/>
  <c r="R107" s="1"/>
  <c r="Q104"/>
  <c r="R104" s="1"/>
  <c r="Q102"/>
  <c r="R102" s="1"/>
  <c r="Q99"/>
  <c r="R99" s="1"/>
  <c r="Q96"/>
  <c r="R96" s="1"/>
  <c r="Q94"/>
  <c r="R94" s="1"/>
  <c r="Q91"/>
  <c r="R91" s="1"/>
  <c r="Q88"/>
  <c r="R88" s="1"/>
  <c r="Q86"/>
  <c r="R86" s="1"/>
  <c r="Q83"/>
  <c r="R83" s="1"/>
  <c r="Q80"/>
  <c r="R80" s="1"/>
  <c r="Q78"/>
  <c r="R78" s="1"/>
  <c r="Q75"/>
  <c r="R75" s="1"/>
  <c r="Q72"/>
  <c r="R72" s="1"/>
  <c r="Q70"/>
  <c r="R70" s="1"/>
  <c r="Q67"/>
  <c r="R67" s="1"/>
  <c r="Q64"/>
  <c r="R64" s="1"/>
  <c r="Q62"/>
  <c r="R62" s="1"/>
  <c r="Q59"/>
  <c r="R59" s="1"/>
  <c r="Q56"/>
  <c r="R56" s="1"/>
  <c r="Q54"/>
  <c r="R54" s="1"/>
  <c r="Q51"/>
  <c r="R51" s="1"/>
  <c r="Q48"/>
  <c r="R48" s="1"/>
  <c r="Q46"/>
  <c r="R46" s="1"/>
  <c r="Q43"/>
  <c r="R43" s="1"/>
  <c r="Q40"/>
  <c r="R40" s="1"/>
  <c r="Q38"/>
  <c r="R38" s="1"/>
  <c r="Q35"/>
  <c r="R35" s="1"/>
  <c r="Q32"/>
  <c r="R32" s="1"/>
  <c r="Q30"/>
  <c r="R30" s="1"/>
  <c r="Q27"/>
  <c r="R27" s="1"/>
  <c r="Q24"/>
  <c r="R24" s="1"/>
  <c r="Q22"/>
  <c r="R22" s="1"/>
  <c r="Q19"/>
  <c r="R19" s="1"/>
  <c r="Q16"/>
  <c r="R16" s="1"/>
  <c r="Q14"/>
  <c r="R14" s="1"/>
  <c r="Q11"/>
  <c r="R11" s="1"/>
  <c r="Q8"/>
  <c r="R8" s="1"/>
  <c r="S16" l="1"/>
  <c r="T16" s="1"/>
  <c r="S27"/>
  <c r="T27" s="1"/>
  <c r="S38"/>
  <c r="T38" s="1"/>
  <c r="S48"/>
  <c r="T48" s="1"/>
  <c r="S54"/>
  <c r="T54" s="1"/>
  <c r="S64"/>
  <c r="T64" s="1"/>
  <c r="S75"/>
  <c r="T75" s="1"/>
  <c r="S86"/>
  <c r="T86" s="1"/>
  <c r="S96"/>
  <c r="T96" s="1"/>
  <c r="S102"/>
  <c r="T102" s="1"/>
  <c r="S28"/>
  <c r="T28" s="1"/>
  <c r="S34"/>
  <c r="T34" s="1"/>
  <c r="S47"/>
  <c r="T47" s="1"/>
  <c r="S52"/>
  <c r="T52" s="1"/>
  <c r="S74"/>
  <c r="T74" s="1"/>
  <c r="S79"/>
  <c r="T79" s="1"/>
  <c r="S95"/>
  <c r="T95" s="1"/>
  <c r="S111"/>
  <c r="T111" s="1"/>
  <c r="S116"/>
  <c r="T116" s="1"/>
  <c r="S130"/>
  <c r="T130" s="1"/>
  <c r="S140"/>
  <c r="T140" s="1"/>
  <c r="S145"/>
  <c r="T145" s="1"/>
  <c r="S87"/>
  <c r="T87" s="1"/>
  <c r="S103"/>
  <c r="T103" s="1"/>
  <c r="S11"/>
  <c r="T11" s="1"/>
  <c r="S22"/>
  <c r="T22" s="1"/>
  <c r="S32"/>
  <c r="T32" s="1"/>
  <c r="S43"/>
  <c r="T43" s="1"/>
  <c r="S59"/>
  <c r="T59" s="1"/>
  <c r="S70"/>
  <c r="T70" s="1"/>
  <c r="S80"/>
  <c r="T80" s="1"/>
  <c r="S91"/>
  <c r="T91" s="1"/>
  <c r="S107"/>
  <c r="T107" s="1"/>
  <c r="S112"/>
  <c r="T112" s="1"/>
  <c r="S118"/>
  <c r="T118" s="1"/>
  <c r="S123"/>
  <c r="T123" s="1"/>
  <c r="S128"/>
  <c r="T128" s="1"/>
  <c r="S134"/>
  <c r="T134" s="1"/>
  <c r="S139"/>
  <c r="T139" s="1"/>
  <c r="S144"/>
  <c r="T144" s="1"/>
  <c r="S149"/>
  <c r="T149" s="1"/>
  <c r="S155"/>
  <c r="T155" s="1"/>
  <c r="S42"/>
  <c r="T42" s="1"/>
  <c r="S55"/>
  <c r="T55" s="1"/>
  <c r="S60"/>
  <c r="T60" s="1"/>
  <c r="S66"/>
  <c r="T66" s="1"/>
  <c r="S90"/>
  <c r="T90" s="1"/>
  <c r="S106"/>
  <c r="T106" s="1"/>
  <c r="S119"/>
  <c r="T119" s="1"/>
  <c r="S124"/>
  <c r="T124" s="1"/>
  <c r="S137"/>
  <c r="T137" s="1"/>
  <c r="S151"/>
  <c r="T151" s="1"/>
  <c r="S7"/>
  <c r="T7" s="1"/>
  <c r="S12"/>
  <c r="T12" s="1"/>
  <c r="S18"/>
  <c r="T18" s="1"/>
  <c r="S23"/>
  <c r="T23" s="1"/>
  <c r="S8"/>
  <c r="T8" s="1"/>
  <c r="S14"/>
  <c r="T14" s="1"/>
  <c r="S19"/>
  <c r="T19" s="1"/>
  <c r="S24"/>
  <c r="T24" s="1"/>
  <c r="S30"/>
  <c r="T30" s="1"/>
  <c r="S35"/>
  <c r="T35" s="1"/>
  <c r="S40"/>
  <c r="T40" s="1"/>
  <c r="S46"/>
  <c r="T46" s="1"/>
  <c r="S51"/>
  <c r="T51" s="1"/>
  <c r="S56"/>
  <c r="T56" s="1"/>
  <c r="S62"/>
  <c r="T62" s="1"/>
  <c r="S67"/>
  <c r="T67" s="1"/>
  <c r="S72"/>
  <c r="T72" s="1"/>
  <c r="S78"/>
  <c r="T78" s="1"/>
  <c r="S83"/>
  <c r="T83" s="1"/>
  <c r="S88"/>
  <c r="T88" s="1"/>
  <c r="S94"/>
  <c r="T94" s="1"/>
  <c r="S99"/>
  <c r="T99" s="1"/>
  <c r="S104"/>
  <c r="T104" s="1"/>
  <c r="S110"/>
  <c r="T110" s="1"/>
  <c r="S115"/>
  <c r="T115" s="1"/>
  <c r="S120"/>
  <c r="T120" s="1"/>
  <c r="S126"/>
  <c r="T126" s="1"/>
  <c r="S131"/>
  <c r="T131" s="1"/>
  <c r="S136"/>
  <c r="T136" s="1"/>
  <c r="S141"/>
  <c r="T141" s="1"/>
  <c r="S147"/>
  <c r="T147" s="1"/>
  <c r="S152"/>
  <c r="T152" s="1"/>
  <c r="S39"/>
  <c r="T39" s="1"/>
  <c r="S44"/>
  <c r="T44" s="1"/>
  <c r="S58"/>
  <c r="T58" s="1"/>
  <c r="S63"/>
  <c r="T63" s="1"/>
  <c r="S68"/>
  <c r="T68" s="1"/>
  <c r="S92"/>
  <c r="T92" s="1"/>
  <c r="S108"/>
  <c r="T108" s="1"/>
  <c r="S122"/>
  <c r="T122" s="1"/>
  <c r="S135"/>
  <c r="T135" s="1"/>
  <c r="S148"/>
  <c r="T148" s="1"/>
  <c r="S153"/>
  <c r="T153" s="1"/>
  <c r="S10"/>
  <c r="T10" s="1"/>
  <c r="S15"/>
  <c r="T15" s="1"/>
  <c r="S20"/>
  <c r="T20" s="1"/>
  <c r="S26"/>
  <c r="T26" s="1"/>
  <c r="S31"/>
  <c r="T31" s="1"/>
  <c r="S36"/>
  <c r="T36" s="1"/>
  <c r="S50"/>
  <c r="T50" s="1"/>
  <c r="S71"/>
  <c r="T71" s="1"/>
  <c r="S76"/>
  <c r="T76" s="1"/>
  <c r="S82"/>
  <c r="T82" s="1"/>
  <c r="S98"/>
  <c r="T98" s="1"/>
  <c r="S114"/>
  <c r="T114" s="1"/>
  <c r="S127"/>
  <c r="T127" s="1"/>
  <c r="S132"/>
  <c r="T132" s="1"/>
  <c r="S143"/>
  <c r="T143" s="1"/>
  <c r="S84"/>
  <c r="T84" s="1"/>
  <c r="S100"/>
  <c r="T100" s="1"/>
  <c r="S6"/>
  <c r="T6" s="1"/>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6"/>
  <c r="G157" l="1"/>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J152" l="1"/>
  <c r="L152"/>
  <c r="J148"/>
  <c r="L148"/>
  <c r="J144"/>
  <c r="L144"/>
  <c r="J140"/>
  <c r="L140"/>
  <c r="J136"/>
  <c r="L136"/>
  <c r="J132"/>
  <c r="L132"/>
  <c r="J130"/>
  <c r="L130"/>
  <c r="J128"/>
  <c r="L128"/>
  <c r="J126"/>
  <c r="L126"/>
  <c r="J124"/>
  <c r="L124"/>
  <c r="J122"/>
  <c r="L122"/>
  <c r="J120"/>
  <c r="L120"/>
  <c r="J118"/>
  <c r="L118"/>
  <c r="J116"/>
  <c r="L116"/>
  <c r="J114"/>
  <c r="L114"/>
  <c r="J112"/>
  <c r="L112"/>
  <c r="J110"/>
  <c r="L110"/>
  <c r="J108"/>
  <c r="L108"/>
  <c r="J106"/>
  <c r="L106"/>
  <c r="J104"/>
  <c r="L104"/>
  <c r="J102"/>
  <c r="L102"/>
  <c r="J100"/>
  <c r="L100"/>
  <c r="J98"/>
  <c r="L98"/>
  <c r="J96"/>
  <c r="L96"/>
  <c r="J94"/>
  <c r="L94"/>
  <c r="J92"/>
  <c r="L92"/>
  <c r="J90"/>
  <c r="L90"/>
  <c r="J88"/>
  <c r="L88"/>
  <c r="J86"/>
  <c r="L86"/>
  <c r="J84"/>
  <c r="L84"/>
  <c r="J82"/>
  <c r="L82"/>
  <c r="J80"/>
  <c r="L80"/>
  <c r="J78"/>
  <c r="L78"/>
  <c r="J76"/>
  <c r="L76"/>
  <c r="J74"/>
  <c r="L74"/>
  <c r="J72"/>
  <c r="L72"/>
  <c r="J70"/>
  <c r="L70"/>
  <c r="J68"/>
  <c r="L68"/>
  <c r="J66"/>
  <c r="L66"/>
  <c r="J64"/>
  <c r="L64"/>
  <c r="J62"/>
  <c r="L62"/>
  <c r="J60"/>
  <c r="L60"/>
  <c r="J58"/>
  <c r="L58"/>
  <c r="J56"/>
  <c r="L56"/>
  <c r="J54"/>
  <c r="L54"/>
  <c r="J52"/>
  <c r="L52"/>
  <c r="J50"/>
  <c r="L50"/>
  <c r="J48"/>
  <c r="L48"/>
  <c r="J46"/>
  <c r="L46"/>
  <c r="J44"/>
  <c r="L44"/>
  <c r="J42"/>
  <c r="L42"/>
  <c r="J40"/>
  <c r="L40"/>
  <c r="J38"/>
  <c r="L38"/>
  <c r="J36"/>
  <c r="L36"/>
  <c r="J34"/>
  <c r="L34"/>
  <c r="J32"/>
  <c r="L32"/>
  <c r="J30"/>
  <c r="L30"/>
  <c r="J154"/>
  <c r="L154"/>
  <c r="J150"/>
  <c r="L150"/>
  <c r="J146"/>
  <c r="L146"/>
  <c r="J142"/>
  <c r="L142"/>
  <c r="J138"/>
  <c r="L138"/>
  <c r="J134"/>
  <c r="L134"/>
  <c r="J155"/>
  <c r="L155"/>
  <c r="J153"/>
  <c r="L153"/>
  <c r="J151"/>
  <c r="L151"/>
  <c r="J149"/>
  <c r="L149"/>
  <c r="J147"/>
  <c r="L147"/>
  <c r="J145"/>
  <c r="L145"/>
  <c r="J143"/>
  <c r="L143"/>
  <c r="J141"/>
  <c r="L141"/>
  <c r="J139"/>
  <c r="L139"/>
  <c r="J137"/>
  <c r="L137"/>
  <c r="J135"/>
  <c r="L135"/>
  <c r="J133"/>
  <c r="L133"/>
  <c r="J131"/>
  <c r="L131"/>
  <c r="J129"/>
  <c r="L129"/>
  <c r="J127"/>
  <c r="L127"/>
  <c r="J125"/>
  <c r="L125"/>
  <c r="J123"/>
  <c r="L123"/>
  <c r="J121"/>
  <c r="L121"/>
  <c r="J119"/>
  <c r="L119"/>
  <c r="J117"/>
  <c r="L117"/>
  <c r="J115"/>
  <c r="L115"/>
  <c r="J113"/>
  <c r="L113"/>
  <c r="J111"/>
  <c r="L111"/>
  <c r="J109"/>
  <c r="L109"/>
  <c r="J107"/>
  <c r="L107"/>
  <c r="J105"/>
  <c r="L105"/>
  <c r="J103"/>
  <c r="L103"/>
  <c r="J101"/>
  <c r="L101"/>
  <c r="J99"/>
  <c r="L99"/>
  <c r="J97"/>
  <c r="L97"/>
  <c r="J95"/>
  <c r="L95"/>
  <c r="J93"/>
  <c r="L93"/>
  <c r="J91"/>
  <c r="L91"/>
  <c r="J89"/>
  <c r="L89"/>
  <c r="J87"/>
  <c r="L87"/>
  <c r="J85"/>
  <c r="L85"/>
  <c r="J83"/>
  <c r="L83"/>
  <c r="J81"/>
  <c r="L81"/>
  <c r="J79"/>
  <c r="L79"/>
  <c r="J77"/>
  <c r="L77"/>
  <c r="J75"/>
  <c r="L75"/>
  <c r="J73"/>
  <c r="L73"/>
  <c r="J71"/>
  <c r="L71"/>
  <c r="J69"/>
  <c r="L69"/>
  <c r="J67"/>
  <c r="L67"/>
  <c r="J65"/>
  <c r="L65"/>
  <c r="J63"/>
  <c r="L63"/>
  <c r="J61"/>
  <c r="L61"/>
  <c r="J59"/>
  <c r="L59"/>
  <c r="J57"/>
  <c r="L57"/>
  <c r="J55"/>
  <c r="L55"/>
  <c r="J53"/>
  <c r="L53"/>
  <c r="J51"/>
  <c r="L51"/>
  <c r="J49"/>
  <c r="L49"/>
  <c r="J47"/>
  <c r="L47"/>
  <c r="J45"/>
  <c r="L45"/>
  <c r="J43"/>
  <c r="L43"/>
  <c r="J41"/>
  <c r="L41"/>
  <c r="J39"/>
  <c r="L39"/>
  <c r="J37"/>
  <c r="L37"/>
  <c r="J35"/>
  <c r="L35"/>
  <c r="J33"/>
  <c r="L33"/>
  <c r="J31"/>
  <c r="L31"/>
  <c r="J29"/>
  <c r="L29"/>
  <c r="M153"/>
  <c r="M151"/>
  <c r="M149"/>
  <c r="M147"/>
  <c r="M145"/>
  <c r="M143"/>
  <c r="M141"/>
  <c r="M139"/>
  <c r="M137"/>
  <c r="M135"/>
  <c r="M133"/>
  <c r="M131"/>
  <c r="M129"/>
  <c r="M127"/>
  <c r="M125"/>
  <c r="M123"/>
  <c r="M121"/>
  <c r="M119"/>
  <c r="M117"/>
  <c r="M115"/>
  <c r="M113"/>
  <c r="M111"/>
  <c r="M109"/>
  <c r="M107"/>
  <c r="M105"/>
  <c r="M103"/>
  <c r="M101"/>
  <c r="M99"/>
  <c r="M97"/>
  <c r="M95"/>
  <c r="M93"/>
  <c r="M91"/>
  <c r="M89"/>
  <c r="M87"/>
  <c r="M85"/>
  <c r="M83"/>
  <c r="M81"/>
  <c r="M79"/>
  <c r="M77"/>
  <c r="M75"/>
  <c r="M73"/>
  <c r="M71"/>
  <c r="M69"/>
  <c r="M67"/>
  <c r="M65"/>
  <c r="M63"/>
  <c r="M61"/>
  <c r="M59"/>
  <c r="M57"/>
  <c r="M55"/>
  <c r="M53"/>
  <c r="M51"/>
  <c r="M49"/>
  <c r="M47"/>
  <c r="M45"/>
  <c r="M43"/>
  <c r="M41"/>
  <c r="M39"/>
  <c r="M37"/>
  <c r="M35"/>
  <c r="M33"/>
  <c r="M31"/>
  <c r="M29"/>
  <c r="M155"/>
  <c r="M154"/>
  <c r="M152"/>
  <c r="M150"/>
  <c r="M148"/>
  <c r="M146"/>
  <c r="M144"/>
  <c r="M142"/>
  <c r="M140"/>
  <c r="M138"/>
  <c r="M136"/>
  <c r="M134"/>
  <c r="M132"/>
  <c r="M130"/>
  <c r="M128"/>
  <c r="M126"/>
  <c r="M124"/>
  <c r="M122"/>
  <c r="M120"/>
  <c r="M118"/>
  <c r="M116"/>
  <c r="M114"/>
  <c r="M112"/>
  <c r="M110"/>
  <c r="M108"/>
  <c r="M106"/>
  <c r="M104"/>
  <c r="M102"/>
  <c r="M100"/>
  <c r="M98"/>
  <c r="M96"/>
  <c r="M94"/>
  <c r="M92"/>
  <c r="M90"/>
  <c r="M88"/>
  <c r="M86"/>
  <c r="M84"/>
  <c r="M82"/>
  <c r="M80"/>
  <c r="M78"/>
  <c r="M76"/>
  <c r="M74"/>
  <c r="M72"/>
  <c r="M70"/>
  <c r="M68"/>
  <c r="M66"/>
  <c r="M64"/>
  <c r="M62"/>
  <c r="M60"/>
  <c r="M58"/>
  <c r="M56"/>
  <c r="M54"/>
  <c r="M52"/>
  <c r="M50"/>
  <c r="M48"/>
  <c r="M46"/>
  <c r="M44"/>
  <c r="M42"/>
  <c r="M40"/>
  <c r="M38"/>
  <c r="M36"/>
  <c r="M34"/>
  <c r="M32"/>
  <c r="M30"/>
  <c r="K155"/>
  <c r="K151"/>
  <c r="K147"/>
  <c r="K143"/>
  <c r="K154"/>
  <c r="K152"/>
  <c r="K150"/>
  <c r="K148"/>
  <c r="K146"/>
  <c r="K144"/>
  <c r="K142"/>
  <c r="K140"/>
  <c r="K138"/>
  <c r="K136"/>
  <c r="K134"/>
  <c r="K132"/>
  <c r="K130"/>
  <c r="K128"/>
  <c r="K126"/>
  <c r="K124"/>
  <c r="K122"/>
  <c r="K120"/>
  <c r="K118"/>
  <c r="K116"/>
  <c r="K114"/>
  <c r="K112"/>
  <c r="K110"/>
  <c r="K108"/>
  <c r="K106"/>
  <c r="K104"/>
  <c r="K102"/>
  <c r="K100"/>
  <c r="K98"/>
  <c r="K96"/>
  <c r="K94"/>
  <c r="K92"/>
  <c r="K90"/>
  <c r="K88"/>
  <c r="K86"/>
  <c r="K84"/>
  <c r="K82"/>
  <c r="K80"/>
  <c r="K78"/>
  <c r="K76"/>
  <c r="K74"/>
  <c r="K72"/>
  <c r="K70"/>
  <c r="K68"/>
  <c r="K66"/>
  <c r="K64"/>
  <c r="K62"/>
  <c r="K60"/>
  <c r="K58"/>
  <c r="K56"/>
  <c r="K54"/>
  <c r="K52"/>
  <c r="K50"/>
  <c r="K48"/>
  <c r="K46"/>
  <c r="K44"/>
  <c r="K42"/>
  <c r="K40"/>
  <c r="K38"/>
  <c r="K36"/>
  <c r="K34"/>
  <c r="K32"/>
  <c r="K30"/>
  <c r="K153"/>
  <c r="K149"/>
  <c r="K145"/>
  <c r="K141"/>
  <c r="K139"/>
  <c r="K137"/>
  <c r="K135"/>
  <c r="K133"/>
  <c r="K131"/>
  <c r="K129"/>
  <c r="K127"/>
  <c r="K125"/>
  <c r="K123"/>
  <c r="K121"/>
  <c r="K119"/>
  <c r="K117"/>
  <c r="K115"/>
  <c r="K113"/>
  <c r="K111"/>
  <c r="K109"/>
  <c r="K107"/>
  <c r="K105"/>
  <c r="K103"/>
  <c r="K101"/>
  <c r="K99"/>
  <c r="K97"/>
  <c r="K95"/>
  <c r="K93"/>
  <c r="K91"/>
  <c r="K89"/>
  <c r="K87"/>
  <c r="K85"/>
  <c r="K83"/>
  <c r="K81"/>
  <c r="K79"/>
  <c r="K77"/>
  <c r="K75"/>
  <c r="K73"/>
  <c r="K71"/>
  <c r="K69"/>
  <c r="K67"/>
  <c r="K65"/>
  <c r="K63"/>
  <c r="K61"/>
  <c r="K59"/>
  <c r="K57"/>
  <c r="K55"/>
  <c r="K53"/>
  <c r="K51"/>
  <c r="K49"/>
  <c r="K47"/>
  <c r="K45"/>
  <c r="K43"/>
  <c r="K41"/>
  <c r="K39"/>
  <c r="K37"/>
  <c r="K35"/>
  <c r="K33"/>
  <c r="K31"/>
  <c r="K29"/>
  <c r="I7"/>
  <c r="I8"/>
  <c r="I9"/>
  <c r="I10"/>
  <c r="I11"/>
  <c r="I12"/>
  <c r="I13"/>
  <c r="I14"/>
  <c r="I15"/>
  <c r="I16"/>
  <c r="I17"/>
  <c r="I18"/>
  <c r="I19"/>
  <c r="I20"/>
  <c r="I21"/>
  <c r="I22"/>
  <c r="I23"/>
  <c r="I24"/>
  <c r="I25"/>
  <c r="I26"/>
  <c r="I27"/>
  <c r="I28"/>
  <c r="I6"/>
  <c r="J6" l="1"/>
  <c r="L6"/>
  <c r="J25"/>
  <c r="K25" s="1"/>
  <c r="L25"/>
  <c r="J21"/>
  <c r="K21" s="1"/>
  <c r="L21"/>
  <c r="J17"/>
  <c r="K17" s="1"/>
  <c r="L17"/>
  <c r="J13"/>
  <c r="K13" s="1"/>
  <c r="L13"/>
  <c r="J7"/>
  <c r="L7"/>
  <c r="J27"/>
  <c r="L27"/>
  <c r="J23"/>
  <c r="L23"/>
  <c r="J19"/>
  <c r="L19"/>
  <c r="J15"/>
  <c r="L15"/>
  <c r="J11"/>
  <c r="L11"/>
  <c r="J9"/>
  <c r="K9" s="1"/>
  <c r="L9"/>
  <c r="J28"/>
  <c r="K28" s="1"/>
  <c r="L28"/>
  <c r="J26"/>
  <c r="L26"/>
  <c r="J24"/>
  <c r="K24" s="1"/>
  <c r="L24"/>
  <c r="J22"/>
  <c r="L22"/>
  <c r="J20"/>
  <c r="K20" s="1"/>
  <c r="L20"/>
  <c r="J18"/>
  <c r="L18"/>
  <c r="J16"/>
  <c r="K16" s="1"/>
  <c r="L16"/>
  <c r="J14"/>
  <c r="L14"/>
  <c r="J12"/>
  <c r="K12" s="1"/>
  <c r="L12"/>
  <c r="J10"/>
  <c r="L10"/>
  <c r="J8"/>
  <c r="K8" s="1"/>
  <c r="L8"/>
  <c r="M27"/>
  <c r="M23"/>
  <c r="M19"/>
  <c r="M17"/>
  <c r="M13"/>
  <c r="M11"/>
  <c r="M7"/>
  <c r="M28"/>
  <c r="M26"/>
  <c r="M24"/>
  <c r="M22"/>
  <c r="M20"/>
  <c r="M18"/>
  <c r="M16"/>
  <c r="M14"/>
  <c r="M12"/>
  <c r="M10"/>
  <c r="M8"/>
  <c r="K6"/>
  <c r="M6"/>
  <c r="M25"/>
  <c r="M21"/>
  <c r="M15"/>
  <c r="M9"/>
  <c r="K27"/>
  <c r="K23"/>
  <c r="K19"/>
  <c r="K15"/>
  <c r="K11"/>
  <c r="K7"/>
  <c r="K26"/>
  <c r="K22"/>
  <c r="K18"/>
  <c r="K14"/>
  <c r="K10"/>
  <c r="J157" l="1"/>
  <c r="B9" s="1"/>
  <c r="M157"/>
  <c r="B12" s="1"/>
</calcChain>
</file>

<file path=xl/sharedStrings.xml><?xml version="1.0" encoding="utf-8"?>
<sst xmlns="http://schemas.openxmlformats.org/spreadsheetml/2006/main" count="60" uniqueCount="60">
  <si>
    <t>Artikelnummer</t>
  </si>
  <si>
    <t>Maila stig-arne.mattsson@swipnet.se om det uppstår problem.</t>
  </si>
  <si>
    <t>Lagerstyrningsakademin</t>
  </si>
  <si>
    <t xml:space="preserve">© Stig-Arne Mattsson  </t>
  </si>
  <si>
    <t>I blad 'Data' kan du registrera de datauppgifter som krävs för att utföra beräkningarna. De uppgifter som finns där redan är endast exempel för att illustrera användningen av Excelmodellen och kan tas bort.</t>
  </si>
  <si>
    <t>Obligatoriska uppgifter</t>
  </si>
  <si>
    <t>Efterfrågan per år</t>
  </si>
  <si>
    <t>Kolumn B:  Efterfrågan per år</t>
  </si>
  <si>
    <t>Pris per styck</t>
  </si>
  <si>
    <t>Antal uttag per år</t>
  </si>
  <si>
    <t>Standardavvikelse per månad</t>
  </si>
  <si>
    <t>Ledtid i dagar</t>
  </si>
  <si>
    <t>Standardavvikelse under ledtid</t>
  </si>
  <si>
    <t>Volymvärde</t>
  </si>
  <si>
    <t>Säkerhetslager i styck</t>
  </si>
  <si>
    <t>Säkerhetslager i kronor</t>
  </si>
  <si>
    <t>Använd orderkvantitet</t>
  </si>
  <si>
    <t xml:space="preserve">Kolumn C:  Pris per styck </t>
  </si>
  <si>
    <t>Kolumn E:  Standardavvikelse per månad</t>
  </si>
  <si>
    <t>Kolumn F:  Ledtid i dagar</t>
  </si>
  <si>
    <t>Kolumn G:  Använd orderkvantitet (för inleveranser till lager)</t>
  </si>
  <si>
    <t xml:space="preserve">                                                                     </t>
  </si>
  <si>
    <t>Vägd medel-</t>
  </si>
  <si>
    <t>servicenivå</t>
  </si>
  <si>
    <t>Värde på viktnings-variabel</t>
  </si>
  <si>
    <t>Kolumn D:  Antal uttag per år (antal kundorder eller tillverkningsorder per år). Behövs endast om man använder orderradsservice och differentierar m a p antal uttag per år</t>
  </si>
  <si>
    <t>Målsatt servicenivå</t>
  </si>
  <si>
    <t>Viktad fyllnads-gradsservice</t>
  </si>
  <si>
    <t>Summa viktnings-</t>
  </si>
  <si>
    <t>variabel</t>
  </si>
  <si>
    <t>Erhållen servicenivå</t>
  </si>
  <si>
    <t>Teoretiskt säkerhetslager</t>
  </si>
  <si>
    <t xml:space="preserve">Dimensionerande </t>
  </si>
  <si>
    <t>Målsatt erhållen servicenivå</t>
  </si>
  <si>
    <t>i kronor</t>
  </si>
  <si>
    <t>Ekvivalent fyllnads-gradsservice</t>
  </si>
  <si>
    <t>bristkostnad</t>
  </si>
  <si>
    <t>Fast bristkostnad per order</t>
  </si>
  <si>
    <t>Bristkostnad prop mot levererat värde</t>
  </si>
  <si>
    <t>Fast bristkostnad per styck</t>
  </si>
  <si>
    <t>Val av kostnadstyp</t>
  </si>
  <si>
    <t>Beräkning av säkerhetsfaktor</t>
  </si>
  <si>
    <t>Frekvens-funktionen</t>
  </si>
  <si>
    <t>Servicefunk-tionen</t>
  </si>
  <si>
    <t>Lagerhållningsfaktor</t>
  </si>
  <si>
    <t>Typ av erhållen leveransservice</t>
  </si>
  <si>
    <t>Per order om orderradsservice</t>
  </si>
  <si>
    <t>Procent av pris om volymvärdeservice</t>
  </si>
  <si>
    <t>Bestämma lämplig bristkostnad för att dimensionera säkerhetslager  -  Dataunderlag</t>
  </si>
  <si>
    <t>Bestämma lämplig bristkostnad för att dimensionera säkerhetslager  -  Resultat</t>
  </si>
  <si>
    <t xml:space="preserve">I blad 'Resultat' Cell B16 anges ett preliminärt värde på en bristkostnad.  Erhållen medelservicenivå motsvarande denna bristkostnad visas därefter i cell B9. Värdet jämförs med målsatt servicenivå enligt cell B6. Om erhållen servicenivå är mindre än målsatt servicenivå ökas bristkostnaden och är den erhållna servicenivån högre minskas den. Processen fortsätts tills erhållen servicenivå motsvarar målsatt servicenivå. </t>
  </si>
  <si>
    <t>I blad 'Resultat' visas också storleken på det teoretiskt beräknade säkerhetslager i kronor som den valda bristkostnaden motsvarar.</t>
  </si>
  <si>
    <t>Per styck om efterfrågeservice</t>
  </si>
  <si>
    <t xml:space="preserve">En metod för att dimensionera säkerhetslager är att utgå från en uppskattad bristkostnad och att optimera summan av bristkostnader och lagerhållningskostnader. Eftersom en bristkostnad är mycket svår att generellt uppskatta och inte har någon direkt motsvarighet i den servicenivå som uttrycker leveransförmåga är det svårt att välja det värde på bristkostnaden som ger en önskad erhållen servicenivå. Genom att använda "Bestämma lämplig bristkostnad för att dimensionera säkerhetslager" på ett stickprov från artikelsortimentet kan du få ett underlag för att bestämma den bristkostnad som ungefärligen kommer att ge den önskade servicenivån.  </t>
  </si>
  <si>
    <t xml:space="preserve">Nedan beskrivs hur du kan använda Excelmodellen på ett stickprov på 150 artiklar. Mer detaljerade anvisningar om att beräkna säkerhetslager med hjälp av uppskattade bristkostnader finns i Handbok i materialstyrning, avsnitt E21, som kan laddas ner på den här hemsidan. </t>
  </si>
  <si>
    <t xml:space="preserve">                                   Bestämma lämplig bristkostnad för att</t>
  </si>
  <si>
    <t xml:space="preserve">                                   dimensionera säkerhetslager</t>
  </si>
  <si>
    <t xml:space="preserve">Beräkningen av lämpligt värde på dimensioneringsvariabeln kan göras med avseende på tre olika typer av erhållen leveransförmåga; orderradsservice, volymvärdeservice och volymservice. Orderradsservice avser andel orderrader som kunnat levereras direkt från lager, volymvärdeservice andel omsättning i kronor som kunnat levereras direkt från lager och volymservice andel av efterfrågan i styck som kunnat levereras direkt från lager. Medelservicenivån för samtliga artiklar i stickprovet beräknas teoretiskt som ett vägt medelvärde av de olika artiklarnas individuella servicenivåer genom viktning med hjälp av antalet lageruttag per år, de olika artiklarnas individuella andel direktlevererade omsättning per år genom viktning med hjälp av volymvärden respektive de olika artiklarnas individuella andel direktlevererade efterfrågevolymer per år genom viktning med hjälp av efterfrågade volymer. Beräkningarna är teoretiska. För att  vid praktisk tillämpning få en verkligt erhållen servicenivå som motsvarar den önskade bör den i beräkningsmodellen önskade  målsatta servicenivån sättas 0,5 - 1,5 procentenheter högre än den servicenivå som man i verkligheten vill uppnå. Ju mer lågfrekvent efterfrågan är desto större värde. </t>
  </si>
  <si>
    <t>Cell C5:  Målsatt medelservicenivå, dvs den genomsnittliga servicenivå man vill ha för artikelgruppen. Anges som en procentsats avseende orderradsservice, volymvärdeservice eller volymservice</t>
  </si>
  <si>
    <t>Cell C6:  Typ av erhållen servicenivå. 1 = Orderradsservice, 2 = Volymvärdeservice, 3 = Volymservice</t>
  </si>
</sst>
</file>

<file path=xl/styles.xml><?xml version="1.0" encoding="utf-8"?>
<styleSheet xmlns="http://schemas.openxmlformats.org/spreadsheetml/2006/main">
  <numFmts count="2">
    <numFmt numFmtId="164" formatCode="0.0"/>
    <numFmt numFmtId="165" formatCode="0.0000"/>
  </numFmts>
  <fonts count="8">
    <font>
      <sz val="11"/>
      <color theme="1"/>
      <name val="Calibri"/>
      <family val="2"/>
      <scheme val="minor"/>
    </font>
    <font>
      <sz val="20"/>
      <color theme="1"/>
      <name val="Calibri"/>
      <family val="2"/>
      <scheme val="minor"/>
    </font>
    <font>
      <sz val="10"/>
      <name val="Arial"/>
      <family val="2"/>
    </font>
    <font>
      <i/>
      <sz val="14"/>
      <color theme="1"/>
      <name val="Calibri"/>
      <family val="2"/>
      <scheme val="minor"/>
    </font>
    <font>
      <sz val="11"/>
      <color theme="1"/>
      <name val="Calibri"/>
      <family val="2"/>
    </font>
    <font>
      <sz val="11"/>
      <color rgb="FFFF0000"/>
      <name val="Calibri"/>
      <family val="2"/>
      <scheme val="minor"/>
    </font>
    <font>
      <sz val="11"/>
      <name val="Calibri"/>
      <family val="2"/>
      <scheme val="minor"/>
    </font>
    <font>
      <sz val="10"/>
      <name val="Arial"/>
      <family val="2"/>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3">
    <xf numFmtId="0" fontId="0" fillId="0" borderId="0"/>
    <xf numFmtId="0" fontId="2" fillId="0" borderId="0"/>
    <xf numFmtId="0" fontId="7" fillId="0" borderId="0"/>
  </cellStyleXfs>
  <cellXfs count="65">
    <xf numFmtId="0" fontId="0" fillId="0" borderId="0" xfId="0"/>
    <xf numFmtId="0" fontId="1" fillId="0" borderId="0" xfId="0" applyFont="1"/>
    <xf numFmtId="0" fontId="0" fillId="0" borderId="0" xfId="0" applyAlignment="1">
      <alignment wrapText="1"/>
    </xf>
    <xf numFmtId="0" fontId="1" fillId="0" borderId="0" xfId="0" applyFont="1" applyAlignment="1"/>
    <xf numFmtId="0" fontId="2" fillId="0" borderId="0" xfId="1"/>
    <xf numFmtId="0" fontId="3" fillId="0" borderId="0" xfId="0" applyFont="1"/>
    <xf numFmtId="0" fontId="4" fillId="0" borderId="0" xfId="0" applyFont="1"/>
    <xf numFmtId="1" fontId="0" fillId="0" borderId="0" xfId="0" applyNumberFormat="1"/>
    <xf numFmtId="0" fontId="0" fillId="0" borderId="0" xfId="0" applyFont="1" applyAlignment="1">
      <alignment wrapText="1"/>
    </xf>
    <xf numFmtId="0" fontId="0" fillId="0" borderId="0" xfId="0" applyFont="1"/>
    <xf numFmtId="0" fontId="0" fillId="0" borderId="0" xfId="0" applyFont="1" applyFill="1"/>
    <xf numFmtId="0" fontId="0" fillId="2" borderId="0" xfId="0" applyFont="1" applyFill="1"/>
    <xf numFmtId="0" fontId="0" fillId="4" borderId="0" xfId="0" applyFont="1" applyFill="1"/>
    <xf numFmtId="1" fontId="0" fillId="0" borderId="0" xfId="0" applyNumberFormat="1" applyFont="1"/>
    <xf numFmtId="1" fontId="0" fillId="0" borderId="0" xfId="0" applyNumberFormat="1" applyFont="1" applyFill="1"/>
    <xf numFmtId="0" fontId="6" fillId="2" borderId="0" xfId="0" applyFont="1" applyFill="1"/>
    <xf numFmtId="0" fontId="6" fillId="0" borderId="0" xfId="1" applyFont="1" applyFill="1"/>
    <xf numFmtId="0" fontId="6" fillId="0" borderId="0" xfId="1" applyFont="1"/>
    <xf numFmtId="0" fontId="0" fillId="0" borderId="0" xfId="0" applyFont="1" applyFill="1" applyAlignment="1"/>
    <xf numFmtId="0" fontId="6" fillId="0" borderId="0" xfId="1" applyFont="1" applyFill="1" applyAlignment="1">
      <alignment horizontal="left"/>
    </xf>
    <xf numFmtId="0" fontId="6" fillId="3" borderId="0" xfId="1" applyFont="1" applyFill="1" applyAlignment="1">
      <alignment horizontal="left" wrapText="1"/>
    </xf>
    <xf numFmtId="0" fontId="6" fillId="0" borderId="0" xfId="0" applyFont="1"/>
    <xf numFmtId="0" fontId="6" fillId="0" borderId="0" xfId="0" applyFont="1" applyFill="1"/>
    <xf numFmtId="1" fontId="6" fillId="0" borderId="0" xfId="0" applyNumberFormat="1" applyFont="1"/>
    <xf numFmtId="0" fontId="0" fillId="0" borderId="0" xfId="0" applyFill="1" applyAlignment="1">
      <alignment wrapText="1"/>
    </xf>
    <xf numFmtId="9" fontId="5" fillId="0" borderId="0" xfId="0" applyNumberFormat="1" applyFont="1"/>
    <xf numFmtId="0" fontId="6" fillId="0" borderId="0" xfId="1" applyFont="1" applyFill="1" applyAlignment="1">
      <alignment horizontal="left" wrapText="1"/>
    </xf>
    <xf numFmtId="2" fontId="0" fillId="0" borderId="0" xfId="0" applyNumberFormat="1"/>
    <xf numFmtId="3" fontId="0" fillId="0" borderId="0" xfId="0" applyNumberFormat="1" applyFont="1"/>
    <xf numFmtId="0" fontId="0" fillId="0" borderId="0" xfId="0" applyAlignment="1">
      <alignment horizontal="right"/>
    </xf>
    <xf numFmtId="1" fontId="0" fillId="0" borderId="0" xfId="0" applyNumberFormat="1" applyFill="1"/>
    <xf numFmtId="1" fontId="0" fillId="0" borderId="0" xfId="0" applyNumberFormat="1" applyFill="1" applyAlignment="1">
      <alignment horizontal="right"/>
    </xf>
    <xf numFmtId="0" fontId="0" fillId="0" borderId="0" xfId="0" applyFill="1" applyAlignment="1">
      <alignment horizontal="right"/>
    </xf>
    <xf numFmtId="1" fontId="0" fillId="0" borderId="0" xfId="0" applyNumberFormat="1" applyAlignment="1">
      <alignment horizontal="right"/>
    </xf>
    <xf numFmtId="2" fontId="0" fillId="4" borderId="0" xfId="0" applyNumberFormat="1" applyFont="1" applyFill="1"/>
    <xf numFmtId="2" fontId="0" fillId="0" borderId="0" xfId="0" applyNumberFormat="1" applyFont="1" applyFill="1"/>
    <xf numFmtId="3" fontId="0" fillId="0" borderId="0" xfId="0" applyNumberFormat="1" applyFont="1" applyFill="1"/>
    <xf numFmtId="1" fontId="0" fillId="3" borderId="0" xfId="0" applyNumberFormat="1" applyFill="1"/>
    <xf numFmtId="0" fontId="0" fillId="4" borderId="0" xfId="0" applyFill="1" applyAlignment="1">
      <alignment horizontal="left" wrapText="1"/>
    </xf>
    <xf numFmtId="0" fontId="2" fillId="4" borderId="0" xfId="0" applyFont="1" applyFill="1" applyAlignment="1">
      <alignment horizontal="left" wrapText="1"/>
    </xf>
    <xf numFmtId="0" fontId="0" fillId="0" borderId="0" xfId="0" applyFont="1" applyFill="1" applyAlignment="1">
      <alignment horizontal="left" wrapText="1"/>
    </xf>
    <xf numFmtId="0" fontId="0" fillId="0" borderId="0" xfId="0" applyFont="1" applyAlignment="1">
      <alignment horizontal="left" wrapText="1"/>
    </xf>
    <xf numFmtId="2" fontId="6" fillId="0" borderId="0" xfId="0" applyNumberFormat="1" applyFont="1" applyFill="1" applyAlignment="1">
      <alignment horizontal="right"/>
    </xf>
    <xf numFmtId="164" fontId="2" fillId="0" borderId="0" xfId="0" applyNumberFormat="1" applyFont="1"/>
    <xf numFmtId="2" fontId="2" fillId="0" borderId="0" xfId="0" applyNumberFormat="1" applyFont="1"/>
    <xf numFmtId="1" fontId="2" fillId="0" borderId="0" xfId="0" applyNumberFormat="1" applyFont="1"/>
    <xf numFmtId="0" fontId="0" fillId="0" borderId="0" xfId="0" applyFill="1"/>
    <xf numFmtId="1" fontId="0" fillId="0" borderId="0" xfId="0" applyNumberFormat="1" applyFill="1" applyAlignment="1">
      <alignment horizontal="left" wrapText="1"/>
    </xf>
    <xf numFmtId="0" fontId="0" fillId="0" borderId="0" xfId="0" applyFill="1" applyAlignment="1">
      <alignment horizontal="left" wrapText="1"/>
    </xf>
    <xf numFmtId="9" fontId="0" fillId="0" borderId="0" xfId="0" applyNumberFormat="1" applyFill="1" applyAlignment="1"/>
    <xf numFmtId="9" fontId="5" fillId="0" borderId="0" xfId="0" applyNumberFormat="1" applyFont="1" applyAlignment="1">
      <alignment wrapText="1"/>
    </xf>
    <xf numFmtId="1" fontId="7" fillId="0" borderId="0" xfId="2" applyNumberFormat="1"/>
    <xf numFmtId="1" fontId="7" fillId="0" borderId="0" xfId="2" applyNumberFormat="1" applyFill="1"/>
    <xf numFmtId="0" fontId="7" fillId="0" borderId="0" xfId="2"/>
    <xf numFmtId="0" fontId="7" fillId="0" borderId="0" xfId="2" applyFill="1"/>
    <xf numFmtId="1" fontId="7" fillId="0" borderId="0" xfId="2" applyNumberFormat="1" applyAlignment="1">
      <alignment horizontal="right"/>
    </xf>
    <xf numFmtId="0" fontId="7" fillId="0" borderId="0" xfId="2" applyAlignment="1">
      <alignment horizontal="right"/>
    </xf>
    <xf numFmtId="0" fontId="7" fillId="0" borderId="0" xfId="2" applyFill="1" applyAlignment="1">
      <alignment horizontal="right"/>
    </xf>
    <xf numFmtId="1" fontId="7" fillId="0" borderId="0" xfId="2" applyNumberFormat="1" applyFill="1" applyAlignment="1">
      <alignment horizontal="right"/>
    </xf>
    <xf numFmtId="2" fontId="7" fillId="0" borderId="0" xfId="2" applyNumberFormat="1" applyFill="1"/>
    <xf numFmtId="1" fontId="0" fillId="0" borderId="0" xfId="0" applyNumberFormat="1" applyFont="1" applyAlignment="1">
      <alignment horizontal="right"/>
    </xf>
    <xf numFmtId="165" fontId="2" fillId="0" borderId="0" xfId="0" applyNumberFormat="1" applyFont="1"/>
    <xf numFmtId="165" fontId="0" fillId="0" borderId="0" xfId="0" applyNumberFormat="1"/>
    <xf numFmtId="1" fontId="6" fillId="4" borderId="0" xfId="0" applyNumberFormat="1" applyFont="1" applyFill="1" applyAlignment="1">
      <alignment horizontal="right"/>
    </xf>
    <xf numFmtId="0" fontId="0" fillId="0" borderId="0" xfId="0" applyAlignment="1">
      <alignment vertical="top" wrapText="1"/>
    </xf>
  </cellXfs>
  <cellStyles count="3">
    <cellStyle name="Normal" xfId="0" builtinId="0"/>
    <cellStyle name="Normal 2" xfId="1"/>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40" name="Grupp 39"/>
        <xdr:cNvGrpSpPr/>
      </xdr:nvGrpSpPr>
      <xdr:grpSpPr>
        <a:xfrm>
          <a:off x="304800" y="190500"/>
          <a:ext cx="1885950" cy="887226"/>
          <a:chOff x="1907704" y="1352104"/>
          <a:chExt cx="5040560" cy="2220912"/>
        </a:xfrm>
      </xdr:grpSpPr>
      <xdr:sp macro="" textlink="">
        <xdr:nvSpPr>
          <xdr:cNvPr id="41"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2"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43" name="Group 67"/>
          <xdr:cNvGrpSpPr>
            <a:grpSpLocks/>
          </xdr:cNvGrpSpPr>
        </xdr:nvGrpSpPr>
        <xdr:grpSpPr bwMode="auto">
          <a:xfrm>
            <a:off x="2268538" y="1773224"/>
            <a:ext cx="4148138" cy="1430333"/>
            <a:chOff x="1480" y="1960"/>
            <a:chExt cx="2928" cy="1010"/>
          </a:xfrm>
        </xdr:grpSpPr>
        <xdr:grpSp>
          <xdr:nvGrpSpPr>
            <xdr:cNvPr id="45" name="Group 68"/>
            <xdr:cNvGrpSpPr>
              <a:grpSpLocks/>
            </xdr:cNvGrpSpPr>
          </xdr:nvGrpSpPr>
          <xdr:grpSpPr bwMode="auto">
            <a:xfrm>
              <a:off x="1519" y="2056"/>
              <a:ext cx="2889" cy="832"/>
              <a:chOff x="1972" y="955"/>
              <a:chExt cx="1970" cy="1147"/>
            </a:xfrm>
          </xdr:grpSpPr>
          <xdr:sp macro="" textlink="">
            <xdr:nvSpPr>
              <xdr:cNvPr id="57"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58"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46"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7"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8"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9"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0"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1"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2"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3"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4"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5"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6"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44"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Blad1"/>
  <dimension ref="B2:B32"/>
  <sheetViews>
    <sheetView showGridLines="0" tabSelected="1" zoomScaleNormal="100" workbookViewId="0">
      <selection activeCell="H3" sqref="H3"/>
    </sheetView>
  </sheetViews>
  <sheetFormatPr defaultRowHeight="15"/>
  <cols>
    <col min="1" max="1" width="4.5703125" customWidth="1"/>
    <col min="2" max="2" width="96.5703125" customWidth="1"/>
  </cols>
  <sheetData>
    <row r="2" spans="2:2">
      <c r="B2" t="s">
        <v>21</v>
      </c>
    </row>
    <row r="3" spans="2:2" ht="26.25">
      <c r="B3" s="3" t="s">
        <v>55</v>
      </c>
    </row>
    <row r="4" spans="2:2" s="1" customFormat="1" ht="26.25">
      <c r="B4" s="1" t="s">
        <v>56</v>
      </c>
    </row>
    <row r="5" spans="2:2" ht="18.75">
      <c r="B5" s="5" t="s">
        <v>2</v>
      </c>
    </row>
    <row r="6" spans="2:2" ht="18.75">
      <c r="B6" s="5"/>
    </row>
    <row r="8" spans="2:2" ht="105">
      <c r="B8" s="2" t="s">
        <v>53</v>
      </c>
    </row>
    <row r="9" spans="2:2">
      <c r="B9" s="2"/>
    </row>
    <row r="10" spans="2:2" ht="180">
      <c r="B10" s="2" t="s">
        <v>57</v>
      </c>
    </row>
    <row r="12" spans="2:2" ht="45">
      <c r="B12" s="2" t="s">
        <v>54</v>
      </c>
    </row>
    <row r="13" spans="2:2">
      <c r="B13" s="2"/>
    </row>
    <row r="14" spans="2:2" ht="30">
      <c r="B14" s="2" t="s">
        <v>4</v>
      </c>
    </row>
    <row r="15" spans="2:2">
      <c r="B15" s="2"/>
    </row>
    <row r="16" spans="2:2" ht="30">
      <c r="B16" s="2" t="s">
        <v>58</v>
      </c>
    </row>
    <row r="17" spans="2:2">
      <c r="B17" s="2" t="s">
        <v>59</v>
      </c>
    </row>
    <row r="18" spans="2:2">
      <c r="B18" s="2"/>
    </row>
    <row r="19" spans="2:2">
      <c r="B19" s="2" t="s">
        <v>7</v>
      </c>
    </row>
    <row r="20" spans="2:2">
      <c r="B20" s="2" t="s">
        <v>17</v>
      </c>
    </row>
    <row r="21" spans="2:2" ht="30">
      <c r="B21" s="2" t="s">
        <v>25</v>
      </c>
    </row>
    <row r="22" spans="2:2">
      <c r="B22" s="2" t="s">
        <v>18</v>
      </c>
    </row>
    <row r="23" spans="2:2">
      <c r="B23" s="2" t="s">
        <v>19</v>
      </c>
    </row>
    <row r="24" spans="2:2">
      <c r="B24" s="2" t="s">
        <v>20</v>
      </c>
    </row>
    <row r="25" spans="2:2">
      <c r="B25" s="2"/>
    </row>
    <row r="26" spans="2:2" ht="75">
      <c r="B26" s="64" t="s">
        <v>50</v>
      </c>
    </row>
    <row r="27" spans="2:2" ht="30">
      <c r="B27" s="64" t="s">
        <v>51</v>
      </c>
    </row>
    <row r="28" spans="2:2">
      <c r="B28" s="2"/>
    </row>
    <row r="29" spans="2:2">
      <c r="B29" s="2"/>
    </row>
    <row r="30" spans="2:2">
      <c r="B30" s="2" t="s">
        <v>1</v>
      </c>
    </row>
    <row r="32" spans="2:2">
      <c r="B32" s="6" t="s">
        <v>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Blad2"/>
  <dimension ref="A1:Q211"/>
  <sheetViews>
    <sheetView workbookViewId="0"/>
  </sheetViews>
  <sheetFormatPr defaultRowHeight="15"/>
  <cols>
    <col min="1" max="1" width="15.140625" customWidth="1"/>
    <col min="2" max="2" width="13.140625" customWidth="1"/>
    <col min="3" max="3" width="8.28515625" customWidth="1"/>
    <col min="4" max="4" width="11.140625" customWidth="1"/>
    <col min="5" max="5" width="15.5703125" customWidth="1"/>
    <col min="6" max="6" width="8.5703125" customWidth="1"/>
    <col min="7" max="7" width="14" style="21" customWidth="1"/>
    <col min="8" max="8" width="11.5703125" style="21" customWidth="1"/>
    <col min="9" max="9" width="8.85546875" customWidth="1"/>
    <col min="10" max="10" width="9.7109375" customWidth="1"/>
    <col min="11" max="11" width="10.7109375" customWidth="1"/>
    <col min="12" max="12" width="13.42578125" customWidth="1"/>
    <col min="13" max="13" width="21.42578125" customWidth="1"/>
    <col min="14" max="14" width="7.5703125" customWidth="1"/>
  </cols>
  <sheetData>
    <row r="1" spans="1:17" s="9" customFormat="1">
      <c r="E1" s="10"/>
      <c r="F1" s="10"/>
      <c r="G1" s="21"/>
      <c r="H1" s="21"/>
    </row>
    <row r="2" spans="1:17" s="9" customFormat="1">
      <c r="A2" s="15" t="s">
        <v>48</v>
      </c>
      <c r="B2" s="11"/>
      <c r="C2" s="11"/>
      <c r="D2" s="11"/>
      <c r="E2" s="11"/>
      <c r="F2" s="11"/>
      <c r="G2" s="15"/>
      <c r="H2" s="21"/>
      <c r="O2" s="8"/>
    </row>
    <row r="3" spans="1:17" s="9" customFormat="1">
      <c r="E3" s="10"/>
      <c r="H3" s="21"/>
      <c r="I3" s="12" t="s">
        <v>5</v>
      </c>
      <c r="J3" s="12"/>
      <c r="K3" s="12"/>
    </row>
    <row r="4" spans="1:17" s="9" customFormat="1">
      <c r="E4" s="10"/>
      <c r="F4" s="46"/>
      <c r="G4" s="46"/>
      <c r="H4" s="21"/>
    </row>
    <row r="5" spans="1:17" s="9" customFormat="1">
      <c r="A5" t="s">
        <v>33</v>
      </c>
      <c r="C5" s="34">
        <v>97</v>
      </c>
      <c r="E5" s="46" t="s">
        <v>44</v>
      </c>
      <c r="F5" s="32"/>
      <c r="G5" s="63">
        <v>25</v>
      </c>
      <c r="H5" s="21"/>
    </row>
    <row r="6" spans="1:17" s="9" customFormat="1">
      <c r="A6" t="s">
        <v>45</v>
      </c>
      <c r="C6" s="12">
        <v>3</v>
      </c>
      <c r="E6" s="46"/>
      <c r="F6" s="32"/>
      <c r="G6" s="42"/>
      <c r="H6" s="21"/>
    </row>
    <row r="7" spans="1:17" s="9" customFormat="1">
      <c r="A7" s="46"/>
      <c r="B7" s="10"/>
      <c r="C7" s="10"/>
      <c r="E7" s="46"/>
      <c r="F7" s="32"/>
      <c r="G7" s="42"/>
      <c r="H7" s="21"/>
    </row>
    <row r="8" spans="1:17" s="9" customFormat="1">
      <c r="A8" s="46"/>
      <c r="B8" s="10"/>
      <c r="C8" s="35"/>
      <c r="E8"/>
      <c r="F8" s="29"/>
      <c r="G8" s="42"/>
      <c r="H8" s="21"/>
    </row>
    <row r="9" spans="1:17" s="10" customFormat="1">
      <c r="A9" s="19"/>
      <c r="B9" s="19"/>
      <c r="C9" s="19"/>
      <c r="D9" s="19"/>
      <c r="E9" s="19"/>
      <c r="F9" s="19"/>
      <c r="G9" s="16"/>
      <c r="H9" s="16"/>
      <c r="I9" s="16"/>
      <c r="J9" s="16"/>
      <c r="K9" s="16"/>
      <c r="L9" s="16"/>
      <c r="M9" s="16"/>
    </row>
    <row r="10" spans="1:17" s="41" customFormat="1" ht="30">
      <c r="A10" s="20" t="s">
        <v>0</v>
      </c>
      <c r="B10" s="38" t="s">
        <v>6</v>
      </c>
      <c r="C10" s="38" t="s">
        <v>8</v>
      </c>
      <c r="D10" s="38" t="s">
        <v>9</v>
      </c>
      <c r="E10" s="39" t="s">
        <v>10</v>
      </c>
      <c r="F10" s="38" t="s">
        <v>11</v>
      </c>
      <c r="G10" s="38" t="s">
        <v>16</v>
      </c>
      <c r="H10" s="47"/>
      <c r="I10" s="48"/>
      <c r="J10" s="48"/>
      <c r="K10" s="26"/>
      <c r="L10" s="26"/>
      <c r="M10" s="26"/>
      <c r="N10" s="26"/>
      <c r="O10" s="40"/>
      <c r="P10" s="40"/>
      <c r="Q10" s="40"/>
    </row>
    <row r="11" spans="1:17" s="9" customFormat="1">
      <c r="F11" s="10"/>
      <c r="G11" s="22"/>
      <c r="H11" s="22"/>
      <c r="I11" s="10"/>
      <c r="J11" s="10"/>
      <c r="K11" s="10"/>
      <c r="L11" s="10"/>
      <c r="M11" s="10"/>
      <c r="N11" s="10"/>
      <c r="O11" s="10"/>
      <c r="P11" s="10"/>
      <c r="Q11" s="10"/>
    </row>
    <row r="12" spans="1:17" s="9" customFormat="1">
      <c r="A12" s="17">
        <v>1</v>
      </c>
      <c r="B12" s="52">
        <v>699.2</v>
      </c>
      <c r="C12" s="54">
        <v>7</v>
      </c>
      <c r="D12" s="55">
        <v>12</v>
      </c>
      <c r="E12" s="59">
        <v>78.892545803823225</v>
      </c>
      <c r="F12" s="57">
        <v>18</v>
      </c>
      <c r="G12" s="58">
        <v>447</v>
      </c>
      <c r="H12" s="31"/>
      <c r="I12" s="32"/>
      <c r="J12" s="31"/>
      <c r="K12" s="16"/>
      <c r="L12" s="16"/>
      <c r="M12" s="16"/>
      <c r="N12" s="16"/>
      <c r="O12" s="10"/>
      <c r="P12" s="10"/>
      <c r="Q12" s="10"/>
    </row>
    <row r="13" spans="1:17" s="9" customFormat="1">
      <c r="A13" s="9">
        <v>2</v>
      </c>
      <c r="B13" s="51">
        <v>68.599999999999994</v>
      </c>
      <c r="C13" s="53">
        <v>18</v>
      </c>
      <c r="D13" s="55">
        <v>10</v>
      </c>
      <c r="E13" s="59">
        <v>9.0882571952814857</v>
      </c>
      <c r="F13" s="56">
        <v>9</v>
      </c>
      <c r="G13" s="58">
        <v>69</v>
      </c>
      <c r="H13" s="31"/>
      <c r="I13" s="29"/>
      <c r="J13" s="33"/>
      <c r="K13" s="16"/>
      <c r="L13" s="16"/>
      <c r="M13" s="16"/>
      <c r="N13" s="16"/>
      <c r="O13" s="10"/>
      <c r="P13" s="10"/>
      <c r="Q13" s="10"/>
    </row>
    <row r="14" spans="1:17" s="9" customFormat="1">
      <c r="A14" s="17">
        <v>3</v>
      </c>
      <c r="B14" s="51">
        <v>21.56</v>
      </c>
      <c r="C14" s="53">
        <v>51</v>
      </c>
      <c r="D14" s="55">
        <v>11</v>
      </c>
      <c r="E14" s="59">
        <v>1.9839158495580063</v>
      </c>
      <c r="F14" s="56">
        <v>17</v>
      </c>
      <c r="G14" s="58">
        <v>22</v>
      </c>
      <c r="H14" s="31"/>
      <c r="I14" s="29"/>
      <c r="J14" s="33"/>
      <c r="K14" s="10"/>
      <c r="L14" s="10"/>
      <c r="M14" s="16"/>
      <c r="N14" s="10"/>
      <c r="O14" s="10"/>
      <c r="P14" s="10"/>
      <c r="Q14" s="10"/>
    </row>
    <row r="15" spans="1:17" s="9" customFormat="1">
      <c r="A15" s="9">
        <v>4</v>
      </c>
      <c r="B15" s="51">
        <v>11.44</v>
      </c>
      <c r="C15" s="53">
        <v>40</v>
      </c>
      <c r="D15" s="55">
        <v>7</v>
      </c>
      <c r="E15" s="59">
        <v>1.4792754376432111</v>
      </c>
      <c r="F15" s="56">
        <v>29</v>
      </c>
      <c r="G15" s="58">
        <v>11</v>
      </c>
      <c r="H15" s="31"/>
      <c r="I15" s="29"/>
      <c r="J15" s="33"/>
      <c r="K15" s="10"/>
      <c r="L15" s="10"/>
      <c r="M15" s="16"/>
      <c r="N15" s="10"/>
      <c r="O15" s="10"/>
      <c r="P15" s="10"/>
      <c r="Q15" s="10"/>
    </row>
    <row r="16" spans="1:17" s="9" customFormat="1">
      <c r="A16" s="17">
        <v>5</v>
      </c>
      <c r="B16" s="51">
        <v>20.88</v>
      </c>
      <c r="C16" s="53">
        <v>50</v>
      </c>
      <c r="D16" s="55">
        <v>7.08</v>
      </c>
      <c r="E16" s="59">
        <v>2.5343685283135557</v>
      </c>
      <c r="F16" s="56">
        <v>9</v>
      </c>
      <c r="G16" s="58">
        <v>21</v>
      </c>
      <c r="H16" s="31"/>
      <c r="I16" s="29"/>
      <c r="J16" s="33"/>
      <c r="K16" s="10"/>
      <c r="L16" s="10"/>
      <c r="M16" s="16"/>
      <c r="N16" s="10"/>
      <c r="O16" s="10"/>
      <c r="P16" s="10"/>
      <c r="Q16" s="10"/>
    </row>
    <row r="17" spans="1:17" s="9" customFormat="1">
      <c r="A17" s="9">
        <v>6</v>
      </c>
      <c r="B17" s="51">
        <v>40</v>
      </c>
      <c r="C17" s="53">
        <v>21</v>
      </c>
      <c r="D17" s="55">
        <v>10</v>
      </c>
      <c r="E17" s="59">
        <v>3.5748996856422202</v>
      </c>
      <c r="F17" s="56">
        <v>7</v>
      </c>
      <c r="G17" s="58">
        <v>40</v>
      </c>
      <c r="H17" s="31"/>
      <c r="I17" s="29"/>
      <c r="J17" s="33"/>
      <c r="K17" s="14"/>
      <c r="L17" s="14"/>
      <c r="M17" s="16"/>
      <c r="N17" s="14"/>
      <c r="O17" s="14"/>
      <c r="P17" s="14"/>
      <c r="Q17" s="10"/>
    </row>
    <row r="18" spans="1:17" s="9" customFormat="1">
      <c r="A18" s="17">
        <v>7</v>
      </c>
      <c r="B18" s="51">
        <v>44.96</v>
      </c>
      <c r="C18" s="53">
        <v>83</v>
      </c>
      <c r="D18" s="55">
        <v>14</v>
      </c>
      <c r="E18" s="59">
        <v>4.3082732017334484</v>
      </c>
      <c r="F18" s="56">
        <v>2</v>
      </c>
      <c r="G18" s="58">
        <v>33</v>
      </c>
      <c r="H18" s="31"/>
      <c r="I18" s="29"/>
      <c r="J18" s="33"/>
      <c r="K18" s="13"/>
      <c r="L18" s="13"/>
      <c r="M18" s="16"/>
      <c r="N18" s="13"/>
      <c r="O18" s="13"/>
      <c r="P18" s="13"/>
    </row>
    <row r="19" spans="1:17" s="9" customFormat="1">
      <c r="A19" s="9">
        <v>8</v>
      </c>
      <c r="B19" s="51">
        <v>23.4</v>
      </c>
      <c r="C19" s="53">
        <v>30</v>
      </c>
      <c r="D19" s="55">
        <v>7</v>
      </c>
      <c r="E19" s="59">
        <v>3.2147987218181537</v>
      </c>
      <c r="F19" s="56">
        <v>9</v>
      </c>
      <c r="G19" s="58">
        <v>23</v>
      </c>
      <c r="H19" s="31"/>
      <c r="I19" s="29"/>
      <c r="J19" s="33"/>
      <c r="K19" s="13"/>
      <c r="L19" s="13"/>
      <c r="M19" s="16"/>
      <c r="N19" s="13"/>
      <c r="O19" s="13"/>
      <c r="P19" s="13"/>
    </row>
    <row r="20" spans="1:17" s="9" customFormat="1">
      <c r="A20" s="17">
        <v>9</v>
      </c>
      <c r="B20" s="51">
        <v>125.4</v>
      </c>
      <c r="C20" s="53">
        <v>22</v>
      </c>
      <c r="D20" s="55">
        <v>10</v>
      </c>
      <c r="E20" s="59">
        <v>14.475662303783855</v>
      </c>
      <c r="F20" s="56">
        <v>19</v>
      </c>
      <c r="G20" s="58">
        <v>107</v>
      </c>
      <c r="H20" s="31"/>
      <c r="I20" s="29"/>
      <c r="J20" s="33"/>
      <c r="K20" s="13"/>
      <c r="L20" s="13"/>
      <c r="M20" s="16"/>
      <c r="N20" s="13"/>
      <c r="O20" s="13"/>
      <c r="P20" s="13"/>
    </row>
    <row r="21" spans="1:17" s="9" customFormat="1">
      <c r="A21" s="9">
        <v>10</v>
      </c>
      <c r="B21" s="51">
        <v>50.08</v>
      </c>
      <c r="C21" s="53">
        <v>20</v>
      </c>
      <c r="D21" s="55">
        <v>5.16</v>
      </c>
      <c r="E21" s="59">
        <v>6.9783436901522293</v>
      </c>
      <c r="F21" s="56">
        <v>9</v>
      </c>
      <c r="G21" s="58">
        <v>50</v>
      </c>
      <c r="H21" s="31"/>
      <c r="I21" s="29"/>
      <c r="J21" s="33"/>
      <c r="K21" s="16"/>
      <c r="L21" s="16"/>
      <c r="M21" s="16"/>
      <c r="N21" s="16"/>
      <c r="O21" s="13"/>
      <c r="P21" s="13"/>
    </row>
    <row r="22" spans="1:17" s="9" customFormat="1">
      <c r="A22" s="17">
        <v>11</v>
      </c>
      <c r="B22" s="51">
        <v>21.64</v>
      </c>
      <c r="C22" s="53">
        <v>37</v>
      </c>
      <c r="D22" s="55">
        <v>5</v>
      </c>
      <c r="E22" s="59">
        <v>3.4731460140603949</v>
      </c>
      <c r="F22" s="56">
        <v>2</v>
      </c>
      <c r="G22" s="58">
        <v>22</v>
      </c>
      <c r="H22" s="31"/>
      <c r="I22" s="29"/>
      <c r="J22" s="33"/>
      <c r="M22" s="16"/>
      <c r="O22" s="13"/>
      <c r="P22" s="13"/>
    </row>
    <row r="23" spans="1:17" s="9" customFormat="1">
      <c r="A23" s="9">
        <v>12</v>
      </c>
      <c r="B23" s="51">
        <v>4.24</v>
      </c>
      <c r="C23" s="53">
        <v>35</v>
      </c>
      <c r="D23" s="55">
        <v>4.24</v>
      </c>
      <c r="E23" s="59">
        <v>0.58919349052128589</v>
      </c>
      <c r="F23" s="56">
        <v>30</v>
      </c>
      <c r="G23" s="58">
        <v>4</v>
      </c>
      <c r="H23" s="31"/>
      <c r="I23" s="29"/>
      <c r="J23" s="33"/>
      <c r="K23" s="13"/>
      <c r="L23" s="13"/>
      <c r="M23" s="16"/>
      <c r="N23" s="13"/>
      <c r="O23" s="13"/>
      <c r="P23" s="13"/>
    </row>
    <row r="24" spans="1:17" s="9" customFormat="1">
      <c r="A24" s="17">
        <v>13</v>
      </c>
      <c r="B24" s="51">
        <v>20.399999999999999</v>
      </c>
      <c r="C24" s="53">
        <v>11</v>
      </c>
      <c r="D24" s="55">
        <v>7</v>
      </c>
      <c r="E24" s="59">
        <v>2.4718114090561856</v>
      </c>
      <c r="F24" s="56">
        <v>15</v>
      </c>
      <c r="G24" s="58">
        <v>20</v>
      </c>
      <c r="H24" s="31"/>
      <c r="I24" s="29"/>
      <c r="J24" s="33"/>
      <c r="K24" s="13"/>
      <c r="L24" s="13"/>
      <c r="M24" s="16"/>
      <c r="N24" s="13"/>
      <c r="O24" s="13"/>
      <c r="P24" s="13"/>
    </row>
    <row r="25" spans="1:17" s="9" customFormat="1">
      <c r="A25" s="9">
        <v>14</v>
      </c>
      <c r="B25" s="51">
        <v>58.8</v>
      </c>
      <c r="C25" s="53">
        <v>33</v>
      </c>
      <c r="D25" s="55">
        <v>4</v>
      </c>
      <c r="E25" s="59">
        <v>8.5036199306719311</v>
      </c>
      <c r="F25" s="56">
        <v>11</v>
      </c>
      <c r="G25" s="58">
        <v>59</v>
      </c>
      <c r="H25" s="31"/>
      <c r="I25" s="29"/>
      <c r="J25" s="33"/>
      <c r="K25" s="13"/>
      <c r="L25" s="13"/>
      <c r="M25" s="16"/>
      <c r="N25" s="13"/>
      <c r="O25" s="13"/>
      <c r="P25" s="13"/>
    </row>
    <row r="26" spans="1:17" s="9" customFormat="1">
      <c r="A26" s="17">
        <v>15</v>
      </c>
      <c r="B26" s="51">
        <v>18.84</v>
      </c>
      <c r="C26" s="53">
        <v>49</v>
      </c>
      <c r="D26" s="55">
        <v>4.72</v>
      </c>
      <c r="E26" s="59">
        <v>3.1275739191536247</v>
      </c>
      <c r="F26" s="56">
        <v>30</v>
      </c>
      <c r="G26" s="58">
        <v>19</v>
      </c>
      <c r="H26" s="31"/>
      <c r="I26" s="29"/>
      <c r="J26" s="33"/>
      <c r="K26" s="13"/>
      <c r="L26" s="13"/>
      <c r="M26" s="16"/>
      <c r="N26" s="13"/>
      <c r="O26" s="13"/>
      <c r="P26" s="13"/>
    </row>
    <row r="27" spans="1:17" s="9" customFormat="1">
      <c r="A27" s="9">
        <v>16</v>
      </c>
      <c r="B27" s="51">
        <v>39.840000000000003</v>
      </c>
      <c r="C27" s="53">
        <v>83</v>
      </c>
      <c r="D27" s="55">
        <v>11</v>
      </c>
      <c r="E27" s="59">
        <v>3.9688166058505581</v>
      </c>
      <c r="F27" s="56">
        <v>2</v>
      </c>
      <c r="G27" s="58">
        <v>31</v>
      </c>
      <c r="H27" s="31"/>
      <c r="I27" s="29"/>
      <c r="J27" s="33"/>
      <c r="K27" s="13"/>
      <c r="L27" s="13"/>
      <c r="M27" s="16"/>
      <c r="N27" s="13"/>
      <c r="O27" s="13"/>
      <c r="P27" s="13"/>
    </row>
    <row r="28" spans="1:17" s="9" customFormat="1">
      <c r="A28" s="17">
        <v>17</v>
      </c>
      <c r="B28" s="51">
        <v>200.36</v>
      </c>
      <c r="C28" s="53">
        <v>26</v>
      </c>
      <c r="D28" s="55">
        <v>11.36</v>
      </c>
      <c r="E28" s="59">
        <v>18.75268007368819</v>
      </c>
      <c r="F28" s="56">
        <v>28</v>
      </c>
      <c r="G28" s="58">
        <v>124</v>
      </c>
      <c r="H28" s="31"/>
      <c r="I28" s="29"/>
      <c r="J28" s="33"/>
      <c r="K28" s="13"/>
      <c r="L28" s="13"/>
      <c r="M28" s="16"/>
      <c r="N28" s="13"/>
      <c r="O28" s="13"/>
      <c r="P28" s="13"/>
    </row>
    <row r="29" spans="1:17" s="9" customFormat="1">
      <c r="A29" s="9">
        <v>18</v>
      </c>
      <c r="B29" s="51">
        <v>55.6</v>
      </c>
      <c r="C29" s="53">
        <v>72</v>
      </c>
      <c r="D29" s="55">
        <v>15</v>
      </c>
      <c r="E29" s="59">
        <v>6.7300936202849915</v>
      </c>
      <c r="F29" s="56">
        <v>30</v>
      </c>
      <c r="G29" s="58">
        <v>39</v>
      </c>
      <c r="H29" s="31"/>
      <c r="I29" s="29"/>
      <c r="J29" s="33"/>
      <c r="K29" s="13"/>
      <c r="L29" s="13"/>
      <c r="M29" s="16"/>
      <c r="N29" s="13"/>
      <c r="O29" s="13"/>
      <c r="P29" s="13"/>
    </row>
    <row r="30" spans="1:17" s="9" customFormat="1">
      <c r="A30" s="17">
        <v>19</v>
      </c>
      <c r="B30" s="51">
        <v>217.76</v>
      </c>
      <c r="C30" s="53">
        <v>30</v>
      </c>
      <c r="D30" s="55">
        <v>13</v>
      </c>
      <c r="E30" s="59">
        <v>21.210451157801838</v>
      </c>
      <c r="F30" s="56">
        <v>15</v>
      </c>
      <c r="G30" s="58">
        <v>120</v>
      </c>
      <c r="H30" s="31"/>
      <c r="I30" s="29"/>
      <c r="J30" s="33"/>
      <c r="K30" s="13"/>
      <c r="L30" s="13"/>
      <c r="M30" s="16"/>
      <c r="N30" s="13"/>
      <c r="O30" s="13"/>
      <c r="P30" s="13"/>
    </row>
    <row r="31" spans="1:17" s="9" customFormat="1">
      <c r="A31" s="9">
        <v>20</v>
      </c>
      <c r="B31" s="51">
        <v>272.95999999999998</v>
      </c>
      <c r="C31" s="53">
        <v>29</v>
      </c>
      <c r="D31" s="55">
        <v>14</v>
      </c>
      <c r="E31" s="59">
        <v>22.323063804969021</v>
      </c>
      <c r="F31" s="56">
        <v>20</v>
      </c>
      <c r="G31" s="58">
        <v>137</v>
      </c>
      <c r="H31" s="31"/>
      <c r="I31" s="29"/>
      <c r="J31" s="33"/>
      <c r="K31" s="13"/>
      <c r="L31" s="13"/>
      <c r="M31" s="16"/>
      <c r="N31" s="13"/>
      <c r="O31" s="13"/>
      <c r="P31" s="13"/>
    </row>
    <row r="32" spans="1:17" s="9" customFormat="1">
      <c r="A32" s="17">
        <v>21</v>
      </c>
      <c r="B32" s="51">
        <v>31.36</v>
      </c>
      <c r="C32" s="53">
        <v>247</v>
      </c>
      <c r="D32" s="55">
        <v>12</v>
      </c>
      <c r="E32" s="59">
        <v>3.0703032811354003</v>
      </c>
      <c r="F32" s="56">
        <v>9</v>
      </c>
      <c r="G32" s="58">
        <v>16</v>
      </c>
      <c r="H32" s="31"/>
      <c r="I32" s="29"/>
      <c r="J32" s="33"/>
      <c r="K32" s="13"/>
      <c r="L32" s="13"/>
      <c r="M32" s="16"/>
      <c r="N32" s="13"/>
      <c r="O32" s="13"/>
      <c r="P32" s="13"/>
    </row>
    <row r="33" spans="1:16" s="9" customFormat="1">
      <c r="A33" s="9">
        <v>22</v>
      </c>
      <c r="B33" s="51">
        <v>218.4</v>
      </c>
      <c r="C33" s="53">
        <v>244</v>
      </c>
      <c r="D33" s="55">
        <v>11</v>
      </c>
      <c r="E33" s="59">
        <v>19.123256778722887</v>
      </c>
      <c r="F33" s="56">
        <v>10</v>
      </c>
      <c r="G33" s="58">
        <v>42</v>
      </c>
      <c r="H33" s="31"/>
      <c r="I33" s="29"/>
      <c r="J33" s="33"/>
      <c r="K33" s="13"/>
      <c r="L33" s="13"/>
      <c r="M33" s="16"/>
      <c r="N33" s="13"/>
      <c r="O33" s="13"/>
      <c r="P33" s="13"/>
    </row>
    <row r="34" spans="1:16" s="9" customFormat="1">
      <c r="A34" s="17">
        <v>23</v>
      </c>
      <c r="B34" s="51">
        <v>10.76</v>
      </c>
      <c r="C34" s="53">
        <v>632</v>
      </c>
      <c r="D34" s="55">
        <v>8</v>
      </c>
      <c r="E34" s="59">
        <v>1.1532654137839289</v>
      </c>
      <c r="F34" s="56">
        <v>22</v>
      </c>
      <c r="G34" s="58">
        <v>6</v>
      </c>
      <c r="H34" s="31"/>
      <c r="I34" s="29"/>
      <c r="J34" s="33"/>
      <c r="K34" s="13"/>
      <c r="L34" s="13"/>
      <c r="M34" s="16"/>
      <c r="N34" s="13"/>
      <c r="O34" s="13"/>
      <c r="P34" s="13"/>
    </row>
    <row r="35" spans="1:16">
      <c r="A35" s="9">
        <v>24</v>
      </c>
      <c r="B35" s="51">
        <v>18.52</v>
      </c>
      <c r="C35" s="53">
        <v>144</v>
      </c>
      <c r="D35" s="55">
        <v>8</v>
      </c>
      <c r="E35" s="59">
        <v>2.5726787382854828</v>
      </c>
      <c r="F35" s="56">
        <v>5</v>
      </c>
      <c r="G35" s="58">
        <v>16</v>
      </c>
      <c r="H35" s="31"/>
      <c r="I35" s="29"/>
      <c r="J35" s="33"/>
      <c r="K35" s="7"/>
      <c r="L35" s="7"/>
      <c r="M35" s="16"/>
      <c r="N35" s="7"/>
      <c r="O35" s="7"/>
      <c r="P35" s="7"/>
    </row>
    <row r="36" spans="1:16">
      <c r="A36" s="17">
        <v>25</v>
      </c>
      <c r="B36" s="51">
        <v>26.4</v>
      </c>
      <c r="C36" s="53">
        <v>519</v>
      </c>
      <c r="D36" s="55">
        <v>12.36</v>
      </c>
      <c r="E36" s="59">
        <v>2.1722767927708326</v>
      </c>
      <c r="F36" s="56">
        <v>17</v>
      </c>
      <c r="G36" s="58">
        <v>10</v>
      </c>
      <c r="H36" s="31"/>
      <c r="I36" s="29"/>
      <c r="J36" s="33"/>
      <c r="K36" s="7"/>
      <c r="L36" s="7"/>
      <c r="M36" s="16"/>
      <c r="N36" s="7"/>
      <c r="O36" s="7"/>
      <c r="P36" s="7"/>
    </row>
    <row r="37" spans="1:16">
      <c r="A37" s="9">
        <v>26</v>
      </c>
      <c r="B37" s="51">
        <v>8.64</v>
      </c>
      <c r="C37" s="53">
        <v>113</v>
      </c>
      <c r="D37" s="55">
        <v>6.4</v>
      </c>
      <c r="E37" s="59">
        <v>1.0332430813757567</v>
      </c>
      <c r="F37" s="56">
        <v>11</v>
      </c>
      <c r="G37" s="58">
        <v>9</v>
      </c>
      <c r="H37" s="31"/>
      <c r="I37" s="29"/>
      <c r="J37" s="33"/>
      <c r="K37" s="7"/>
      <c r="L37" s="7"/>
      <c r="M37" s="16"/>
      <c r="N37" s="7"/>
      <c r="O37" s="7"/>
      <c r="P37" s="7"/>
    </row>
    <row r="38" spans="1:16">
      <c r="A38" s="17">
        <v>27</v>
      </c>
      <c r="B38" s="51">
        <v>11.16</v>
      </c>
      <c r="C38" s="53">
        <v>208</v>
      </c>
      <c r="D38" s="55">
        <v>6.08</v>
      </c>
      <c r="E38" s="59">
        <v>1.3167044537163253</v>
      </c>
      <c r="F38" s="56">
        <v>30</v>
      </c>
      <c r="G38" s="58">
        <v>10</v>
      </c>
      <c r="H38" s="31"/>
      <c r="I38" s="29"/>
      <c r="J38" s="33"/>
      <c r="K38" s="7"/>
      <c r="L38" s="7"/>
      <c r="M38" s="16"/>
      <c r="N38" s="7"/>
      <c r="O38" s="7"/>
      <c r="P38" s="7"/>
    </row>
    <row r="39" spans="1:16">
      <c r="A39" s="9">
        <v>28</v>
      </c>
      <c r="B39" s="51">
        <v>17.84</v>
      </c>
      <c r="C39" s="53">
        <v>347</v>
      </c>
      <c r="D39" s="55">
        <v>8</v>
      </c>
      <c r="E39" s="59">
        <v>2.0421033622553981</v>
      </c>
      <c r="F39" s="56">
        <v>35</v>
      </c>
      <c r="G39" s="58">
        <v>10</v>
      </c>
      <c r="H39" s="31"/>
      <c r="I39" s="29"/>
      <c r="J39" s="33"/>
      <c r="K39" s="7"/>
      <c r="L39" s="7"/>
      <c r="M39" s="16"/>
      <c r="N39" s="7"/>
      <c r="O39" s="7"/>
      <c r="P39" s="7"/>
    </row>
    <row r="40" spans="1:16">
      <c r="A40" s="17">
        <v>29</v>
      </c>
      <c r="B40" s="51">
        <v>41.24</v>
      </c>
      <c r="C40" s="53">
        <v>180</v>
      </c>
      <c r="D40" s="55">
        <v>7</v>
      </c>
      <c r="E40" s="59">
        <v>5.2183015649712701</v>
      </c>
      <c r="F40" s="56">
        <v>10</v>
      </c>
      <c r="G40" s="58">
        <v>21</v>
      </c>
      <c r="H40" s="31"/>
      <c r="I40" s="29"/>
      <c r="J40" s="33"/>
      <c r="K40" s="7"/>
      <c r="L40" s="7"/>
      <c r="M40" s="16"/>
      <c r="N40" s="7"/>
      <c r="O40" s="7"/>
      <c r="P40" s="7"/>
    </row>
    <row r="41" spans="1:16">
      <c r="A41" s="9">
        <v>30</v>
      </c>
      <c r="B41" s="51">
        <v>46.12</v>
      </c>
      <c r="C41" s="53">
        <v>152</v>
      </c>
      <c r="D41" s="55">
        <v>14</v>
      </c>
      <c r="E41" s="59">
        <v>4.3705022204991124</v>
      </c>
      <c r="F41" s="56">
        <v>17</v>
      </c>
      <c r="G41" s="58">
        <v>25</v>
      </c>
      <c r="H41" s="31"/>
      <c r="I41" s="29"/>
      <c r="J41" s="33"/>
      <c r="K41" s="7"/>
      <c r="L41" s="7"/>
      <c r="M41" s="16"/>
      <c r="N41" s="7"/>
      <c r="O41" s="7"/>
      <c r="P41" s="7"/>
    </row>
    <row r="42" spans="1:16">
      <c r="A42" s="17">
        <v>31</v>
      </c>
      <c r="B42" s="51">
        <v>13.64</v>
      </c>
      <c r="C42" s="53">
        <v>59</v>
      </c>
      <c r="D42" s="55">
        <v>9.68</v>
      </c>
      <c r="E42" s="59">
        <v>1.5074630515935588</v>
      </c>
      <c r="F42" s="56">
        <v>15</v>
      </c>
      <c r="G42" s="58">
        <v>14</v>
      </c>
      <c r="H42" s="31"/>
      <c r="I42" s="29"/>
      <c r="J42" s="33"/>
      <c r="K42" s="7"/>
      <c r="L42" s="7"/>
      <c r="M42" s="16"/>
      <c r="N42" s="7"/>
      <c r="O42" s="7"/>
      <c r="P42" s="7"/>
    </row>
    <row r="43" spans="1:16">
      <c r="A43" s="9">
        <v>32</v>
      </c>
      <c r="B43" s="51">
        <v>26.72</v>
      </c>
      <c r="C43" s="53">
        <v>46</v>
      </c>
      <c r="D43" s="55">
        <v>6.44</v>
      </c>
      <c r="E43" s="59">
        <v>3.5600856936505711</v>
      </c>
      <c r="F43" s="56">
        <v>14</v>
      </c>
      <c r="G43" s="58">
        <v>31</v>
      </c>
      <c r="H43" s="31"/>
      <c r="I43" s="29"/>
      <c r="J43" s="33"/>
      <c r="K43" s="7"/>
      <c r="L43" s="7"/>
      <c r="M43" s="16"/>
      <c r="N43" s="7"/>
      <c r="O43" s="7"/>
      <c r="P43" s="7"/>
    </row>
    <row r="44" spans="1:16">
      <c r="A44" s="17">
        <v>33</v>
      </c>
      <c r="B44" s="51">
        <v>6.52</v>
      </c>
      <c r="C44" s="53">
        <v>1330</v>
      </c>
      <c r="D44" s="55">
        <v>7</v>
      </c>
      <c r="E44" s="59">
        <v>0.72709070130607878</v>
      </c>
      <c r="F44" s="56">
        <v>11</v>
      </c>
      <c r="G44" s="58">
        <v>3</v>
      </c>
      <c r="H44" s="31"/>
      <c r="I44" s="29"/>
      <c r="J44" s="33"/>
      <c r="K44" s="7"/>
      <c r="L44" s="7"/>
      <c r="M44" s="16"/>
      <c r="N44" s="7"/>
      <c r="O44" s="7"/>
      <c r="P44" s="7"/>
    </row>
    <row r="45" spans="1:16">
      <c r="A45" s="9">
        <v>34</v>
      </c>
      <c r="B45" s="51">
        <v>11.88</v>
      </c>
      <c r="C45" s="53">
        <v>996</v>
      </c>
      <c r="D45" s="55">
        <v>11</v>
      </c>
      <c r="E45" s="59">
        <v>1.3980894495768752</v>
      </c>
      <c r="F45" s="56">
        <v>15</v>
      </c>
      <c r="G45" s="58">
        <v>5</v>
      </c>
      <c r="H45" s="31"/>
      <c r="I45" s="29"/>
      <c r="J45" s="33"/>
      <c r="K45" s="7"/>
      <c r="L45" s="7"/>
      <c r="M45" s="16"/>
      <c r="N45" s="7"/>
      <c r="O45" s="7"/>
      <c r="P45" s="7"/>
    </row>
    <row r="46" spans="1:16">
      <c r="A46" s="17">
        <v>35</v>
      </c>
      <c r="B46" s="51">
        <v>185.2</v>
      </c>
      <c r="C46" s="53">
        <v>75</v>
      </c>
      <c r="D46" s="55">
        <v>22</v>
      </c>
      <c r="E46" s="59">
        <v>14.115139058337936</v>
      </c>
      <c r="F46" s="56">
        <v>1</v>
      </c>
      <c r="G46" s="58">
        <v>70</v>
      </c>
      <c r="H46" s="31"/>
      <c r="I46" s="29"/>
      <c r="J46" s="33"/>
      <c r="K46" s="7"/>
      <c r="L46" s="7"/>
      <c r="M46" s="16"/>
      <c r="N46" s="7"/>
      <c r="O46" s="7"/>
      <c r="P46" s="7"/>
    </row>
    <row r="47" spans="1:16">
      <c r="A47" s="9">
        <v>36</v>
      </c>
      <c r="B47" s="51">
        <v>914.4</v>
      </c>
      <c r="C47" s="53">
        <v>26</v>
      </c>
      <c r="D47" s="55">
        <v>21</v>
      </c>
      <c r="E47" s="59">
        <v>74.942471685578425</v>
      </c>
      <c r="F47" s="56">
        <v>7</v>
      </c>
      <c r="G47" s="58">
        <v>265</v>
      </c>
      <c r="H47" s="31"/>
      <c r="I47" s="29"/>
      <c r="J47" s="33"/>
      <c r="K47" s="7"/>
      <c r="L47" s="7"/>
      <c r="M47" s="16"/>
      <c r="N47" s="7"/>
      <c r="O47" s="7"/>
      <c r="P47" s="7"/>
    </row>
    <row r="48" spans="1:16">
      <c r="A48" s="17">
        <v>37</v>
      </c>
      <c r="B48" s="51">
        <v>32.159999999999997</v>
      </c>
      <c r="C48" s="53">
        <v>83</v>
      </c>
      <c r="D48" s="55">
        <v>25</v>
      </c>
      <c r="E48" s="59">
        <v>2.4836615635912249</v>
      </c>
      <c r="F48" s="56">
        <v>14</v>
      </c>
      <c r="G48" s="58">
        <v>28</v>
      </c>
      <c r="H48" s="31"/>
      <c r="I48" s="29"/>
      <c r="J48" s="33"/>
      <c r="K48" s="7"/>
      <c r="L48" s="7"/>
      <c r="M48" s="16"/>
      <c r="N48" s="7"/>
      <c r="O48" s="7"/>
      <c r="P48" s="7"/>
    </row>
    <row r="49" spans="1:16">
      <c r="A49" s="9">
        <v>38</v>
      </c>
      <c r="B49" s="51">
        <v>86.96</v>
      </c>
      <c r="C49" s="53">
        <v>98</v>
      </c>
      <c r="D49" s="55">
        <v>20</v>
      </c>
      <c r="E49" s="59">
        <v>6.9153641616350026</v>
      </c>
      <c r="F49" s="56">
        <v>15</v>
      </c>
      <c r="G49" s="58">
        <v>42</v>
      </c>
      <c r="H49" s="31"/>
      <c r="I49" s="29"/>
      <c r="J49" s="33"/>
      <c r="K49" s="7"/>
      <c r="L49" s="7"/>
      <c r="M49" s="16"/>
      <c r="N49" s="7"/>
      <c r="O49" s="7"/>
      <c r="P49" s="7"/>
    </row>
    <row r="50" spans="1:16">
      <c r="A50" s="17">
        <v>39</v>
      </c>
      <c r="B50" s="51">
        <v>707.64</v>
      </c>
      <c r="C50" s="53">
        <v>30</v>
      </c>
      <c r="D50" s="55">
        <v>15.56</v>
      </c>
      <c r="E50" s="59">
        <v>66.615037458038884</v>
      </c>
      <c r="F50" s="56">
        <v>24</v>
      </c>
      <c r="G50" s="58">
        <v>217</v>
      </c>
      <c r="H50" s="31"/>
      <c r="I50" s="29"/>
      <c r="J50" s="33"/>
      <c r="K50" s="7"/>
      <c r="L50" s="7"/>
      <c r="M50" s="16"/>
      <c r="N50" s="7"/>
      <c r="O50" s="7"/>
      <c r="P50" s="7"/>
    </row>
    <row r="51" spans="1:16">
      <c r="A51" s="9">
        <v>40</v>
      </c>
      <c r="B51" s="51">
        <v>208.36</v>
      </c>
      <c r="C51" s="53">
        <v>86</v>
      </c>
      <c r="D51" s="55">
        <v>23</v>
      </c>
      <c r="E51" s="59">
        <v>22.298548614715521</v>
      </c>
      <c r="F51" s="56">
        <v>16</v>
      </c>
      <c r="G51" s="58">
        <v>70</v>
      </c>
      <c r="H51" s="31"/>
      <c r="I51" s="29"/>
      <c r="J51" s="33"/>
      <c r="K51" s="7"/>
      <c r="L51" s="7"/>
      <c r="M51" s="16"/>
      <c r="N51" s="7"/>
      <c r="O51" s="7"/>
      <c r="P51" s="7"/>
    </row>
    <row r="52" spans="1:16">
      <c r="A52" s="17">
        <v>41</v>
      </c>
      <c r="B52" s="51">
        <v>183.72</v>
      </c>
      <c r="C52" s="53">
        <v>36</v>
      </c>
      <c r="D52" s="55">
        <v>15.24</v>
      </c>
      <c r="E52" s="59">
        <v>18.398005583076277</v>
      </c>
      <c r="F52" s="56">
        <v>9</v>
      </c>
      <c r="G52" s="58">
        <v>101</v>
      </c>
      <c r="H52" s="31"/>
      <c r="I52" s="29"/>
      <c r="J52" s="33"/>
      <c r="K52" s="7"/>
      <c r="L52" s="7"/>
      <c r="M52" s="16"/>
      <c r="N52" s="7"/>
      <c r="O52" s="7"/>
      <c r="P52" s="7"/>
    </row>
    <row r="53" spans="1:16">
      <c r="A53" s="9">
        <v>42</v>
      </c>
      <c r="B53" s="51">
        <v>71.48</v>
      </c>
      <c r="C53" s="53">
        <v>77</v>
      </c>
      <c r="D53" s="55">
        <v>21</v>
      </c>
      <c r="E53" s="59">
        <v>5.6481167641620207</v>
      </c>
      <c r="F53" s="56">
        <v>9</v>
      </c>
      <c r="G53" s="58">
        <v>43</v>
      </c>
      <c r="H53" s="31"/>
      <c r="I53" s="29"/>
      <c r="J53" s="33"/>
      <c r="K53" s="7"/>
      <c r="L53" s="7"/>
      <c r="M53" s="16"/>
      <c r="N53" s="7"/>
      <c r="O53" s="7"/>
      <c r="P53" s="7"/>
    </row>
    <row r="54" spans="1:16">
      <c r="A54" s="17">
        <v>43</v>
      </c>
      <c r="B54" s="51">
        <v>280.92</v>
      </c>
      <c r="C54" s="53">
        <v>28</v>
      </c>
      <c r="D54" s="55">
        <v>27</v>
      </c>
      <c r="E54" s="59">
        <v>17.763103603864021</v>
      </c>
      <c r="F54" s="56">
        <v>16</v>
      </c>
      <c r="G54" s="58">
        <v>142</v>
      </c>
      <c r="H54" s="31"/>
      <c r="I54" s="29"/>
      <c r="J54" s="33"/>
      <c r="K54" s="7"/>
      <c r="L54" s="7"/>
      <c r="M54" s="16"/>
      <c r="N54" s="7"/>
      <c r="O54" s="7"/>
      <c r="P54" s="7"/>
    </row>
    <row r="55" spans="1:16">
      <c r="A55" s="9">
        <v>44</v>
      </c>
      <c r="B55" s="51">
        <v>318.92</v>
      </c>
      <c r="C55" s="53">
        <v>15</v>
      </c>
      <c r="D55" s="55">
        <v>17</v>
      </c>
      <c r="E55" s="59">
        <v>26.657940913482715</v>
      </c>
      <c r="F55" s="56">
        <v>10</v>
      </c>
      <c r="G55" s="58">
        <v>206</v>
      </c>
      <c r="H55" s="31"/>
      <c r="I55" s="29"/>
      <c r="J55" s="33"/>
      <c r="K55" s="7"/>
      <c r="L55" s="7"/>
      <c r="M55" s="16"/>
      <c r="N55" s="7"/>
      <c r="O55" s="7"/>
      <c r="P55" s="7"/>
    </row>
    <row r="56" spans="1:16">
      <c r="A56" s="17">
        <v>45</v>
      </c>
      <c r="B56" s="51">
        <v>42.76</v>
      </c>
      <c r="C56" s="53">
        <v>24</v>
      </c>
      <c r="D56" s="55">
        <v>18</v>
      </c>
      <c r="E56" s="59">
        <v>5.3128621158237053</v>
      </c>
      <c r="F56" s="56">
        <v>21</v>
      </c>
      <c r="G56" s="58">
        <v>43</v>
      </c>
      <c r="H56" s="31"/>
      <c r="I56" s="29"/>
      <c r="J56" s="33"/>
      <c r="K56" s="7"/>
      <c r="L56" s="7"/>
      <c r="M56" s="16"/>
      <c r="N56" s="7"/>
      <c r="O56" s="7"/>
      <c r="P56" s="7"/>
    </row>
    <row r="57" spans="1:16">
      <c r="A57" s="9">
        <v>46</v>
      </c>
      <c r="B57" s="51">
        <v>21</v>
      </c>
      <c r="C57" s="53">
        <v>21</v>
      </c>
      <c r="D57" s="55">
        <v>16</v>
      </c>
      <c r="E57" s="59">
        <v>1.907218195926853</v>
      </c>
      <c r="F57" s="56">
        <v>31</v>
      </c>
      <c r="G57" s="58">
        <v>21</v>
      </c>
      <c r="H57" s="31"/>
      <c r="I57" s="29"/>
      <c r="J57" s="33"/>
      <c r="K57" s="7"/>
      <c r="L57" s="7"/>
      <c r="M57" s="16"/>
      <c r="N57" s="7"/>
      <c r="O57" s="7"/>
      <c r="P57" s="7"/>
    </row>
    <row r="58" spans="1:16">
      <c r="A58" s="17">
        <v>47</v>
      </c>
      <c r="B58" s="51">
        <v>24.2</v>
      </c>
      <c r="C58" s="53">
        <v>30</v>
      </c>
      <c r="D58" s="55">
        <v>17</v>
      </c>
      <c r="E58" s="59">
        <v>1.9918117372827286</v>
      </c>
      <c r="F58" s="56">
        <v>17</v>
      </c>
      <c r="G58" s="58">
        <v>24</v>
      </c>
      <c r="H58" s="31"/>
      <c r="I58" s="29"/>
      <c r="J58" s="33"/>
      <c r="K58" s="7"/>
      <c r="L58" s="7"/>
      <c r="M58" s="16"/>
      <c r="N58" s="7"/>
      <c r="O58" s="7"/>
      <c r="P58" s="7"/>
    </row>
    <row r="59" spans="1:16">
      <c r="A59" s="9">
        <v>48</v>
      </c>
      <c r="B59" s="51">
        <v>546.44000000000005</v>
      </c>
      <c r="C59" s="53">
        <v>14</v>
      </c>
      <c r="D59" s="55">
        <v>20</v>
      </c>
      <c r="E59" s="59">
        <v>36.23473598808836</v>
      </c>
      <c r="F59" s="56">
        <v>10</v>
      </c>
      <c r="G59" s="58">
        <v>279</v>
      </c>
      <c r="H59" s="31"/>
      <c r="I59" s="29"/>
      <c r="J59" s="33"/>
      <c r="K59" s="7"/>
      <c r="L59" s="7"/>
      <c r="M59" s="16"/>
      <c r="N59" s="7"/>
      <c r="O59" s="7"/>
      <c r="P59" s="7"/>
    </row>
    <row r="60" spans="1:16">
      <c r="A60" s="17">
        <v>49</v>
      </c>
      <c r="B60" s="51">
        <v>45.24</v>
      </c>
      <c r="C60" s="53">
        <v>234</v>
      </c>
      <c r="D60" s="55">
        <v>27</v>
      </c>
      <c r="E60" s="59">
        <v>2.6759201080632913</v>
      </c>
      <c r="F60" s="56">
        <v>7</v>
      </c>
      <c r="G60" s="58">
        <v>20</v>
      </c>
      <c r="H60" s="31"/>
      <c r="I60" s="29"/>
      <c r="J60" s="33"/>
      <c r="K60" s="7"/>
      <c r="L60" s="7"/>
      <c r="M60" s="16"/>
      <c r="N60" s="7"/>
      <c r="O60" s="7"/>
      <c r="P60" s="7"/>
    </row>
    <row r="61" spans="1:16">
      <c r="A61" s="9">
        <v>50</v>
      </c>
      <c r="B61" s="51">
        <v>20.079999999999998</v>
      </c>
      <c r="C61" s="53">
        <v>120</v>
      </c>
      <c r="D61" s="55">
        <v>17</v>
      </c>
      <c r="E61" s="59">
        <v>1.5557638567514374</v>
      </c>
      <c r="F61" s="56">
        <v>15</v>
      </c>
      <c r="G61" s="58">
        <v>18</v>
      </c>
      <c r="H61" s="31"/>
      <c r="I61" s="29"/>
      <c r="J61" s="33"/>
      <c r="K61" s="7"/>
      <c r="L61" s="7"/>
      <c r="M61" s="16"/>
      <c r="N61" s="7"/>
      <c r="O61" s="7"/>
      <c r="P61" s="7"/>
    </row>
    <row r="62" spans="1:16">
      <c r="A62" s="17">
        <v>51</v>
      </c>
      <c r="B62" s="51">
        <v>101.72</v>
      </c>
      <c r="C62" s="53">
        <v>234</v>
      </c>
      <c r="D62" s="55">
        <v>22</v>
      </c>
      <c r="E62" s="59">
        <v>7.5281749679123671</v>
      </c>
      <c r="F62" s="56">
        <v>10</v>
      </c>
      <c r="G62" s="58">
        <v>29</v>
      </c>
      <c r="H62" s="31"/>
      <c r="I62" s="29"/>
      <c r="J62" s="33"/>
      <c r="K62" s="7"/>
      <c r="L62" s="7"/>
      <c r="M62" s="16"/>
      <c r="N62" s="7"/>
      <c r="O62" s="7"/>
      <c r="P62" s="7"/>
    </row>
    <row r="63" spans="1:16">
      <c r="A63" s="9">
        <v>52</v>
      </c>
      <c r="B63" s="51">
        <v>235.32</v>
      </c>
      <c r="C63" s="53">
        <v>148</v>
      </c>
      <c r="D63" s="55">
        <v>29</v>
      </c>
      <c r="E63" s="59">
        <v>16.015153527948272</v>
      </c>
      <c r="F63" s="56">
        <v>14</v>
      </c>
      <c r="G63" s="58">
        <v>56</v>
      </c>
      <c r="H63" s="31"/>
      <c r="I63" s="29"/>
      <c r="J63" s="33"/>
      <c r="K63" s="7"/>
      <c r="L63" s="7"/>
      <c r="M63" s="16"/>
      <c r="N63" s="7"/>
      <c r="O63" s="7"/>
      <c r="P63" s="7"/>
    </row>
    <row r="64" spans="1:16">
      <c r="A64" s="17">
        <v>53</v>
      </c>
      <c r="B64" s="51">
        <v>157.36000000000001</v>
      </c>
      <c r="C64" s="53">
        <v>234</v>
      </c>
      <c r="D64" s="55">
        <v>16.36</v>
      </c>
      <c r="E64" s="59">
        <v>11.377035228896164</v>
      </c>
      <c r="F64" s="56">
        <v>7</v>
      </c>
      <c r="G64" s="58">
        <v>37</v>
      </c>
      <c r="H64" s="31"/>
      <c r="I64" s="29"/>
      <c r="J64" s="33"/>
      <c r="K64" s="7"/>
      <c r="L64" s="7"/>
      <c r="M64" s="16"/>
      <c r="N64" s="7"/>
      <c r="O64" s="7"/>
      <c r="P64" s="7"/>
    </row>
    <row r="65" spans="1:16">
      <c r="A65" s="9">
        <v>54</v>
      </c>
      <c r="B65" s="51">
        <v>145.91999999999999</v>
      </c>
      <c r="C65" s="53">
        <v>328</v>
      </c>
      <c r="D65" s="55">
        <v>27</v>
      </c>
      <c r="E65" s="59">
        <v>11.223533963021772</v>
      </c>
      <c r="F65" s="56">
        <v>9</v>
      </c>
      <c r="G65" s="58">
        <v>30</v>
      </c>
      <c r="H65" s="31"/>
      <c r="I65" s="29"/>
      <c r="J65" s="33"/>
      <c r="K65" s="7"/>
      <c r="L65" s="7"/>
      <c r="M65" s="16"/>
      <c r="N65" s="7"/>
      <c r="O65" s="7"/>
      <c r="P65" s="7"/>
    </row>
    <row r="66" spans="1:16">
      <c r="A66" s="17">
        <v>55</v>
      </c>
      <c r="B66" s="51">
        <v>69</v>
      </c>
      <c r="C66" s="53">
        <v>206</v>
      </c>
      <c r="D66" s="55">
        <v>15</v>
      </c>
      <c r="E66" s="59">
        <v>5.2058997203797333</v>
      </c>
      <c r="F66" s="56">
        <v>7</v>
      </c>
      <c r="G66" s="58">
        <v>26</v>
      </c>
      <c r="H66" s="31"/>
      <c r="I66" s="29"/>
      <c r="J66" s="33"/>
      <c r="K66" s="7"/>
      <c r="L66" s="7"/>
      <c r="M66" s="16"/>
      <c r="N66" s="7"/>
      <c r="O66" s="7"/>
      <c r="P66" s="7"/>
    </row>
    <row r="67" spans="1:16">
      <c r="A67" s="9">
        <v>56</v>
      </c>
      <c r="B67" s="51">
        <v>49.28</v>
      </c>
      <c r="C67" s="53">
        <v>156</v>
      </c>
      <c r="D67" s="55">
        <v>16</v>
      </c>
      <c r="E67" s="59">
        <v>4.1920193958934675</v>
      </c>
      <c r="F67" s="56">
        <v>23</v>
      </c>
      <c r="G67" s="58">
        <v>25</v>
      </c>
      <c r="H67" s="31"/>
      <c r="I67" s="29"/>
      <c r="J67" s="33"/>
      <c r="K67" s="7"/>
      <c r="L67" s="7"/>
      <c r="M67" s="16"/>
      <c r="N67" s="7"/>
      <c r="O67" s="7"/>
      <c r="P67" s="7"/>
    </row>
    <row r="68" spans="1:16">
      <c r="A68" s="17">
        <v>57</v>
      </c>
      <c r="B68" s="51">
        <v>83.2</v>
      </c>
      <c r="C68" s="53">
        <v>508</v>
      </c>
      <c r="D68" s="55">
        <v>20</v>
      </c>
      <c r="E68" s="59">
        <v>5.7296232460376224</v>
      </c>
      <c r="F68" s="56">
        <v>24</v>
      </c>
      <c r="G68" s="58">
        <v>18</v>
      </c>
      <c r="H68" s="31"/>
      <c r="I68" s="29"/>
      <c r="J68" s="33"/>
      <c r="K68" s="7"/>
      <c r="L68" s="7"/>
      <c r="M68" s="16"/>
      <c r="N68" s="7"/>
      <c r="O68" s="7"/>
      <c r="P68" s="7"/>
    </row>
    <row r="69" spans="1:16">
      <c r="A69" s="9">
        <v>58</v>
      </c>
      <c r="B69" s="51">
        <v>23.88</v>
      </c>
      <c r="C69" s="53">
        <v>1670</v>
      </c>
      <c r="D69" s="55">
        <v>20</v>
      </c>
      <c r="E69" s="59">
        <v>2.0081501714725416</v>
      </c>
      <c r="F69" s="56">
        <v>45</v>
      </c>
      <c r="G69" s="58">
        <v>5</v>
      </c>
      <c r="H69" s="31"/>
      <c r="I69" s="29"/>
      <c r="J69" s="33"/>
      <c r="K69" s="7"/>
      <c r="L69" s="7"/>
      <c r="M69" s="16"/>
      <c r="N69" s="7"/>
      <c r="O69" s="7"/>
      <c r="P69" s="7"/>
    </row>
    <row r="70" spans="1:16">
      <c r="A70" s="17">
        <v>59</v>
      </c>
      <c r="B70" s="51">
        <v>41.76</v>
      </c>
      <c r="C70" s="53">
        <v>240</v>
      </c>
      <c r="D70" s="55">
        <v>24</v>
      </c>
      <c r="E70" s="59">
        <v>2.6911621514916071</v>
      </c>
      <c r="F70" s="56">
        <v>24</v>
      </c>
      <c r="G70" s="58">
        <v>19</v>
      </c>
      <c r="H70" s="31"/>
      <c r="I70" s="29"/>
      <c r="J70" s="33"/>
      <c r="K70" s="7"/>
      <c r="L70" s="7"/>
      <c r="M70" s="16"/>
      <c r="N70" s="7"/>
      <c r="O70" s="7"/>
      <c r="P70" s="7"/>
    </row>
    <row r="71" spans="1:16">
      <c r="A71" s="9">
        <v>60</v>
      </c>
      <c r="B71" s="51">
        <v>98.56</v>
      </c>
      <c r="C71" s="53">
        <v>20</v>
      </c>
      <c r="D71" s="55">
        <v>39</v>
      </c>
      <c r="E71" s="59">
        <v>5.6016920899096316</v>
      </c>
      <c r="F71" s="56">
        <v>9</v>
      </c>
      <c r="G71" s="58">
        <v>99</v>
      </c>
      <c r="H71" s="31"/>
      <c r="I71" s="29"/>
      <c r="J71" s="33"/>
      <c r="K71" s="7"/>
      <c r="L71" s="7"/>
      <c r="M71" s="16"/>
      <c r="N71" s="7"/>
      <c r="O71" s="7"/>
      <c r="P71" s="7"/>
    </row>
    <row r="72" spans="1:16">
      <c r="A72" s="17">
        <v>61</v>
      </c>
      <c r="B72" s="51">
        <v>87.64</v>
      </c>
      <c r="C72" s="53">
        <v>8</v>
      </c>
      <c r="D72" s="55">
        <v>65</v>
      </c>
      <c r="E72" s="59">
        <v>3.7128646180170732</v>
      </c>
      <c r="F72" s="56">
        <v>21</v>
      </c>
      <c r="G72" s="58">
        <v>88</v>
      </c>
      <c r="H72" s="31"/>
      <c r="I72" s="29"/>
      <c r="J72" s="33"/>
      <c r="K72" s="7"/>
      <c r="L72" s="7"/>
      <c r="M72" s="16"/>
      <c r="N72" s="7"/>
      <c r="O72" s="7"/>
      <c r="P72" s="7"/>
    </row>
    <row r="73" spans="1:16">
      <c r="A73" s="9">
        <v>62</v>
      </c>
      <c r="B73" s="51">
        <v>220.64</v>
      </c>
      <c r="C73" s="53">
        <v>7</v>
      </c>
      <c r="D73" s="55">
        <v>30</v>
      </c>
      <c r="E73" s="59">
        <v>13.467247388998388</v>
      </c>
      <c r="F73" s="56">
        <v>26</v>
      </c>
      <c r="G73" s="58">
        <v>221</v>
      </c>
      <c r="H73" s="31"/>
      <c r="I73" s="29"/>
      <c r="J73" s="33"/>
      <c r="K73" s="7"/>
      <c r="L73" s="7"/>
      <c r="M73" s="16"/>
      <c r="N73" s="7"/>
      <c r="O73" s="7"/>
      <c r="P73" s="7"/>
    </row>
    <row r="74" spans="1:16">
      <c r="A74" s="17">
        <v>63</v>
      </c>
      <c r="B74" s="51">
        <v>960.44</v>
      </c>
      <c r="C74" s="53">
        <v>5</v>
      </c>
      <c r="D74" s="55">
        <v>71</v>
      </c>
      <c r="E74" s="59">
        <v>59.897144150819202</v>
      </c>
      <c r="F74" s="56">
        <v>29</v>
      </c>
      <c r="G74" s="58">
        <v>620</v>
      </c>
      <c r="H74" s="31"/>
      <c r="I74" s="29"/>
      <c r="J74" s="33"/>
      <c r="K74" s="7"/>
      <c r="L74" s="7"/>
      <c r="M74" s="16"/>
      <c r="N74" s="7"/>
      <c r="O74" s="7"/>
      <c r="P74" s="7"/>
    </row>
    <row r="75" spans="1:16">
      <c r="A75" s="9">
        <v>64</v>
      </c>
      <c r="B75" s="51">
        <v>1810.56</v>
      </c>
      <c r="C75" s="53">
        <v>21</v>
      </c>
      <c r="D75" s="55">
        <v>56</v>
      </c>
      <c r="E75" s="59">
        <v>90.275834166029156</v>
      </c>
      <c r="F75" s="56">
        <v>10</v>
      </c>
      <c r="G75" s="58">
        <v>415</v>
      </c>
      <c r="H75" s="31"/>
      <c r="I75" s="29"/>
      <c r="J75" s="33"/>
      <c r="K75" s="7"/>
      <c r="L75" s="7"/>
      <c r="M75" s="16"/>
      <c r="N75" s="7"/>
      <c r="O75" s="7"/>
      <c r="P75" s="7"/>
    </row>
    <row r="76" spans="1:16">
      <c r="A76" s="17">
        <v>65</v>
      </c>
      <c r="B76" s="51">
        <v>994.96</v>
      </c>
      <c r="C76" s="53">
        <v>8</v>
      </c>
      <c r="D76" s="55">
        <v>75</v>
      </c>
      <c r="E76" s="59">
        <v>41.641221039486673</v>
      </c>
      <c r="F76" s="56">
        <v>8</v>
      </c>
      <c r="G76" s="58">
        <v>499</v>
      </c>
      <c r="H76" s="31"/>
      <c r="I76" s="29"/>
      <c r="J76" s="33"/>
      <c r="K76" s="7"/>
      <c r="L76" s="7"/>
      <c r="M76" s="16"/>
      <c r="N76" s="7"/>
      <c r="O76" s="7"/>
      <c r="P76" s="7"/>
    </row>
    <row r="77" spans="1:16">
      <c r="A77" s="9">
        <v>66</v>
      </c>
      <c r="B77" s="51">
        <v>245.52</v>
      </c>
      <c r="C77" s="53">
        <v>6</v>
      </c>
      <c r="D77" s="55">
        <v>55</v>
      </c>
      <c r="E77" s="59">
        <v>13.559009100519281</v>
      </c>
      <c r="F77" s="56">
        <v>6</v>
      </c>
      <c r="G77" s="58">
        <v>246</v>
      </c>
      <c r="H77" s="31"/>
      <c r="I77" s="29"/>
      <c r="J77" s="33"/>
      <c r="K77" s="7"/>
      <c r="L77" s="7"/>
      <c r="M77" s="16"/>
      <c r="N77" s="7"/>
      <c r="O77" s="7"/>
      <c r="P77" s="7"/>
    </row>
    <row r="78" spans="1:16">
      <c r="A78" s="17">
        <v>67</v>
      </c>
      <c r="B78" s="51">
        <v>140.80000000000001</v>
      </c>
      <c r="C78" s="53">
        <v>20</v>
      </c>
      <c r="D78" s="55">
        <v>30</v>
      </c>
      <c r="E78" s="59">
        <v>9.3133005627618299</v>
      </c>
      <c r="F78" s="56">
        <v>23</v>
      </c>
      <c r="G78" s="58">
        <v>119</v>
      </c>
      <c r="H78" s="31"/>
      <c r="I78" s="29"/>
      <c r="J78" s="33"/>
      <c r="K78" s="7"/>
      <c r="L78" s="7"/>
      <c r="M78" s="16"/>
      <c r="N78" s="7"/>
      <c r="O78" s="7"/>
      <c r="P78" s="7"/>
    </row>
    <row r="79" spans="1:16">
      <c r="A79" s="9">
        <v>68</v>
      </c>
      <c r="B79" s="51">
        <v>1617.04</v>
      </c>
      <c r="C79" s="53">
        <v>14</v>
      </c>
      <c r="D79" s="55">
        <v>48</v>
      </c>
      <c r="E79" s="59">
        <v>87.28291170416486</v>
      </c>
      <c r="F79" s="56">
        <v>10</v>
      </c>
      <c r="G79" s="58">
        <v>481</v>
      </c>
      <c r="H79" s="31"/>
      <c r="I79" s="29"/>
      <c r="J79" s="33"/>
      <c r="K79" s="7"/>
      <c r="L79" s="7"/>
      <c r="M79" s="16"/>
      <c r="N79" s="7"/>
      <c r="O79" s="7"/>
      <c r="P79" s="7"/>
    </row>
    <row r="80" spans="1:16">
      <c r="A80" s="17">
        <v>69</v>
      </c>
      <c r="B80" s="51">
        <v>76</v>
      </c>
      <c r="C80" s="53">
        <v>31</v>
      </c>
      <c r="D80" s="55">
        <v>55</v>
      </c>
      <c r="E80" s="59">
        <v>4.4867731128958974</v>
      </c>
      <c r="F80" s="56">
        <v>14</v>
      </c>
      <c r="G80" s="58">
        <v>70</v>
      </c>
      <c r="H80" s="31"/>
      <c r="I80" s="29"/>
      <c r="J80" s="33"/>
      <c r="K80" s="7"/>
      <c r="L80" s="7"/>
      <c r="M80" s="16"/>
      <c r="N80" s="7"/>
      <c r="O80" s="7"/>
      <c r="P80" s="7"/>
    </row>
    <row r="81" spans="1:16">
      <c r="A81" s="9">
        <v>70</v>
      </c>
      <c r="B81" s="51">
        <v>75.36</v>
      </c>
      <c r="C81" s="53">
        <v>69</v>
      </c>
      <c r="D81" s="55">
        <v>34</v>
      </c>
      <c r="E81" s="59">
        <v>4.7446635256881322</v>
      </c>
      <c r="F81" s="56">
        <v>13</v>
      </c>
      <c r="G81" s="58">
        <v>47</v>
      </c>
      <c r="H81" s="31"/>
      <c r="I81" s="29"/>
      <c r="J81" s="33"/>
      <c r="K81" s="7"/>
      <c r="L81" s="7"/>
      <c r="M81" s="16"/>
      <c r="N81" s="7"/>
      <c r="O81" s="7"/>
      <c r="P81" s="7"/>
    </row>
    <row r="82" spans="1:16">
      <c r="A82" s="17">
        <v>71</v>
      </c>
      <c r="B82" s="51">
        <v>195.36</v>
      </c>
      <c r="C82" s="53">
        <v>27</v>
      </c>
      <c r="D82" s="55">
        <v>43</v>
      </c>
      <c r="E82" s="59">
        <v>13.066364005008632</v>
      </c>
      <c r="F82" s="56">
        <v>17</v>
      </c>
      <c r="G82" s="58">
        <v>120</v>
      </c>
      <c r="H82" s="31"/>
      <c r="I82" s="29"/>
      <c r="J82" s="33"/>
      <c r="K82" s="7"/>
      <c r="L82" s="7"/>
      <c r="M82" s="16"/>
      <c r="N82" s="7"/>
      <c r="O82" s="7"/>
      <c r="P82" s="7"/>
    </row>
    <row r="83" spans="1:16">
      <c r="A83" s="9">
        <v>72</v>
      </c>
      <c r="B83" s="51">
        <v>316.56</v>
      </c>
      <c r="C83" s="53">
        <v>58</v>
      </c>
      <c r="D83" s="55">
        <v>42</v>
      </c>
      <c r="E83" s="59">
        <v>20.789985183111256</v>
      </c>
      <c r="F83" s="56">
        <v>30</v>
      </c>
      <c r="G83" s="58">
        <v>104</v>
      </c>
      <c r="H83" s="31"/>
      <c r="I83" s="29"/>
      <c r="J83" s="33"/>
      <c r="K83" s="7"/>
      <c r="L83" s="7"/>
      <c r="M83" s="16"/>
      <c r="N83" s="7"/>
      <c r="O83" s="7"/>
      <c r="P83" s="7"/>
    </row>
    <row r="84" spans="1:16">
      <c r="A84" s="17">
        <v>73</v>
      </c>
      <c r="B84" s="51">
        <v>911.88</v>
      </c>
      <c r="C84" s="53">
        <v>31</v>
      </c>
      <c r="D84" s="55">
        <v>96</v>
      </c>
      <c r="E84" s="59">
        <v>27.899266236039587</v>
      </c>
      <c r="F84" s="56">
        <v>31</v>
      </c>
      <c r="G84" s="58">
        <v>243</v>
      </c>
      <c r="H84" s="31"/>
      <c r="I84" s="29"/>
      <c r="J84" s="33"/>
      <c r="K84" s="7"/>
      <c r="L84" s="7"/>
      <c r="M84" s="16"/>
      <c r="N84" s="7"/>
      <c r="O84" s="7"/>
      <c r="P84" s="7"/>
    </row>
    <row r="85" spans="1:16">
      <c r="A85" s="9">
        <v>74</v>
      </c>
      <c r="B85" s="51">
        <v>40</v>
      </c>
      <c r="C85" s="53">
        <v>34</v>
      </c>
      <c r="D85" s="55">
        <v>33</v>
      </c>
      <c r="E85" s="59">
        <v>2.4369586726846992</v>
      </c>
      <c r="F85" s="56">
        <v>12</v>
      </c>
      <c r="G85" s="58">
        <v>40</v>
      </c>
      <c r="H85" s="31"/>
      <c r="I85" s="29"/>
      <c r="J85" s="33"/>
      <c r="K85" s="7"/>
      <c r="L85" s="7"/>
      <c r="M85" s="16"/>
      <c r="N85" s="7"/>
      <c r="O85" s="7"/>
      <c r="P85" s="7"/>
    </row>
    <row r="86" spans="1:16">
      <c r="A86" s="17">
        <v>75</v>
      </c>
      <c r="B86" s="51">
        <v>520.20000000000005</v>
      </c>
      <c r="C86" s="53">
        <v>42</v>
      </c>
      <c r="D86" s="55">
        <v>75</v>
      </c>
      <c r="E86" s="59">
        <v>16.471007579434243</v>
      </c>
      <c r="F86" s="56">
        <v>9</v>
      </c>
      <c r="G86" s="58">
        <v>157</v>
      </c>
      <c r="H86" s="31"/>
      <c r="I86" s="29"/>
      <c r="J86" s="33"/>
      <c r="K86" s="7"/>
      <c r="L86" s="7"/>
      <c r="M86" s="16"/>
      <c r="N86" s="7"/>
      <c r="O86" s="7"/>
      <c r="P86" s="7"/>
    </row>
    <row r="87" spans="1:16">
      <c r="A87" s="9">
        <v>76</v>
      </c>
      <c r="B87" s="51">
        <v>50.04</v>
      </c>
      <c r="C87" s="53">
        <v>26</v>
      </c>
      <c r="D87" s="55">
        <v>30</v>
      </c>
      <c r="E87" s="59">
        <v>3.9229818545470212</v>
      </c>
      <c r="F87" s="56">
        <v>9</v>
      </c>
      <c r="G87" s="58">
        <v>50</v>
      </c>
      <c r="H87" s="31"/>
      <c r="I87" s="29"/>
      <c r="J87" s="33"/>
      <c r="K87" s="7"/>
      <c r="L87" s="7"/>
      <c r="M87" s="16"/>
      <c r="N87" s="7"/>
      <c r="O87" s="7"/>
      <c r="P87" s="7"/>
    </row>
    <row r="88" spans="1:16">
      <c r="A88" s="17">
        <v>77</v>
      </c>
      <c r="B88" s="51">
        <v>335.16</v>
      </c>
      <c r="C88" s="53">
        <v>32</v>
      </c>
      <c r="D88" s="55">
        <v>44</v>
      </c>
      <c r="E88" s="59">
        <v>20.5919829050044</v>
      </c>
      <c r="F88" s="56">
        <v>23</v>
      </c>
      <c r="G88" s="58">
        <v>145</v>
      </c>
      <c r="H88" s="31"/>
      <c r="I88" s="29"/>
      <c r="J88" s="33"/>
      <c r="K88" s="7"/>
      <c r="L88" s="7"/>
      <c r="M88" s="16"/>
      <c r="N88" s="7"/>
      <c r="O88" s="7"/>
      <c r="P88" s="7"/>
    </row>
    <row r="89" spans="1:16">
      <c r="A89" s="9">
        <v>78</v>
      </c>
      <c r="B89" s="51">
        <v>1096.92</v>
      </c>
      <c r="C89" s="53">
        <v>30</v>
      </c>
      <c r="D89" s="55">
        <v>67</v>
      </c>
      <c r="E89" s="59">
        <v>51.881877534801013</v>
      </c>
      <c r="F89" s="56">
        <v>23</v>
      </c>
      <c r="G89" s="58">
        <v>270</v>
      </c>
      <c r="H89" s="31"/>
      <c r="I89" s="29"/>
      <c r="J89" s="33"/>
      <c r="K89" s="7"/>
      <c r="L89" s="7"/>
      <c r="M89" s="16"/>
      <c r="N89" s="7"/>
      <c r="O89" s="7"/>
      <c r="P89" s="7"/>
    </row>
    <row r="90" spans="1:16">
      <c r="A90" s="17">
        <v>79</v>
      </c>
      <c r="B90" s="51">
        <v>120.52</v>
      </c>
      <c r="C90" s="53">
        <v>70</v>
      </c>
      <c r="D90" s="55">
        <v>32</v>
      </c>
      <c r="E90" s="59">
        <v>7.0077165177331437</v>
      </c>
      <c r="F90" s="56">
        <v>16</v>
      </c>
      <c r="G90" s="58">
        <v>59</v>
      </c>
      <c r="H90" s="31"/>
      <c r="I90" s="29"/>
      <c r="J90" s="33"/>
      <c r="K90" s="7"/>
      <c r="L90" s="7"/>
      <c r="M90" s="16"/>
      <c r="N90" s="7"/>
      <c r="O90" s="7"/>
      <c r="P90" s="7"/>
    </row>
    <row r="91" spans="1:16">
      <c r="A91" s="9">
        <v>80</v>
      </c>
      <c r="B91" s="51">
        <v>340.44</v>
      </c>
      <c r="C91" s="53">
        <v>84</v>
      </c>
      <c r="D91" s="55">
        <v>43</v>
      </c>
      <c r="E91" s="59">
        <v>21.174557421120522</v>
      </c>
      <c r="F91" s="56">
        <v>23</v>
      </c>
      <c r="G91" s="58">
        <v>90</v>
      </c>
      <c r="H91" s="31"/>
      <c r="I91" s="29"/>
      <c r="J91" s="33"/>
      <c r="K91" s="7"/>
      <c r="L91" s="7"/>
      <c r="M91" s="16"/>
      <c r="N91" s="7"/>
      <c r="O91" s="7"/>
      <c r="P91" s="7"/>
    </row>
    <row r="92" spans="1:16">
      <c r="A92" s="17">
        <v>81</v>
      </c>
      <c r="B92" s="51">
        <v>120.4</v>
      </c>
      <c r="C92" s="53">
        <v>38</v>
      </c>
      <c r="D92" s="55">
        <v>37</v>
      </c>
      <c r="E92" s="59">
        <v>8.2840035749820977</v>
      </c>
      <c r="F92" s="56">
        <v>9</v>
      </c>
      <c r="G92" s="58">
        <v>80</v>
      </c>
      <c r="H92" s="31"/>
      <c r="I92" s="29"/>
      <c r="J92" s="33"/>
      <c r="K92" s="7"/>
      <c r="L92" s="7"/>
      <c r="M92" s="16"/>
      <c r="N92" s="7"/>
      <c r="O92" s="7"/>
      <c r="P92" s="7"/>
    </row>
    <row r="93" spans="1:16">
      <c r="A93" s="9">
        <v>82</v>
      </c>
      <c r="B93" s="51">
        <v>239.92</v>
      </c>
      <c r="C93" s="53">
        <v>45</v>
      </c>
      <c r="D93" s="55">
        <v>41</v>
      </c>
      <c r="E93" s="59">
        <v>12.76559795673421</v>
      </c>
      <c r="F93" s="56">
        <v>23</v>
      </c>
      <c r="G93" s="58">
        <v>103</v>
      </c>
      <c r="H93" s="31"/>
      <c r="I93" s="29"/>
      <c r="J93" s="33"/>
      <c r="K93" s="7"/>
      <c r="L93" s="7"/>
      <c r="M93" s="16"/>
      <c r="N93" s="7"/>
      <c r="O93" s="7"/>
      <c r="P93" s="7"/>
    </row>
    <row r="94" spans="1:16">
      <c r="A94" s="17">
        <v>83</v>
      </c>
      <c r="B94" s="51">
        <v>109.6</v>
      </c>
      <c r="C94" s="53">
        <v>30</v>
      </c>
      <c r="D94" s="55">
        <v>40</v>
      </c>
      <c r="E94" s="59">
        <v>6.1488816789799099</v>
      </c>
      <c r="F94" s="56">
        <v>9</v>
      </c>
      <c r="G94" s="58">
        <v>85</v>
      </c>
      <c r="H94" s="31"/>
      <c r="I94" s="29"/>
      <c r="J94" s="33"/>
      <c r="K94" s="7"/>
      <c r="L94" s="7"/>
      <c r="M94" s="16"/>
      <c r="N94" s="7"/>
      <c r="O94" s="7"/>
      <c r="P94" s="7"/>
    </row>
    <row r="95" spans="1:16">
      <c r="A95" s="9">
        <v>84</v>
      </c>
      <c r="B95" s="51">
        <v>41.8</v>
      </c>
      <c r="C95" s="53">
        <v>73</v>
      </c>
      <c r="D95" s="55">
        <v>35</v>
      </c>
      <c r="E95" s="59">
        <v>2.6579121243163546</v>
      </c>
      <c r="F95" s="56">
        <v>29</v>
      </c>
      <c r="G95" s="58">
        <v>34</v>
      </c>
      <c r="H95" s="31"/>
      <c r="I95" s="29"/>
      <c r="J95" s="33"/>
      <c r="K95" s="7"/>
      <c r="L95" s="7"/>
      <c r="M95" s="16"/>
      <c r="N95" s="7"/>
      <c r="O95" s="7"/>
      <c r="P95" s="7"/>
    </row>
    <row r="96" spans="1:16">
      <c r="A96" s="17">
        <v>85</v>
      </c>
      <c r="B96" s="51">
        <v>655.48</v>
      </c>
      <c r="C96" s="53">
        <v>14</v>
      </c>
      <c r="D96" s="55">
        <v>92</v>
      </c>
      <c r="E96" s="59">
        <v>20.890603366009891</v>
      </c>
      <c r="F96" s="56">
        <v>9</v>
      </c>
      <c r="G96" s="58">
        <v>306</v>
      </c>
      <c r="H96" s="31"/>
      <c r="I96" s="29"/>
      <c r="J96" s="33"/>
      <c r="K96" s="7"/>
      <c r="L96" s="7"/>
      <c r="M96" s="16"/>
      <c r="N96" s="7"/>
      <c r="O96" s="7"/>
      <c r="P96" s="7"/>
    </row>
    <row r="97" spans="1:16">
      <c r="A97" s="9">
        <v>86</v>
      </c>
      <c r="B97" s="51">
        <v>117.48</v>
      </c>
      <c r="C97" s="53">
        <v>91</v>
      </c>
      <c r="D97" s="55">
        <v>53</v>
      </c>
      <c r="E97" s="59">
        <v>7.3079885136759311</v>
      </c>
      <c r="F97" s="56">
        <v>9</v>
      </c>
      <c r="G97" s="58">
        <v>51</v>
      </c>
      <c r="H97" s="31"/>
      <c r="I97" s="29"/>
      <c r="J97" s="33"/>
      <c r="K97" s="7"/>
      <c r="L97" s="7"/>
      <c r="M97" s="16"/>
      <c r="N97" s="7"/>
      <c r="O97" s="7"/>
      <c r="P97" s="7"/>
    </row>
    <row r="98" spans="1:16">
      <c r="A98" s="17">
        <v>87</v>
      </c>
      <c r="B98" s="51">
        <v>425</v>
      </c>
      <c r="C98" s="53">
        <v>51</v>
      </c>
      <c r="D98" s="55">
        <v>44</v>
      </c>
      <c r="E98" s="59">
        <v>29.662877481703067</v>
      </c>
      <c r="F98" s="56">
        <v>37</v>
      </c>
      <c r="G98" s="58">
        <v>129</v>
      </c>
      <c r="H98" s="31"/>
      <c r="I98" s="29"/>
      <c r="J98" s="33"/>
      <c r="K98" s="7"/>
      <c r="L98" s="7"/>
      <c r="M98" s="16"/>
      <c r="N98" s="7"/>
      <c r="O98" s="7"/>
      <c r="P98" s="7"/>
    </row>
    <row r="99" spans="1:16">
      <c r="A99" s="9">
        <v>88</v>
      </c>
      <c r="B99" s="51">
        <v>295.39999999999998</v>
      </c>
      <c r="C99" s="53">
        <v>29</v>
      </c>
      <c r="D99" s="55">
        <v>91</v>
      </c>
      <c r="E99" s="59">
        <v>10.222282945729306</v>
      </c>
      <c r="F99" s="56">
        <v>24</v>
      </c>
      <c r="G99" s="58">
        <v>143</v>
      </c>
      <c r="H99" s="31"/>
      <c r="I99" s="29"/>
      <c r="J99" s="33"/>
      <c r="K99" s="7"/>
      <c r="L99" s="7"/>
      <c r="M99" s="16"/>
      <c r="N99" s="7"/>
      <c r="O99" s="7"/>
      <c r="P99" s="7"/>
    </row>
    <row r="100" spans="1:16">
      <c r="A100" s="17">
        <v>89</v>
      </c>
      <c r="B100" s="51">
        <v>1396.76</v>
      </c>
      <c r="C100" s="53">
        <v>19</v>
      </c>
      <c r="D100" s="55">
        <v>35</v>
      </c>
      <c r="E100" s="59">
        <v>68.038756197003266</v>
      </c>
      <c r="F100" s="56">
        <v>10</v>
      </c>
      <c r="G100" s="58">
        <v>383</v>
      </c>
      <c r="H100" s="31"/>
      <c r="I100" s="29"/>
      <c r="J100" s="33"/>
      <c r="K100" s="7"/>
      <c r="L100" s="7"/>
      <c r="M100" s="16"/>
      <c r="N100" s="7"/>
      <c r="O100" s="7"/>
      <c r="P100" s="7"/>
    </row>
    <row r="101" spans="1:16">
      <c r="A101" s="9">
        <v>90</v>
      </c>
      <c r="B101" s="51">
        <v>105.76</v>
      </c>
      <c r="C101" s="53">
        <v>14</v>
      </c>
      <c r="D101" s="55">
        <v>38</v>
      </c>
      <c r="E101" s="59">
        <v>6.1418681904278287</v>
      </c>
      <c r="F101" s="56">
        <v>23</v>
      </c>
      <c r="G101" s="58">
        <v>106</v>
      </c>
      <c r="H101" s="31"/>
      <c r="I101" s="29"/>
      <c r="J101" s="33"/>
      <c r="K101" s="7"/>
      <c r="L101" s="7"/>
      <c r="M101" s="16"/>
      <c r="N101" s="7"/>
      <c r="O101" s="7"/>
      <c r="P101" s="7"/>
    </row>
    <row r="102" spans="1:16">
      <c r="A102" s="17">
        <v>91</v>
      </c>
      <c r="B102" s="51">
        <v>274.48</v>
      </c>
      <c r="C102" s="53">
        <v>90</v>
      </c>
      <c r="D102" s="55">
        <v>30</v>
      </c>
      <c r="E102" s="59">
        <v>25.366798054117201</v>
      </c>
      <c r="F102" s="56">
        <v>37</v>
      </c>
      <c r="G102" s="58">
        <v>78</v>
      </c>
      <c r="H102" s="31"/>
      <c r="I102" s="29"/>
      <c r="J102" s="33"/>
      <c r="K102" s="7"/>
      <c r="L102" s="7"/>
      <c r="M102" s="16"/>
      <c r="N102" s="7"/>
      <c r="O102" s="7"/>
      <c r="P102" s="7"/>
    </row>
    <row r="103" spans="1:16">
      <c r="A103" s="9">
        <v>92</v>
      </c>
      <c r="B103" s="51">
        <v>1340.2</v>
      </c>
      <c r="C103" s="53">
        <v>41</v>
      </c>
      <c r="D103" s="55">
        <v>76</v>
      </c>
      <c r="E103" s="59">
        <v>55.718181401892807</v>
      </c>
      <c r="F103" s="56">
        <v>28</v>
      </c>
      <c r="G103" s="58">
        <v>256</v>
      </c>
      <c r="H103" s="31"/>
      <c r="I103" s="29"/>
      <c r="J103" s="33"/>
      <c r="K103" s="7"/>
      <c r="L103" s="7"/>
      <c r="M103" s="16"/>
      <c r="N103" s="7"/>
      <c r="O103" s="7"/>
      <c r="P103" s="7"/>
    </row>
    <row r="104" spans="1:16">
      <c r="A104" s="17">
        <v>93</v>
      </c>
      <c r="B104" s="51">
        <v>176.44</v>
      </c>
      <c r="C104" s="53">
        <v>20</v>
      </c>
      <c r="D104" s="55">
        <v>30</v>
      </c>
      <c r="E104" s="59">
        <v>13.516818542407178</v>
      </c>
      <c r="F104" s="56">
        <v>33</v>
      </c>
      <c r="G104" s="58">
        <v>133</v>
      </c>
      <c r="H104" s="31"/>
      <c r="I104" s="29"/>
      <c r="J104" s="33"/>
      <c r="K104" s="7"/>
      <c r="L104" s="7"/>
      <c r="M104" s="16"/>
      <c r="N104" s="7"/>
      <c r="O104" s="7"/>
      <c r="P104" s="7"/>
    </row>
    <row r="105" spans="1:16">
      <c r="A105" s="9">
        <v>94</v>
      </c>
      <c r="B105" s="51">
        <v>251.8</v>
      </c>
      <c r="C105" s="53">
        <v>81</v>
      </c>
      <c r="D105" s="55">
        <v>82</v>
      </c>
      <c r="E105" s="59">
        <v>8.8837758314402375</v>
      </c>
      <c r="F105" s="56">
        <v>16</v>
      </c>
      <c r="G105" s="58">
        <v>79</v>
      </c>
      <c r="H105" s="31"/>
      <c r="I105" s="29"/>
      <c r="J105" s="33"/>
      <c r="K105" s="7"/>
      <c r="L105" s="7"/>
      <c r="M105" s="16"/>
      <c r="N105" s="7"/>
      <c r="O105" s="7"/>
      <c r="P105" s="7"/>
    </row>
    <row r="106" spans="1:16">
      <c r="A106" s="17">
        <v>95</v>
      </c>
      <c r="B106" s="51">
        <v>88.8</v>
      </c>
      <c r="C106" s="53">
        <v>67</v>
      </c>
      <c r="D106" s="55">
        <v>77</v>
      </c>
      <c r="E106" s="59">
        <v>3.5931627391122936</v>
      </c>
      <c r="F106" s="56">
        <v>9</v>
      </c>
      <c r="G106" s="58">
        <v>51</v>
      </c>
      <c r="H106" s="31"/>
      <c r="I106" s="29"/>
      <c r="J106" s="33"/>
      <c r="K106" s="7"/>
      <c r="L106" s="7"/>
      <c r="M106" s="16"/>
      <c r="N106" s="7"/>
      <c r="O106" s="7"/>
      <c r="P106" s="7"/>
    </row>
    <row r="107" spans="1:16">
      <c r="A107" s="9">
        <v>96</v>
      </c>
      <c r="B107" s="51">
        <v>94.24</v>
      </c>
      <c r="C107" s="53">
        <v>25</v>
      </c>
      <c r="D107" s="55">
        <v>37</v>
      </c>
      <c r="E107" s="59">
        <v>5.6605298377553375</v>
      </c>
      <c r="F107" s="56">
        <v>26</v>
      </c>
      <c r="G107" s="58">
        <v>87</v>
      </c>
      <c r="H107" s="31"/>
      <c r="I107" s="29"/>
      <c r="J107" s="33"/>
      <c r="K107" s="7"/>
      <c r="L107" s="7"/>
      <c r="M107" s="16"/>
      <c r="N107" s="7"/>
      <c r="O107" s="7"/>
      <c r="P107" s="7"/>
    </row>
    <row r="108" spans="1:16">
      <c r="A108" s="17">
        <v>97</v>
      </c>
      <c r="B108" s="51">
        <v>344.72</v>
      </c>
      <c r="C108" s="53">
        <v>24</v>
      </c>
      <c r="D108" s="55">
        <v>31</v>
      </c>
      <c r="E108" s="59">
        <v>26.458437959706842</v>
      </c>
      <c r="F108" s="56">
        <v>2</v>
      </c>
      <c r="G108" s="58">
        <v>169</v>
      </c>
      <c r="H108" s="31"/>
      <c r="I108" s="29"/>
      <c r="J108" s="33"/>
      <c r="K108" s="7"/>
      <c r="L108" s="7"/>
      <c r="M108" s="16"/>
      <c r="N108" s="7"/>
      <c r="O108" s="7"/>
      <c r="P108" s="7"/>
    </row>
    <row r="109" spans="1:16">
      <c r="A109" s="9">
        <v>98</v>
      </c>
      <c r="B109" s="51">
        <v>94.08</v>
      </c>
      <c r="C109" s="53">
        <v>557</v>
      </c>
      <c r="D109" s="55">
        <v>83</v>
      </c>
      <c r="E109" s="59">
        <v>3.317914218168776</v>
      </c>
      <c r="F109" s="56">
        <v>22</v>
      </c>
      <c r="G109" s="58">
        <v>18</v>
      </c>
      <c r="H109" s="31"/>
      <c r="I109" s="29"/>
      <c r="J109" s="33"/>
      <c r="K109" s="7"/>
      <c r="L109" s="7"/>
      <c r="M109" s="16"/>
      <c r="N109" s="7"/>
      <c r="O109" s="7"/>
      <c r="P109" s="7"/>
    </row>
    <row r="110" spans="1:16">
      <c r="A110" s="17">
        <v>99</v>
      </c>
      <c r="B110" s="51">
        <v>124.32</v>
      </c>
      <c r="C110" s="53">
        <v>659</v>
      </c>
      <c r="D110" s="55">
        <v>59</v>
      </c>
      <c r="E110" s="59">
        <v>8.1251373101865116</v>
      </c>
      <c r="F110" s="56">
        <v>17</v>
      </c>
      <c r="G110" s="58">
        <v>20</v>
      </c>
      <c r="H110" s="31"/>
      <c r="I110" s="29"/>
      <c r="J110" s="33"/>
      <c r="K110" s="7"/>
      <c r="L110" s="7"/>
      <c r="M110" s="16"/>
      <c r="N110" s="7"/>
      <c r="O110" s="7"/>
      <c r="P110" s="7"/>
    </row>
    <row r="111" spans="1:16">
      <c r="A111" s="9">
        <v>100</v>
      </c>
      <c r="B111" s="51">
        <v>630.20000000000005</v>
      </c>
      <c r="C111" s="53">
        <v>176</v>
      </c>
      <c r="D111" s="55">
        <v>42</v>
      </c>
      <c r="E111" s="59">
        <v>33.000275086788982</v>
      </c>
      <c r="F111" s="56">
        <v>9</v>
      </c>
      <c r="G111" s="58">
        <v>85</v>
      </c>
      <c r="H111" s="31"/>
      <c r="I111" s="29"/>
      <c r="J111" s="33"/>
      <c r="K111" s="7"/>
      <c r="L111" s="7"/>
      <c r="M111" s="16"/>
      <c r="N111" s="7"/>
      <c r="O111" s="7"/>
      <c r="P111" s="7"/>
    </row>
    <row r="112" spans="1:16">
      <c r="A112" s="17">
        <v>101</v>
      </c>
      <c r="B112" s="51">
        <v>380.76</v>
      </c>
      <c r="C112" s="53">
        <v>267</v>
      </c>
      <c r="D112" s="55">
        <v>45</v>
      </c>
      <c r="E112" s="59">
        <v>17.563649069259629</v>
      </c>
      <c r="F112" s="56">
        <v>9</v>
      </c>
      <c r="G112" s="58">
        <v>53</v>
      </c>
      <c r="H112" s="31"/>
      <c r="I112" s="29"/>
      <c r="J112" s="33"/>
      <c r="K112" s="7"/>
      <c r="L112" s="7"/>
      <c r="M112" s="16"/>
      <c r="N112" s="7"/>
      <c r="O112" s="7"/>
      <c r="P112" s="7"/>
    </row>
    <row r="113" spans="1:16">
      <c r="A113" s="9">
        <v>102</v>
      </c>
      <c r="B113" s="51">
        <v>135.28</v>
      </c>
      <c r="C113" s="53">
        <v>465</v>
      </c>
      <c r="D113" s="55">
        <v>35</v>
      </c>
      <c r="E113" s="59">
        <v>9.5649104733484904</v>
      </c>
      <c r="F113" s="56">
        <v>9</v>
      </c>
      <c r="G113" s="58">
        <v>24</v>
      </c>
      <c r="H113" s="31"/>
      <c r="I113" s="29"/>
      <c r="J113" s="33"/>
      <c r="K113" s="7"/>
      <c r="L113" s="7"/>
      <c r="M113" s="16"/>
      <c r="N113" s="7"/>
      <c r="O113" s="7"/>
      <c r="P113" s="7"/>
    </row>
    <row r="114" spans="1:16">
      <c r="A114" s="17">
        <v>103</v>
      </c>
      <c r="B114" s="51">
        <v>540.44000000000005</v>
      </c>
      <c r="C114" s="53">
        <v>293</v>
      </c>
      <c r="D114" s="55">
        <v>62</v>
      </c>
      <c r="E114" s="59">
        <v>20.699428587163553</v>
      </c>
      <c r="F114" s="56">
        <v>9</v>
      </c>
      <c r="G114" s="58">
        <v>61</v>
      </c>
      <c r="H114" s="31"/>
      <c r="I114" s="29"/>
      <c r="J114" s="33"/>
      <c r="K114" s="7"/>
      <c r="L114" s="7"/>
      <c r="M114" s="16"/>
      <c r="N114" s="7"/>
      <c r="O114" s="7"/>
      <c r="P114" s="7"/>
    </row>
    <row r="115" spans="1:16">
      <c r="A115" s="9">
        <v>104</v>
      </c>
      <c r="B115" s="51">
        <v>616.44000000000005</v>
      </c>
      <c r="C115" s="53">
        <v>133</v>
      </c>
      <c r="D115" s="55">
        <v>91</v>
      </c>
      <c r="E115" s="59">
        <v>25.097764933039471</v>
      </c>
      <c r="F115" s="56">
        <v>16</v>
      </c>
      <c r="G115" s="58">
        <v>96</v>
      </c>
      <c r="H115" s="31"/>
      <c r="I115" s="29"/>
      <c r="J115" s="33"/>
      <c r="K115" s="7"/>
      <c r="L115" s="7"/>
      <c r="M115" s="16"/>
      <c r="N115" s="7"/>
      <c r="O115" s="7"/>
      <c r="P115" s="7"/>
    </row>
    <row r="116" spans="1:16">
      <c r="A116" s="17">
        <v>105</v>
      </c>
      <c r="B116" s="51">
        <v>259.68</v>
      </c>
      <c r="C116" s="53">
        <v>644</v>
      </c>
      <c r="D116" s="55">
        <v>61</v>
      </c>
      <c r="E116" s="59">
        <v>11.222292248342935</v>
      </c>
      <c r="F116" s="56">
        <v>17</v>
      </c>
      <c r="G116" s="58">
        <v>28</v>
      </c>
      <c r="H116" s="31"/>
      <c r="I116" s="29"/>
      <c r="J116" s="33"/>
      <c r="K116" s="7"/>
      <c r="L116" s="7"/>
      <c r="M116" s="16"/>
      <c r="N116" s="7"/>
      <c r="O116" s="7"/>
      <c r="P116" s="7"/>
    </row>
    <row r="117" spans="1:16">
      <c r="A117" s="9">
        <v>106</v>
      </c>
      <c r="B117" s="51">
        <v>134.16</v>
      </c>
      <c r="C117" s="53">
        <v>440</v>
      </c>
      <c r="D117" s="55">
        <v>42</v>
      </c>
      <c r="E117" s="59">
        <v>7.9251192158707813</v>
      </c>
      <c r="F117" s="56">
        <v>24</v>
      </c>
      <c r="G117" s="58">
        <v>25</v>
      </c>
      <c r="H117" s="31"/>
      <c r="I117" s="29"/>
      <c r="J117" s="33"/>
      <c r="K117" s="7"/>
      <c r="L117" s="7"/>
      <c r="M117" s="16"/>
      <c r="N117" s="7"/>
      <c r="O117" s="7"/>
      <c r="P117" s="7"/>
    </row>
    <row r="118" spans="1:16">
      <c r="A118" s="17">
        <v>107</v>
      </c>
      <c r="B118" s="51">
        <v>233.48</v>
      </c>
      <c r="C118" s="53">
        <v>271</v>
      </c>
      <c r="D118" s="55">
        <v>76</v>
      </c>
      <c r="E118" s="59">
        <v>9.7818464615741529</v>
      </c>
      <c r="F118" s="56">
        <v>8</v>
      </c>
      <c r="G118" s="58">
        <v>42</v>
      </c>
      <c r="H118" s="31"/>
      <c r="I118" s="29"/>
      <c r="J118" s="33"/>
      <c r="K118" s="7"/>
      <c r="L118" s="7"/>
      <c r="M118" s="16"/>
      <c r="N118" s="7"/>
      <c r="O118" s="7"/>
      <c r="P118" s="7"/>
    </row>
    <row r="119" spans="1:16">
      <c r="A119" s="9">
        <v>108</v>
      </c>
      <c r="B119" s="51">
        <v>346.32</v>
      </c>
      <c r="C119" s="53">
        <v>207</v>
      </c>
      <c r="D119" s="55">
        <v>32</v>
      </c>
      <c r="E119" s="59">
        <v>22.044258773903355</v>
      </c>
      <c r="F119" s="56">
        <v>15</v>
      </c>
      <c r="G119" s="58">
        <v>58</v>
      </c>
      <c r="H119" s="31"/>
      <c r="I119" s="29"/>
      <c r="J119" s="33"/>
      <c r="K119" s="7"/>
      <c r="L119" s="7"/>
      <c r="M119" s="16"/>
      <c r="N119" s="7"/>
      <c r="O119" s="7"/>
      <c r="P119" s="7"/>
    </row>
    <row r="120" spans="1:16">
      <c r="A120" s="17">
        <v>109</v>
      </c>
      <c r="B120" s="51">
        <v>555.52</v>
      </c>
      <c r="C120" s="53">
        <v>408</v>
      </c>
      <c r="D120" s="55">
        <v>82</v>
      </c>
      <c r="E120" s="59">
        <v>24.628184173565437</v>
      </c>
      <c r="F120" s="56">
        <v>3</v>
      </c>
      <c r="G120" s="58">
        <v>52</v>
      </c>
      <c r="H120" s="31"/>
      <c r="I120" s="29"/>
      <c r="J120" s="33"/>
      <c r="K120" s="7"/>
      <c r="L120" s="7"/>
      <c r="M120" s="16"/>
      <c r="N120" s="7"/>
      <c r="O120" s="7"/>
      <c r="P120" s="7"/>
    </row>
    <row r="121" spans="1:16">
      <c r="A121" s="9">
        <v>110</v>
      </c>
      <c r="B121" s="51">
        <v>102.96</v>
      </c>
      <c r="C121" s="53">
        <v>1240</v>
      </c>
      <c r="D121" s="55">
        <v>35</v>
      </c>
      <c r="E121" s="59">
        <v>7.5118962162777088</v>
      </c>
      <c r="F121" s="56">
        <v>17</v>
      </c>
      <c r="G121" s="58">
        <v>21</v>
      </c>
      <c r="H121" s="31"/>
      <c r="I121" s="29"/>
      <c r="J121" s="33"/>
      <c r="K121" s="7"/>
      <c r="L121" s="7"/>
      <c r="M121" s="16"/>
      <c r="N121" s="7"/>
      <c r="O121" s="7"/>
      <c r="P121" s="7"/>
    </row>
    <row r="122" spans="1:16">
      <c r="A122" s="17">
        <v>111</v>
      </c>
      <c r="B122" s="51">
        <v>203.44</v>
      </c>
      <c r="C122" s="53">
        <v>2147</v>
      </c>
      <c r="D122" s="55">
        <v>83</v>
      </c>
      <c r="E122" s="59">
        <v>10.760817362519264</v>
      </c>
      <c r="F122" s="56">
        <v>17</v>
      </c>
      <c r="G122" s="58">
        <v>21</v>
      </c>
      <c r="H122" s="31"/>
      <c r="I122" s="29"/>
      <c r="J122" s="33"/>
      <c r="K122" s="7"/>
      <c r="L122" s="7"/>
      <c r="M122" s="16"/>
      <c r="N122" s="7"/>
      <c r="O122" s="7"/>
      <c r="P122" s="7"/>
    </row>
    <row r="123" spans="1:16">
      <c r="A123" s="9">
        <v>112</v>
      </c>
      <c r="B123" s="51">
        <v>64.16</v>
      </c>
      <c r="C123" s="53">
        <v>1052</v>
      </c>
      <c r="D123" s="55">
        <v>34</v>
      </c>
      <c r="E123" s="59">
        <v>4.7442325408343304</v>
      </c>
      <c r="F123" s="56">
        <v>28</v>
      </c>
      <c r="G123" s="58">
        <v>12</v>
      </c>
      <c r="H123" s="31"/>
      <c r="I123" s="29"/>
      <c r="J123" s="33"/>
      <c r="K123" s="7"/>
      <c r="L123" s="7"/>
      <c r="M123" s="16"/>
      <c r="N123" s="7"/>
      <c r="O123" s="7"/>
      <c r="P123" s="7"/>
    </row>
    <row r="124" spans="1:16">
      <c r="A124" s="17">
        <v>113</v>
      </c>
      <c r="B124" s="51">
        <v>3089.32</v>
      </c>
      <c r="C124" s="53">
        <v>29</v>
      </c>
      <c r="D124" s="55">
        <v>123</v>
      </c>
      <c r="E124" s="59">
        <v>119.43126535362691</v>
      </c>
      <c r="F124" s="56">
        <v>9</v>
      </c>
      <c r="G124" s="58">
        <v>462</v>
      </c>
      <c r="H124" s="31"/>
      <c r="I124" s="29"/>
      <c r="J124" s="33"/>
      <c r="K124" s="7"/>
      <c r="L124" s="7"/>
      <c r="M124" s="16"/>
      <c r="N124" s="7"/>
      <c r="O124" s="7"/>
      <c r="P124" s="7"/>
    </row>
    <row r="125" spans="1:16">
      <c r="A125" s="9">
        <v>114</v>
      </c>
      <c r="B125" s="51">
        <v>1180.44</v>
      </c>
      <c r="C125" s="53">
        <v>36</v>
      </c>
      <c r="D125" s="55">
        <v>167</v>
      </c>
      <c r="E125" s="59">
        <v>35.57594828461206</v>
      </c>
      <c r="F125" s="56">
        <v>16</v>
      </c>
      <c r="G125" s="58">
        <v>256</v>
      </c>
      <c r="H125" s="31"/>
      <c r="I125" s="29"/>
      <c r="J125" s="33"/>
      <c r="K125" s="7"/>
      <c r="L125" s="7"/>
      <c r="M125" s="16"/>
      <c r="N125" s="7"/>
      <c r="O125" s="7"/>
      <c r="P125" s="7"/>
    </row>
    <row r="126" spans="1:16">
      <c r="A126" s="17">
        <v>115</v>
      </c>
      <c r="B126" s="51">
        <v>582.76</v>
      </c>
      <c r="C126" s="53">
        <v>37</v>
      </c>
      <c r="D126" s="55">
        <v>136</v>
      </c>
      <c r="E126" s="59">
        <v>20.296275255392345</v>
      </c>
      <c r="F126" s="56">
        <v>5</v>
      </c>
      <c r="G126" s="58">
        <v>177</v>
      </c>
      <c r="H126" s="31"/>
      <c r="I126" s="29"/>
      <c r="J126" s="33"/>
      <c r="K126" s="7"/>
      <c r="L126" s="7"/>
      <c r="M126" s="16"/>
      <c r="N126" s="7"/>
      <c r="O126" s="7"/>
      <c r="P126" s="7"/>
    </row>
    <row r="127" spans="1:16">
      <c r="A127" s="9">
        <v>116</v>
      </c>
      <c r="B127" s="51">
        <v>2662.52</v>
      </c>
      <c r="C127" s="53">
        <v>19</v>
      </c>
      <c r="D127" s="55">
        <v>108</v>
      </c>
      <c r="E127" s="59">
        <v>99.106294363046601</v>
      </c>
      <c r="F127" s="56">
        <v>9</v>
      </c>
      <c r="G127" s="58">
        <v>529</v>
      </c>
      <c r="H127" s="31"/>
      <c r="I127" s="29"/>
      <c r="J127" s="33"/>
      <c r="K127" s="7"/>
      <c r="L127" s="7"/>
      <c r="M127" s="16"/>
      <c r="N127" s="7"/>
      <c r="O127" s="7"/>
      <c r="P127" s="7"/>
    </row>
    <row r="128" spans="1:16">
      <c r="A128" s="17">
        <v>117</v>
      </c>
      <c r="B128" s="51">
        <v>3064.6</v>
      </c>
      <c r="C128" s="53">
        <v>47</v>
      </c>
      <c r="D128" s="55">
        <v>103</v>
      </c>
      <c r="E128" s="59">
        <v>102.56229403052524</v>
      </c>
      <c r="F128" s="56">
        <v>7</v>
      </c>
      <c r="G128" s="58">
        <v>361</v>
      </c>
      <c r="H128" s="31"/>
      <c r="I128" s="29"/>
      <c r="J128" s="33"/>
      <c r="K128" s="7"/>
      <c r="L128" s="7"/>
      <c r="M128" s="16"/>
      <c r="N128" s="7"/>
      <c r="O128" s="7"/>
      <c r="P128" s="7"/>
    </row>
    <row r="129" spans="1:16">
      <c r="A129" s="9">
        <v>118</v>
      </c>
      <c r="B129" s="51">
        <v>6033</v>
      </c>
      <c r="C129" s="53">
        <v>18</v>
      </c>
      <c r="D129" s="55">
        <v>229</v>
      </c>
      <c r="E129" s="59">
        <v>128.9331189668805</v>
      </c>
      <c r="F129" s="56">
        <v>23</v>
      </c>
      <c r="G129" s="58">
        <v>819</v>
      </c>
      <c r="H129" s="31"/>
      <c r="I129" s="29"/>
      <c r="J129" s="33"/>
      <c r="K129" s="7"/>
      <c r="L129" s="7"/>
      <c r="M129" s="16"/>
      <c r="N129" s="7"/>
      <c r="O129" s="7"/>
      <c r="P129" s="7"/>
    </row>
    <row r="130" spans="1:16">
      <c r="A130" s="17">
        <v>119</v>
      </c>
      <c r="B130" s="51">
        <v>908.4</v>
      </c>
      <c r="C130" s="53">
        <v>46</v>
      </c>
      <c r="D130" s="55">
        <v>250</v>
      </c>
      <c r="E130" s="59">
        <v>19.762605937280611</v>
      </c>
      <c r="F130" s="56">
        <v>9</v>
      </c>
      <c r="G130" s="58">
        <v>199</v>
      </c>
      <c r="H130" s="31"/>
      <c r="I130" s="29"/>
      <c r="J130" s="33"/>
      <c r="K130" s="7"/>
      <c r="L130" s="7"/>
      <c r="M130" s="16"/>
      <c r="N130" s="7"/>
      <c r="O130" s="7"/>
      <c r="P130" s="7"/>
    </row>
    <row r="131" spans="1:16">
      <c r="A131" s="9">
        <v>120</v>
      </c>
      <c r="B131" s="51">
        <v>3111.56</v>
      </c>
      <c r="C131" s="53">
        <v>28</v>
      </c>
      <c r="D131" s="55">
        <v>124</v>
      </c>
      <c r="E131" s="59">
        <v>120.48642286910896</v>
      </c>
      <c r="F131" s="56">
        <v>9</v>
      </c>
      <c r="G131" s="58">
        <v>471</v>
      </c>
      <c r="H131" s="31"/>
      <c r="I131" s="29"/>
      <c r="J131" s="33"/>
      <c r="K131" s="7"/>
      <c r="L131" s="7"/>
      <c r="M131" s="16"/>
      <c r="N131" s="7"/>
      <c r="O131" s="7"/>
      <c r="P131" s="7"/>
    </row>
    <row r="132" spans="1:16">
      <c r="A132" s="17">
        <v>121</v>
      </c>
      <c r="B132" s="51">
        <v>1410.08</v>
      </c>
      <c r="C132" s="53">
        <v>34</v>
      </c>
      <c r="D132" s="55">
        <v>111</v>
      </c>
      <c r="E132" s="59">
        <v>45.621442879997268</v>
      </c>
      <c r="F132" s="56">
        <v>15</v>
      </c>
      <c r="G132" s="58">
        <v>288</v>
      </c>
      <c r="H132" s="31"/>
      <c r="I132" s="29"/>
      <c r="J132" s="33"/>
      <c r="K132" s="7"/>
      <c r="L132" s="7"/>
      <c r="M132" s="16"/>
      <c r="N132" s="7"/>
      <c r="O132" s="7"/>
      <c r="P132" s="7"/>
    </row>
    <row r="133" spans="1:16">
      <c r="A133" s="9">
        <v>122</v>
      </c>
      <c r="B133" s="51">
        <v>1566.32</v>
      </c>
      <c r="C133" s="53">
        <v>28</v>
      </c>
      <c r="D133" s="55">
        <v>228</v>
      </c>
      <c r="E133" s="59">
        <v>31.637524449140919</v>
      </c>
      <c r="F133" s="56">
        <v>24</v>
      </c>
      <c r="G133" s="58">
        <v>334</v>
      </c>
      <c r="H133" s="31"/>
      <c r="I133" s="29"/>
      <c r="J133" s="33"/>
      <c r="K133" s="7"/>
      <c r="L133" s="7"/>
      <c r="M133" s="16"/>
      <c r="N133" s="7"/>
      <c r="O133" s="7"/>
      <c r="P133" s="7"/>
    </row>
    <row r="134" spans="1:16">
      <c r="A134" s="17">
        <v>123</v>
      </c>
      <c r="B134" s="51">
        <v>584.55999999999995</v>
      </c>
      <c r="C134" s="53">
        <v>54</v>
      </c>
      <c r="D134" s="55">
        <v>144</v>
      </c>
      <c r="E134" s="59">
        <v>20.597117872537904</v>
      </c>
      <c r="F134" s="56">
        <v>17</v>
      </c>
      <c r="G134" s="58">
        <v>147</v>
      </c>
      <c r="H134" s="31"/>
      <c r="I134" s="29"/>
      <c r="J134" s="33"/>
      <c r="K134" s="7"/>
      <c r="L134" s="7"/>
      <c r="M134" s="16"/>
      <c r="N134" s="7"/>
      <c r="O134" s="7"/>
      <c r="P134" s="7"/>
    </row>
    <row r="135" spans="1:16">
      <c r="A135" s="9">
        <v>124</v>
      </c>
      <c r="B135" s="51">
        <v>335.88</v>
      </c>
      <c r="C135" s="53">
        <v>11</v>
      </c>
      <c r="D135" s="55">
        <v>109</v>
      </c>
      <c r="E135" s="59">
        <v>11.082650067654711</v>
      </c>
      <c r="F135" s="56">
        <v>10</v>
      </c>
      <c r="G135" s="58">
        <v>247</v>
      </c>
      <c r="H135" s="31"/>
      <c r="I135" s="29"/>
      <c r="J135" s="33"/>
      <c r="K135" s="7"/>
      <c r="L135" s="7"/>
      <c r="M135" s="16"/>
      <c r="N135" s="7"/>
      <c r="O135" s="7"/>
      <c r="P135" s="7"/>
    </row>
    <row r="136" spans="1:16">
      <c r="A136" s="17">
        <v>125</v>
      </c>
      <c r="B136" s="51">
        <v>574</v>
      </c>
      <c r="C136" s="53">
        <v>39</v>
      </c>
      <c r="D136" s="55">
        <v>142</v>
      </c>
      <c r="E136" s="59">
        <v>16.469076563616255</v>
      </c>
      <c r="F136" s="56">
        <v>7</v>
      </c>
      <c r="G136" s="58">
        <v>172</v>
      </c>
      <c r="H136" s="31"/>
      <c r="I136" s="29"/>
      <c r="J136" s="33"/>
      <c r="K136" s="7"/>
      <c r="L136" s="7"/>
      <c r="M136" s="16"/>
      <c r="N136" s="7"/>
      <c r="O136" s="7"/>
      <c r="P136" s="7"/>
    </row>
    <row r="137" spans="1:16">
      <c r="A137" s="9">
        <v>126</v>
      </c>
      <c r="B137" s="51">
        <v>354.04</v>
      </c>
      <c r="C137" s="53">
        <v>20</v>
      </c>
      <c r="D137" s="55">
        <v>114</v>
      </c>
      <c r="E137" s="59">
        <v>11.735300833754579</v>
      </c>
      <c r="F137" s="56">
        <v>9</v>
      </c>
      <c r="G137" s="58">
        <v>188</v>
      </c>
      <c r="H137" s="31"/>
      <c r="I137" s="29"/>
      <c r="J137" s="33"/>
      <c r="K137" s="7"/>
      <c r="L137" s="7"/>
      <c r="M137" s="16"/>
      <c r="N137" s="7"/>
      <c r="O137" s="7"/>
      <c r="P137" s="7"/>
    </row>
    <row r="138" spans="1:16">
      <c r="A138" s="17">
        <v>127</v>
      </c>
      <c r="B138" s="51">
        <v>1393.36</v>
      </c>
      <c r="C138" s="53">
        <v>11</v>
      </c>
      <c r="D138" s="55">
        <v>259</v>
      </c>
      <c r="E138" s="59">
        <v>38.602759658950013</v>
      </c>
      <c r="F138" s="56">
        <v>7</v>
      </c>
      <c r="G138" s="58">
        <v>503</v>
      </c>
      <c r="H138" s="31"/>
      <c r="I138" s="29"/>
      <c r="J138" s="33"/>
      <c r="K138" s="7"/>
      <c r="L138" s="7"/>
      <c r="M138" s="16"/>
      <c r="N138" s="7"/>
      <c r="O138" s="7"/>
      <c r="P138" s="7"/>
    </row>
    <row r="139" spans="1:16">
      <c r="A139" s="9">
        <v>128</v>
      </c>
      <c r="B139" s="51">
        <v>1060.56</v>
      </c>
      <c r="C139" s="53">
        <v>17</v>
      </c>
      <c r="D139" s="55">
        <v>100</v>
      </c>
      <c r="E139" s="59">
        <v>36.489688446105092</v>
      </c>
      <c r="F139" s="56">
        <v>14</v>
      </c>
      <c r="G139" s="58">
        <v>353</v>
      </c>
      <c r="H139" s="31"/>
      <c r="I139" s="29"/>
      <c r="J139" s="33"/>
      <c r="K139" s="7"/>
      <c r="L139" s="7"/>
      <c r="M139" s="16"/>
      <c r="N139" s="7"/>
      <c r="O139" s="7"/>
      <c r="P139" s="7"/>
    </row>
    <row r="140" spans="1:16">
      <c r="A140" s="17">
        <v>129</v>
      </c>
      <c r="B140" s="51">
        <v>4704.6000000000004</v>
      </c>
      <c r="C140" s="53">
        <v>23</v>
      </c>
      <c r="D140" s="55">
        <v>165</v>
      </c>
      <c r="E140" s="59">
        <v>134.74319709430182</v>
      </c>
      <c r="F140" s="56">
        <v>15</v>
      </c>
      <c r="G140" s="58">
        <v>640</v>
      </c>
      <c r="H140" s="31"/>
      <c r="I140" s="29"/>
      <c r="J140" s="33"/>
      <c r="K140" s="7"/>
      <c r="L140" s="7"/>
      <c r="M140" s="16"/>
      <c r="N140" s="7"/>
      <c r="O140" s="7"/>
      <c r="P140" s="7"/>
    </row>
    <row r="141" spans="1:16">
      <c r="A141" s="9">
        <v>130</v>
      </c>
      <c r="B141" s="51">
        <v>247.36</v>
      </c>
      <c r="C141" s="53">
        <v>11</v>
      </c>
      <c r="D141" s="55">
        <v>116</v>
      </c>
      <c r="E141" s="59">
        <v>7.4451614835428828</v>
      </c>
      <c r="F141" s="56">
        <v>8</v>
      </c>
      <c r="G141" s="58">
        <v>212</v>
      </c>
      <c r="H141" s="31"/>
      <c r="I141" s="29"/>
      <c r="J141" s="33"/>
      <c r="K141" s="7"/>
      <c r="L141" s="7"/>
      <c r="M141" s="16"/>
      <c r="N141" s="7"/>
      <c r="O141" s="7"/>
      <c r="P141" s="7"/>
    </row>
    <row r="142" spans="1:16">
      <c r="A142" s="17">
        <v>131</v>
      </c>
      <c r="B142" s="51">
        <v>4594.5200000000004</v>
      </c>
      <c r="C142" s="53">
        <v>74</v>
      </c>
      <c r="D142" s="55">
        <v>164</v>
      </c>
      <c r="E142" s="59">
        <v>132.88819655977201</v>
      </c>
      <c r="F142" s="56">
        <v>16</v>
      </c>
      <c r="G142" s="58">
        <v>352</v>
      </c>
      <c r="H142" s="31"/>
      <c r="I142" s="29"/>
      <c r="J142" s="33"/>
      <c r="K142" s="7"/>
      <c r="L142" s="7"/>
      <c r="M142" s="16"/>
      <c r="N142" s="7"/>
      <c r="O142" s="7"/>
      <c r="P142" s="7"/>
    </row>
    <row r="143" spans="1:16">
      <c r="A143" s="9">
        <v>132</v>
      </c>
      <c r="B143" s="51">
        <v>11507.12</v>
      </c>
      <c r="C143" s="53">
        <v>35</v>
      </c>
      <c r="D143" s="55">
        <v>249</v>
      </c>
      <c r="E143" s="59">
        <v>270.53715848930074</v>
      </c>
      <c r="F143" s="56">
        <v>26</v>
      </c>
      <c r="G143" s="58">
        <v>811</v>
      </c>
      <c r="H143" s="31"/>
      <c r="I143" s="29"/>
      <c r="J143" s="33"/>
      <c r="K143" s="7"/>
      <c r="L143" s="7"/>
      <c r="M143" s="16"/>
      <c r="N143" s="7"/>
      <c r="O143" s="7"/>
      <c r="P143" s="7"/>
    </row>
    <row r="144" spans="1:16">
      <c r="A144" s="17">
        <v>133</v>
      </c>
      <c r="B144" s="51">
        <v>3316.16</v>
      </c>
      <c r="C144" s="53">
        <v>146</v>
      </c>
      <c r="D144" s="55">
        <v>164</v>
      </c>
      <c r="E144" s="59">
        <v>74.201462029210205</v>
      </c>
      <c r="F144" s="56">
        <v>9</v>
      </c>
      <c r="G144" s="58">
        <v>213</v>
      </c>
      <c r="H144" s="31"/>
      <c r="I144" s="29"/>
      <c r="J144" s="33"/>
      <c r="K144" s="7"/>
      <c r="L144" s="7"/>
      <c r="M144" s="16"/>
      <c r="N144" s="7"/>
      <c r="O144" s="7"/>
      <c r="P144" s="7"/>
    </row>
    <row r="145" spans="1:16">
      <c r="A145" s="9">
        <v>134</v>
      </c>
      <c r="B145" s="51">
        <v>3015.68</v>
      </c>
      <c r="C145" s="53">
        <v>106</v>
      </c>
      <c r="D145" s="55">
        <v>101</v>
      </c>
      <c r="E145" s="59">
        <v>121.19085155872135</v>
      </c>
      <c r="F145" s="56">
        <v>23</v>
      </c>
      <c r="G145" s="58">
        <v>239</v>
      </c>
      <c r="H145" s="31"/>
      <c r="I145" s="29"/>
      <c r="J145" s="33"/>
      <c r="K145" s="7"/>
      <c r="L145" s="7"/>
      <c r="M145" s="16"/>
      <c r="N145" s="7"/>
      <c r="O145" s="7"/>
      <c r="P145" s="7"/>
    </row>
    <row r="146" spans="1:16">
      <c r="A146" s="17">
        <v>135</v>
      </c>
      <c r="B146" s="51">
        <v>881.4</v>
      </c>
      <c r="C146" s="53">
        <v>265</v>
      </c>
      <c r="D146" s="55">
        <v>110</v>
      </c>
      <c r="E146" s="59">
        <v>27.106469125371916</v>
      </c>
      <c r="F146" s="56">
        <v>9</v>
      </c>
      <c r="G146" s="58">
        <v>82</v>
      </c>
      <c r="H146" s="31"/>
      <c r="I146" s="29"/>
      <c r="J146" s="33"/>
      <c r="K146" s="7"/>
      <c r="L146" s="7"/>
      <c r="M146" s="16"/>
      <c r="N146" s="7"/>
      <c r="O146" s="7"/>
      <c r="P146" s="7"/>
    </row>
    <row r="147" spans="1:16">
      <c r="A147" s="9">
        <v>136</v>
      </c>
      <c r="B147" s="51">
        <v>526.55999999999995</v>
      </c>
      <c r="C147" s="53">
        <v>241</v>
      </c>
      <c r="D147" s="55">
        <v>100</v>
      </c>
      <c r="E147" s="59">
        <v>18.280307481192285</v>
      </c>
      <c r="F147" s="56">
        <v>9</v>
      </c>
      <c r="G147" s="58">
        <v>66</v>
      </c>
      <c r="H147" s="31"/>
      <c r="I147" s="29"/>
      <c r="J147" s="33"/>
      <c r="K147" s="7"/>
      <c r="L147" s="7"/>
      <c r="M147" s="16"/>
      <c r="N147" s="7"/>
      <c r="O147" s="7"/>
      <c r="P147" s="7"/>
    </row>
    <row r="148" spans="1:16">
      <c r="A148" s="17">
        <v>137</v>
      </c>
      <c r="B148" s="51">
        <v>248.84</v>
      </c>
      <c r="C148" s="53">
        <v>831</v>
      </c>
      <c r="D148" s="55">
        <v>190</v>
      </c>
      <c r="E148" s="59">
        <v>6.1168430369950082</v>
      </c>
      <c r="F148" s="56">
        <v>10</v>
      </c>
      <c r="G148" s="58">
        <v>24</v>
      </c>
      <c r="H148" s="31"/>
      <c r="I148" s="29"/>
      <c r="J148" s="33"/>
      <c r="K148" s="7"/>
      <c r="L148" s="7"/>
      <c r="M148" s="16"/>
      <c r="N148" s="7"/>
      <c r="O148" s="7"/>
      <c r="P148" s="7"/>
    </row>
    <row r="149" spans="1:16">
      <c r="A149" s="9">
        <v>138</v>
      </c>
      <c r="B149" s="51">
        <v>3833.44</v>
      </c>
      <c r="C149" s="53">
        <v>8</v>
      </c>
      <c r="D149" s="55">
        <v>418</v>
      </c>
      <c r="E149" s="59">
        <v>64.695306152900159</v>
      </c>
      <c r="F149" s="56">
        <v>9</v>
      </c>
      <c r="G149" s="58">
        <v>979</v>
      </c>
      <c r="H149" s="31"/>
      <c r="I149" s="29"/>
      <c r="J149" s="33"/>
      <c r="K149" s="7"/>
      <c r="L149" s="7"/>
      <c r="M149" s="16"/>
      <c r="N149" s="7"/>
      <c r="O149" s="7"/>
      <c r="P149" s="7"/>
    </row>
    <row r="150" spans="1:16">
      <c r="A150" s="17">
        <v>139</v>
      </c>
      <c r="B150" s="51">
        <v>3922.64</v>
      </c>
      <c r="C150" s="53">
        <v>20</v>
      </c>
      <c r="D150" s="55">
        <v>413</v>
      </c>
      <c r="E150" s="59">
        <v>84.78026484189715</v>
      </c>
      <c r="F150" s="56">
        <v>9</v>
      </c>
      <c r="G150" s="58">
        <v>626</v>
      </c>
      <c r="H150" s="31"/>
      <c r="I150" s="29"/>
      <c r="J150" s="33"/>
      <c r="K150" s="7"/>
      <c r="L150" s="7"/>
      <c r="M150" s="16"/>
      <c r="N150" s="7"/>
      <c r="O150" s="7"/>
      <c r="P150" s="7"/>
    </row>
    <row r="151" spans="1:16">
      <c r="A151" s="9">
        <v>140</v>
      </c>
      <c r="B151" s="51">
        <v>698.52</v>
      </c>
      <c r="C151" s="53">
        <v>19</v>
      </c>
      <c r="D151" s="55">
        <v>491</v>
      </c>
      <c r="E151" s="59">
        <v>24.639351546001254</v>
      </c>
      <c r="F151" s="56">
        <v>28</v>
      </c>
      <c r="G151" s="58">
        <v>271</v>
      </c>
      <c r="H151" s="31"/>
      <c r="I151" s="29"/>
      <c r="J151" s="33"/>
      <c r="K151" s="7"/>
      <c r="L151" s="7"/>
      <c r="M151" s="16"/>
      <c r="N151" s="7"/>
      <c r="O151" s="7"/>
      <c r="P151" s="7"/>
    </row>
    <row r="152" spans="1:16">
      <c r="A152" s="17">
        <v>141</v>
      </c>
      <c r="B152" s="51">
        <v>6130.4</v>
      </c>
      <c r="C152" s="53">
        <v>29</v>
      </c>
      <c r="D152" s="55">
        <v>494</v>
      </c>
      <c r="E152" s="59">
        <v>89.895249988191907</v>
      </c>
      <c r="F152" s="56">
        <v>9</v>
      </c>
      <c r="G152" s="58">
        <v>650</v>
      </c>
      <c r="H152" s="31"/>
      <c r="I152" s="29"/>
      <c r="J152" s="33"/>
      <c r="K152" s="7"/>
      <c r="L152" s="7"/>
      <c r="M152" s="16"/>
      <c r="N152" s="7"/>
      <c r="O152" s="7"/>
      <c r="P152" s="7"/>
    </row>
    <row r="153" spans="1:16">
      <c r="A153" s="9">
        <v>142</v>
      </c>
      <c r="B153" s="51">
        <v>13564.64</v>
      </c>
      <c r="C153" s="53">
        <v>37</v>
      </c>
      <c r="D153" s="55">
        <v>726</v>
      </c>
      <c r="E153" s="59">
        <v>340.25115380512977</v>
      </c>
      <c r="F153" s="56">
        <v>30</v>
      </c>
      <c r="G153" s="58">
        <v>856</v>
      </c>
      <c r="H153" s="31"/>
      <c r="I153" s="29"/>
      <c r="J153" s="33"/>
      <c r="K153" s="7"/>
      <c r="L153" s="7"/>
      <c r="M153" s="16"/>
      <c r="N153" s="7"/>
      <c r="O153" s="7"/>
      <c r="P153" s="7"/>
    </row>
    <row r="154" spans="1:16">
      <c r="A154" s="17">
        <v>143</v>
      </c>
      <c r="B154" s="51">
        <v>8799.2800000000007</v>
      </c>
      <c r="C154" s="53">
        <v>52</v>
      </c>
      <c r="D154" s="55">
        <v>309</v>
      </c>
      <c r="E154" s="59">
        <v>173.34835603451151</v>
      </c>
      <c r="F154" s="56">
        <v>9</v>
      </c>
      <c r="G154" s="58">
        <v>582</v>
      </c>
      <c r="H154" s="31"/>
      <c r="I154" s="29"/>
      <c r="J154" s="33"/>
      <c r="K154" s="7"/>
      <c r="L154" s="7"/>
      <c r="M154" s="16"/>
      <c r="N154" s="7"/>
      <c r="O154" s="7"/>
      <c r="P154" s="7"/>
    </row>
    <row r="155" spans="1:16">
      <c r="A155" s="9">
        <v>144</v>
      </c>
      <c r="B155" s="51">
        <v>3575.04</v>
      </c>
      <c r="C155" s="53">
        <v>34</v>
      </c>
      <c r="D155" s="55">
        <v>370</v>
      </c>
      <c r="E155" s="59">
        <v>70.078875952808602</v>
      </c>
      <c r="F155" s="56">
        <v>9</v>
      </c>
      <c r="G155" s="58">
        <v>459</v>
      </c>
      <c r="H155" s="31"/>
      <c r="I155" s="29"/>
      <c r="J155" s="33"/>
      <c r="K155" s="7"/>
      <c r="L155" s="7"/>
      <c r="M155" s="16"/>
      <c r="N155" s="7"/>
      <c r="O155" s="7"/>
      <c r="P155" s="7"/>
    </row>
    <row r="156" spans="1:16">
      <c r="A156" s="17">
        <v>145</v>
      </c>
      <c r="B156" s="51">
        <v>3474.64</v>
      </c>
      <c r="C156" s="53">
        <v>14</v>
      </c>
      <c r="D156" s="55">
        <v>379</v>
      </c>
      <c r="E156" s="59">
        <v>67.647266881699466</v>
      </c>
      <c r="F156" s="56">
        <v>9</v>
      </c>
      <c r="G156" s="58">
        <v>705</v>
      </c>
      <c r="H156" s="31"/>
      <c r="I156" s="29"/>
      <c r="J156" s="33"/>
      <c r="K156" s="7"/>
      <c r="L156" s="7"/>
      <c r="M156" s="16"/>
      <c r="N156" s="7"/>
      <c r="O156" s="7"/>
      <c r="P156" s="7"/>
    </row>
    <row r="157" spans="1:16">
      <c r="A157" s="9">
        <v>146</v>
      </c>
      <c r="B157" s="51">
        <v>7865.12</v>
      </c>
      <c r="C157" s="53">
        <v>15</v>
      </c>
      <c r="D157" s="55">
        <v>409</v>
      </c>
      <c r="E157" s="59">
        <v>105.55152494641753</v>
      </c>
      <c r="F157" s="56">
        <v>9</v>
      </c>
      <c r="G157" s="58">
        <v>1024</v>
      </c>
      <c r="H157" s="33"/>
      <c r="I157" s="29"/>
      <c r="J157" s="29"/>
      <c r="K157" s="7"/>
      <c r="L157" s="7"/>
      <c r="M157" s="16"/>
      <c r="N157" s="7"/>
      <c r="O157" s="7"/>
      <c r="P157" s="7"/>
    </row>
    <row r="158" spans="1:16">
      <c r="A158" s="17">
        <v>147</v>
      </c>
      <c r="B158" s="51">
        <v>9110.68</v>
      </c>
      <c r="C158" s="53">
        <v>45</v>
      </c>
      <c r="D158" s="55">
        <v>549</v>
      </c>
      <c r="E158" s="59">
        <v>111.96247483899741</v>
      </c>
      <c r="F158" s="56">
        <v>9</v>
      </c>
      <c r="G158" s="58">
        <v>636</v>
      </c>
      <c r="H158" s="33"/>
      <c r="I158" s="29"/>
      <c r="J158" s="29"/>
      <c r="K158" s="7"/>
      <c r="L158" s="7"/>
      <c r="M158" s="16"/>
      <c r="N158" s="7"/>
      <c r="O158" s="7"/>
      <c r="P158" s="7"/>
    </row>
    <row r="159" spans="1:16">
      <c r="A159" s="9">
        <v>148</v>
      </c>
      <c r="B159" s="51">
        <v>2016.56</v>
      </c>
      <c r="C159" s="53">
        <v>85</v>
      </c>
      <c r="D159" s="55">
        <v>432</v>
      </c>
      <c r="E159" s="59">
        <v>33.695575224986662</v>
      </c>
      <c r="F159" s="56">
        <v>15</v>
      </c>
      <c r="G159" s="58">
        <v>218</v>
      </c>
      <c r="H159" s="33"/>
      <c r="I159" s="29"/>
      <c r="J159" s="29"/>
      <c r="K159" s="7"/>
      <c r="L159" s="7"/>
      <c r="M159" s="16"/>
      <c r="N159" s="7"/>
      <c r="O159" s="7"/>
      <c r="P159" s="7"/>
    </row>
    <row r="160" spans="1:16">
      <c r="A160" s="17">
        <v>149</v>
      </c>
      <c r="B160" s="51">
        <v>1294.5999999999999</v>
      </c>
      <c r="C160" s="53">
        <v>16</v>
      </c>
      <c r="D160" s="55">
        <v>316</v>
      </c>
      <c r="E160" s="59">
        <v>21.961550591776916</v>
      </c>
      <c r="F160" s="56">
        <v>1</v>
      </c>
      <c r="G160" s="58">
        <v>402</v>
      </c>
      <c r="H160" s="29"/>
      <c r="I160" s="29"/>
      <c r="J160" s="29"/>
      <c r="K160" s="7"/>
      <c r="L160" s="7"/>
      <c r="M160" s="16"/>
      <c r="N160" s="7"/>
      <c r="O160" s="7"/>
      <c r="P160" s="7"/>
    </row>
    <row r="161" spans="1:16">
      <c r="A161" s="9">
        <v>150</v>
      </c>
      <c r="B161" s="51">
        <v>1335.04</v>
      </c>
      <c r="C161" s="53">
        <v>17</v>
      </c>
      <c r="D161" s="55">
        <v>506</v>
      </c>
      <c r="E161" s="59">
        <v>43.780371301109227</v>
      </c>
      <c r="F161" s="56">
        <v>17</v>
      </c>
      <c r="G161" s="58">
        <v>396</v>
      </c>
      <c r="H161" s="33"/>
      <c r="I161" s="29"/>
      <c r="J161" s="29"/>
      <c r="K161" s="7"/>
      <c r="L161" s="7"/>
      <c r="M161" s="16"/>
      <c r="N161" s="7"/>
      <c r="O161" s="7"/>
      <c r="P161" s="7"/>
    </row>
    <row r="162" spans="1:16">
      <c r="A162" s="17"/>
      <c r="B162" s="51"/>
      <c r="C162" s="53"/>
      <c r="D162" s="55"/>
      <c r="E162" s="59"/>
      <c r="F162" s="56"/>
      <c r="G162" s="58"/>
      <c r="H162" s="23"/>
      <c r="I162" s="7"/>
      <c r="J162" s="7"/>
      <c r="K162" s="7"/>
      <c r="L162" s="7"/>
      <c r="M162" s="7"/>
      <c r="N162" s="7"/>
      <c r="O162" s="7"/>
      <c r="P162" s="7"/>
    </row>
    <row r="163" spans="1:16">
      <c r="A163" s="9"/>
      <c r="B163" s="51"/>
      <c r="C163" s="53"/>
      <c r="D163" s="55"/>
      <c r="E163" s="59"/>
      <c r="F163" s="56"/>
      <c r="G163" s="58"/>
      <c r="H163" s="23"/>
      <c r="I163" s="7"/>
      <c r="J163" s="7"/>
      <c r="K163" s="7"/>
      <c r="L163" s="7"/>
      <c r="M163" s="7"/>
      <c r="N163" s="7"/>
      <c r="O163" s="7"/>
      <c r="P163" s="7"/>
    </row>
    <row r="164" spans="1:16">
      <c r="A164" s="17"/>
      <c r="B164" s="51"/>
      <c r="C164" s="53"/>
      <c r="D164" s="55"/>
      <c r="E164" s="59"/>
      <c r="F164" s="56"/>
      <c r="G164" s="58"/>
      <c r="H164" s="23"/>
      <c r="I164" s="7"/>
      <c r="J164" s="7"/>
      <c r="K164" s="7"/>
      <c r="L164" s="7"/>
      <c r="M164" s="7"/>
      <c r="N164" s="7"/>
      <c r="O164" s="7"/>
      <c r="P164" s="7"/>
    </row>
    <row r="165" spans="1:16">
      <c r="A165" s="9"/>
      <c r="B165" s="51"/>
      <c r="C165" s="53"/>
      <c r="D165" s="55"/>
      <c r="E165" s="59"/>
      <c r="F165" s="56"/>
      <c r="G165" s="58"/>
      <c r="H165" s="23"/>
      <c r="I165" s="7"/>
      <c r="J165" s="7"/>
      <c r="K165" s="7"/>
      <c r="L165" s="7"/>
      <c r="M165" s="7"/>
      <c r="N165" s="7"/>
      <c r="O165" s="7"/>
      <c r="P165" s="7"/>
    </row>
    <row r="166" spans="1:16">
      <c r="A166" s="17"/>
      <c r="B166" s="51"/>
      <c r="C166" s="53"/>
      <c r="D166" s="55"/>
      <c r="E166" s="59"/>
      <c r="F166" s="56"/>
      <c r="G166" s="58"/>
      <c r="H166" s="23"/>
      <c r="I166" s="7"/>
      <c r="J166" s="7"/>
      <c r="K166" s="7"/>
      <c r="L166" s="7"/>
      <c r="M166" s="7"/>
      <c r="N166" s="7"/>
      <c r="O166" s="7"/>
      <c r="P166" s="7"/>
    </row>
    <row r="167" spans="1:16">
      <c r="B167" s="7"/>
      <c r="C167" s="7"/>
      <c r="D167" s="7"/>
      <c r="E167" s="7"/>
      <c r="F167" s="7"/>
      <c r="G167" s="23"/>
      <c r="H167" s="23"/>
      <c r="I167" s="7"/>
      <c r="J167" s="7"/>
      <c r="K167" s="7"/>
      <c r="L167" s="7"/>
      <c r="M167" s="7"/>
      <c r="N167" s="7"/>
      <c r="O167" s="7"/>
      <c r="P167" s="7"/>
    </row>
    <row r="168" spans="1:16">
      <c r="A168" s="4"/>
      <c r="B168" s="7"/>
      <c r="C168" s="7"/>
      <c r="D168" s="7"/>
      <c r="E168" s="7"/>
      <c r="F168" s="7"/>
      <c r="G168" s="23"/>
      <c r="H168" s="23"/>
      <c r="I168" s="7"/>
      <c r="J168" s="7"/>
      <c r="K168" s="7"/>
      <c r="L168" s="7"/>
      <c r="M168" s="7"/>
      <c r="N168" s="7"/>
      <c r="O168" s="7"/>
      <c r="P168" s="7"/>
    </row>
    <row r="169" spans="1:16">
      <c r="B169" s="7"/>
      <c r="C169" s="7"/>
      <c r="D169" s="7"/>
      <c r="E169" s="7"/>
      <c r="F169" s="7"/>
      <c r="G169" s="23"/>
      <c r="H169" s="23"/>
      <c r="I169" s="7"/>
      <c r="J169" s="7"/>
      <c r="K169" s="7"/>
      <c r="L169" s="7"/>
      <c r="M169" s="7"/>
      <c r="N169" s="7"/>
      <c r="O169" s="7"/>
      <c r="P169" s="7"/>
    </row>
    <row r="170" spans="1:16">
      <c r="A170" s="4"/>
      <c r="B170" s="7"/>
      <c r="C170" s="7"/>
      <c r="D170" s="7"/>
      <c r="E170" s="7"/>
      <c r="F170" s="7"/>
      <c r="G170" s="23"/>
      <c r="H170" s="23"/>
      <c r="I170" s="7"/>
      <c r="J170" s="7"/>
      <c r="K170" s="7"/>
      <c r="L170" s="7"/>
      <c r="M170" s="7"/>
      <c r="N170" s="7"/>
      <c r="O170" s="7"/>
      <c r="P170" s="7"/>
    </row>
    <row r="171" spans="1:16">
      <c r="B171" s="7"/>
      <c r="C171" s="7"/>
      <c r="D171" s="7"/>
      <c r="E171" s="7"/>
      <c r="F171" s="7"/>
      <c r="G171" s="23"/>
      <c r="H171" s="23"/>
      <c r="I171" s="7"/>
      <c r="J171" s="7"/>
      <c r="K171" s="7"/>
      <c r="L171" s="7"/>
      <c r="M171" s="7"/>
      <c r="N171" s="7"/>
      <c r="O171" s="7"/>
      <c r="P171" s="7"/>
    </row>
    <row r="172" spans="1:16">
      <c r="A172" s="4"/>
      <c r="B172" s="7"/>
      <c r="C172" s="7"/>
      <c r="D172" s="7"/>
      <c r="E172" s="7"/>
      <c r="F172" s="7"/>
      <c r="G172" s="23"/>
      <c r="H172" s="23"/>
      <c r="I172" s="7"/>
      <c r="J172" s="7"/>
      <c r="K172" s="7"/>
      <c r="L172" s="7"/>
      <c r="M172" s="7"/>
      <c r="N172" s="7"/>
      <c r="O172" s="7"/>
      <c r="P172" s="7"/>
    </row>
    <row r="173" spans="1:16">
      <c r="B173" s="7"/>
      <c r="C173" s="7"/>
      <c r="D173" s="7"/>
      <c r="E173" s="7"/>
      <c r="F173" s="7"/>
      <c r="G173" s="23"/>
      <c r="H173" s="23"/>
      <c r="I173" s="7"/>
      <c r="J173" s="7"/>
      <c r="K173" s="7"/>
      <c r="L173" s="7"/>
      <c r="M173" s="7"/>
      <c r="N173" s="7"/>
      <c r="O173" s="7"/>
      <c r="P173" s="7"/>
    </row>
    <row r="174" spans="1:16">
      <c r="A174" s="4"/>
      <c r="B174" s="7"/>
      <c r="C174" s="7"/>
      <c r="D174" s="7"/>
      <c r="E174" s="7"/>
      <c r="F174" s="7"/>
      <c r="G174" s="23"/>
      <c r="H174" s="23"/>
      <c r="I174" s="7"/>
      <c r="J174" s="7"/>
      <c r="K174" s="7"/>
      <c r="L174" s="7"/>
      <c r="M174" s="7"/>
      <c r="N174" s="7"/>
      <c r="O174" s="7"/>
      <c r="P174" s="7"/>
    </row>
    <row r="175" spans="1:16">
      <c r="B175" s="7"/>
      <c r="C175" s="7"/>
      <c r="D175" s="7"/>
      <c r="E175" s="7"/>
      <c r="F175" s="7"/>
      <c r="G175" s="23"/>
      <c r="H175" s="23"/>
      <c r="I175" s="7"/>
      <c r="J175" s="7"/>
      <c r="K175" s="7"/>
      <c r="L175" s="7"/>
      <c r="M175" s="7"/>
      <c r="N175" s="7"/>
      <c r="O175" s="7"/>
      <c r="P175" s="7"/>
    </row>
    <row r="176" spans="1:16">
      <c r="A176" s="4"/>
      <c r="B176" s="7"/>
      <c r="C176" s="7"/>
      <c r="D176" s="7"/>
      <c r="E176" s="7"/>
      <c r="F176" s="7"/>
      <c r="G176" s="23"/>
      <c r="H176" s="23"/>
      <c r="I176" s="7"/>
      <c r="J176" s="7"/>
      <c r="K176" s="7"/>
      <c r="L176" s="7"/>
      <c r="M176" s="7"/>
      <c r="N176" s="7"/>
      <c r="O176" s="7"/>
      <c r="P176" s="7"/>
    </row>
    <row r="177" spans="1:16">
      <c r="B177" s="7"/>
      <c r="C177" s="7"/>
      <c r="D177" s="7"/>
      <c r="E177" s="7"/>
      <c r="F177" s="7"/>
      <c r="G177" s="23"/>
      <c r="H177" s="23"/>
      <c r="I177" s="7"/>
      <c r="J177" s="7"/>
      <c r="K177" s="7"/>
      <c r="L177" s="7"/>
      <c r="M177" s="7"/>
      <c r="N177" s="7"/>
      <c r="O177" s="7"/>
      <c r="P177" s="7"/>
    </row>
    <row r="178" spans="1:16">
      <c r="A178" s="4"/>
      <c r="B178" s="7"/>
      <c r="C178" s="7"/>
      <c r="D178" s="7"/>
      <c r="E178" s="7"/>
      <c r="F178" s="7"/>
      <c r="G178" s="23"/>
      <c r="H178" s="23"/>
      <c r="I178" s="7"/>
      <c r="J178" s="7"/>
      <c r="K178" s="7"/>
      <c r="L178" s="7"/>
      <c r="M178" s="7"/>
      <c r="N178" s="7"/>
      <c r="O178" s="7"/>
      <c r="P178" s="7"/>
    </row>
    <row r="179" spans="1:16">
      <c r="B179" s="7"/>
      <c r="C179" s="7"/>
      <c r="D179" s="7"/>
      <c r="E179" s="7"/>
      <c r="F179" s="7"/>
      <c r="G179" s="23"/>
      <c r="H179" s="23"/>
      <c r="I179" s="7"/>
      <c r="J179" s="7"/>
      <c r="K179" s="7"/>
      <c r="L179" s="7"/>
      <c r="M179" s="7"/>
      <c r="N179" s="7"/>
      <c r="O179" s="7"/>
      <c r="P179" s="7"/>
    </row>
    <row r="180" spans="1:16">
      <c r="A180" s="4"/>
      <c r="B180" s="7"/>
      <c r="C180" s="7"/>
      <c r="D180" s="7"/>
      <c r="E180" s="7"/>
      <c r="F180" s="7"/>
      <c r="G180" s="23"/>
      <c r="H180" s="23"/>
      <c r="I180" s="7"/>
      <c r="J180" s="7"/>
      <c r="K180" s="7"/>
      <c r="L180" s="7"/>
      <c r="M180" s="7"/>
      <c r="N180" s="7"/>
      <c r="O180" s="7"/>
      <c r="P180" s="7"/>
    </row>
    <row r="181" spans="1:16">
      <c r="B181" s="7"/>
      <c r="C181" s="7"/>
      <c r="D181" s="7"/>
      <c r="E181" s="7"/>
      <c r="F181" s="7"/>
      <c r="G181" s="23"/>
      <c r="H181" s="23"/>
      <c r="I181" s="7"/>
      <c r="J181" s="7"/>
      <c r="K181" s="7"/>
      <c r="L181" s="7"/>
      <c r="M181" s="7"/>
      <c r="N181" s="7"/>
      <c r="O181" s="7"/>
      <c r="P181" s="7"/>
    </row>
    <row r="182" spans="1:16">
      <c r="A182" s="4"/>
      <c r="B182" s="7"/>
      <c r="C182" s="7"/>
      <c r="D182" s="7"/>
      <c r="E182" s="7"/>
      <c r="F182" s="7"/>
      <c r="G182" s="23"/>
      <c r="H182" s="23"/>
      <c r="I182" s="7"/>
      <c r="J182" s="7"/>
      <c r="K182" s="7"/>
      <c r="L182" s="7"/>
      <c r="M182" s="7"/>
      <c r="N182" s="7"/>
      <c r="O182" s="7"/>
      <c r="P182" s="7"/>
    </row>
    <row r="183" spans="1:16">
      <c r="B183" s="7"/>
      <c r="C183" s="7"/>
      <c r="D183" s="7"/>
      <c r="E183" s="7"/>
      <c r="F183" s="7"/>
      <c r="G183" s="23"/>
      <c r="H183" s="23"/>
      <c r="I183" s="7"/>
      <c r="J183" s="7"/>
      <c r="K183" s="7"/>
      <c r="L183" s="7"/>
      <c r="M183" s="7"/>
      <c r="N183" s="7"/>
      <c r="O183" s="7"/>
      <c r="P183" s="7"/>
    </row>
    <row r="184" spans="1:16">
      <c r="A184" s="4"/>
      <c r="B184" s="7"/>
      <c r="C184" s="7"/>
      <c r="D184" s="7"/>
      <c r="E184" s="7"/>
      <c r="F184" s="7"/>
      <c r="G184" s="23"/>
      <c r="H184" s="23"/>
      <c r="I184" s="7"/>
      <c r="J184" s="7"/>
      <c r="K184" s="7"/>
      <c r="L184" s="7"/>
      <c r="M184" s="7"/>
      <c r="N184" s="7"/>
      <c r="O184" s="7"/>
      <c r="P184" s="7"/>
    </row>
    <row r="185" spans="1:16">
      <c r="B185" s="7"/>
      <c r="C185" s="7"/>
      <c r="D185" s="7"/>
      <c r="E185" s="7"/>
      <c r="F185" s="7"/>
      <c r="G185" s="23"/>
      <c r="H185" s="23"/>
      <c r="I185" s="7"/>
      <c r="J185" s="7"/>
      <c r="K185" s="7"/>
      <c r="L185" s="7"/>
      <c r="M185" s="7"/>
      <c r="N185" s="7"/>
      <c r="O185" s="7"/>
      <c r="P185" s="7"/>
    </row>
    <row r="186" spans="1:16">
      <c r="A186" s="4"/>
      <c r="B186" s="7"/>
      <c r="C186" s="7"/>
      <c r="D186" s="7"/>
      <c r="E186" s="7"/>
      <c r="F186" s="7"/>
      <c r="G186" s="23"/>
      <c r="H186" s="23"/>
      <c r="I186" s="7"/>
      <c r="J186" s="7"/>
      <c r="K186" s="7"/>
      <c r="L186" s="7"/>
      <c r="M186" s="7"/>
      <c r="N186" s="7"/>
      <c r="O186" s="7"/>
      <c r="P186" s="7"/>
    </row>
    <row r="187" spans="1:16">
      <c r="B187" s="7"/>
      <c r="C187" s="7"/>
      <c r="D187" s="7"/>
      <c r="E187" s="7"/>
      <c r="F187" s="7"/>
      <c r="G187" s="23"/>
      <c r="H187" s="23"/>
      <c r="I187" s="7"/>
      <c r="J187" s="7"/>
      <c r="K187" s="7"/>
      <c r="L187" s="7"/>
      <c r="M187" s="7"/>
      <c r="N187" s="7"/>
      <c r="O187" s="7"/>
      <c r="P187" s="7"/>
    </row>
    <row r="188" spans="1:16">
      <c r="A188" s="4"/>
      <c r="B188" s="7"/>
      <c r="C188" s="7"/>
      <c r="D188" s="7"/>
      <c r="E188" s="7"/>
      <c r="F188" s="7"/>
      <c r="G188" s="23"/>
      <c r="H188" s="23"/>
      <c r="I188" s="7"/>
      <c r="J188" s="7"/>
      <c r="K188" s="7"/>
      <c r="L188" s="7"/>
      <c r="M188" s="7"/>
      <c r="N188" s="7"/>
      <c r="O188" s="7"/>
      <c r="P188" s="7"/>
    </row>
    <row r="189" spans="1:16">
      <c r="B189" s="7"/>
      <c r="C189" s="7"/>
      <c r="D189" s="7"/>
      <c r="E189" s="7"/>
      <c r="F189" s="7"/>
      <c r="G189" s="23"/>
      <c r="H189" s="23"/>
      <c r="I189" s="7"/>
      <c r="J189" s="7"/>
      <c r="K189" s="7"/>
      <c r="L189" s="7"/>
      <c r="M189" s="7"/>
      <c r="N189" s="7"/>
      <c r="O189" s="7"/>
      <c r="P189" s="7"/>
    </row>
    <row r="190" spans="1:16">
      <c r="A190" s="4"/>
      <c r="B190" s="7"/>
      <c r="C190" s="7"/>
      <c r="D190" s="7"/>
      <c r="E190" s="7"/>
      <c r="F190" s="7"/>
      <c r="G190" s="23"/>
      <c r="H190" s="23"/>
      <c r="I190" s="7"/>
      <c r="J190" s="7"/>
      <c r="K190" s="7"/>
      <c r="L190" s="7"/>
      <c r="M190" s="7"/>
      <c r="N190" s="7"/>
      <c r="O190" s="7"/>
      <c r="P190" s="7"/>
    </row>
    <row r="191" spans="1:16">
      <c r="B191" s="7"/>
      <c r="C191" s="7"/>
      <c r="D191" s="7"/>
      <c r="E191" s="7"/>
      <c r="F191" s="7"/>
      <c r="G191" s="23"/>
      <c r="H191" s="23"/>
      <c r="I191" s="7"/>
      <c r="J191" s="7"/>
      <c r="K191" s="7"/>
      <c r="L191" s="7"/>
      <c r="M191" s="7"/>
      <c r="N191" s="7"/>
      <c r="O191" s="7"/>
      <c r="P191" s="7"/>
    </row>
    <row r="192" spans="1:16">
      <c r="A192" s="4"/>
      <c r="B192" s="7"/>
      <c r="C192" s="7"/>
      <c r="D192" s="7"/>
      <c r="E192" s="7"/>
      <c r="F192" s="7"/>
      <c r="G192" s="23"/>
      <c r="H192" s="23"/>
      <c r="I192" s="7"/>
      <c r="J192" s="7"/>
      <c r="K192" s="7"/>
      <c r="L192" s="7"/>
      <c r="M192" s="7"/>
      <c r="N192" s="7"/>
      <c r="O192" s="7"/>
      <c r="P192" s="7"/>
    </row>
    <row r="193" spans="1:16">
      <c r="B193" s="7"/>
      <c r="C193" s="7"/>
      <c r="D193" s="7"/>
      <c r="E193" s="7"/>
      <c r="F193" s="7"/>
      <c r="G193" s="23"/>
      <c r="H193" s="23"/>
      <c r="I193" s="7"/>
      <c r="J193" s="7"/>
      <c r="K193" s="7"/>
      <c r="L193" s="7"/>
      <c r="M193" s="7"/>
      <c r="N193" s="7"/>
      <c r="O193" s="7"/>
      <c r="P193" s="7"/>
    </row>
    <row r="194" spans="1:16">
      <c r="A194" s="4"/>
      <c r="B194" s="7"/>
      <c r="C194" s="7"/>
      <c r="D194" s="7"/>
      <c r="E194" s="7"/>
      <c r="F194" s="7"/>
      <c r="G194" s="23"/>
      <c r="H194" s="23"/>
      <c r="I194" s="7"/>
      <c r="J194" s="7"/>
      <c r="K194" s="7"/>
      <c r="L194" s="7"/>
      <c r="M194" s="7"/>
      <c r="N194" s="7"/>
      <c r="O194" s="7"/>
      <c r="P194" s="7"/>
    </row>
    <row r="195" spans="1:16">
      <c r="B195" s="7"/>
      <c r="C195" s="7"/>
      <c r="D195" s="7"/>
      <c r="E195" s="7"/>
      <c r="F195" s="7"/>
      <c r="G195" s="23"/>
      <c r="H195" s="23"/>
      <c r="I195" s="7"/>
      <c r="J195" s="7"/>
      <c r="K195" s="7"/>
      <c r="L195" s="7"/>
      <c r="M195" s="7"/>
      <c r="N195" s="7"/>
      <c r="O195" s="7"/>
      <c r="P195" s="7"/>
    </row>
    <row r="196" spans="1:16">
      <c r="A196" s="4"/>
      <c r="B196" s="7"/>
      <c r="C196" s="7"/>
      <c r="D196" s="7"/>
      <c r="E196" s="7"/>
      <c r="F196" s="7"/>
      <c r="G196" s="23"/>
      <c r="H196" s="23"/>
      <c r="I196" s="7"/>
      <c r="J196" s="7"/>
      <c r="K196" s="7"/>
      <c r="L196" s="7"/>
      <c r="M196" s="7"/>
      <c r="N196" s="7"/>
      <c r="O196" s="7"/>
      <c r="P196" s="7"/>
    </row>
    <row r="197" spans="1:16">
      <c r="B197" s="7"/>
      <c r="C197" s="7"/>
      <c r="D197" s="7"/>
      <c r="E197" s="7"/>
      <c r="F197" s="7"/>
      <c r="G197" s="23"/>
      <c r="H197" s="23"/>
      <c r="I197" s="7"/>
      <c r="J197" s="7"/>
      <c r="K197" s="7"/>
      <c r="L197" s="7"/>
      <c r="M197" s="7"/>
      <c r="N197" s="7"/>
      <c r="O197" s="7"/>
      <c r="P197" s="7"/>
    </row>
    <row r="198" spans="1:16">
      <c r="A198" s="4"/>
      <c r="B198" s="7"/>
      <c r="C198" s="7"/>
      <c r="D198" s="7"/>
      <c r="E198" s="7"/>
      <c r="F198" s="7"/>
      <c r="G198" s="23"/>
      <c r="H198" s="23"/>
      <c r="I198" s="7"/>
      <c r="J198" s="7"/>
      <c r="K198" s="7"/>
      <c r="L198" s="7"/>
      <c r="M198" s="7"/>
      <c r="N198" s="7"/>
      <c r="O198" s="7"/>
      <c r="P198" s="7"/>
    </row>
    <row r="199" spans="1:16">
      <c r="B199" s="7"/>
      <c r="C199" s="7"/>
      <c r="D199" s="7"/>
      <c r="E199" s="7"/>
      <c r="F199" s="7"/>
      <c r="G199" s="23"/>
      <c r="H199" s="23"/>
      <c r="I199" s="7"/>
      <c r="J199" s="7"/>
      <c r="K199" s="7"/>
      <c r="L199" s="7"/>
      <c r="M199" s="7"/>
      <c r="N199" s="7"/>
      <c r="O199" s="7"/>
      <c r="P199" s="7"/>
    </row>
    <row r="200" spans="1:16">
      <c r="A200" s="4"/>
      <c r="B200" s="7"/>
      <c r="C200" s="7"/>
      <c r="D200" s="7"/>
      <c r="E200" s="7"/>
      <c r="F200" s="7"/>
      <c r="G200" s="23"/>
      <c r="H200" s="23"/>
      <c r="I200" s="7"/>
      <c r="J200" s="7"/>
      <c r="K200" s="7"/>
      <c r="L200" s="7"/>
      <c r="M200" s="7"/>
      <c r="N200" s="7"/>
      <c r="O200" s="7"/>
      <c r="P200" s="7"/>
    </row>
    <row r="201" spans="1:16">
      <c r="B201" s="7"/>
      <c r="C201" s="7"/>
      <c r="D201" s="7"/>
      <c r="E201" s="7"/>
      <c r="F201" s="7"/>
      <c r="G201" s="23"/>
      <c r="H201" s="23"/>
      <c r="I201" s="7"/>
      <c r="J201" s="7"/>
      <c r="K201" s="7"/>
      <c r="L201" s="7"/>
      <c r="M201" s="7"/>
      <c r="N201" s="7"/>
      <c r="O201" s="7"/>
      <c r="P201" s="7"/>
    </row>
    <row r="202" spans="1:16">
      <c r="A202" s="4"/>
      <c r="B202" s="7"/>
      <c r="C202" s="7"/>
      <c r="D202" s="7"/>
      <c r="E202" s="7"/>
      <c r="F202" s="7"/>
      <c r="G202" s="23"/>
      <c r="H202" s="23"/>
      <c r="I202" s="7"/>
      <c r="J202" s="7"/>
      <c r="K202" s="7"/>
      <c r="L202" s="7"/>
      <c r="M202" s="7"/>
      <c r="N202" s="7"/>
      <c r="O202" s="7"/>
      <c r="P202" s="7"/>
    </row>
    <row r="203" spans="1:16">
      <c r="B203" s="7"/>
      <c r="C203" s="7"/>
      <c r="D203" s="7"/>
      <c r="E203" s="7"/>
      <c r="F203" s="7"/>
      <c r="G203" s="23"/>
      <c r="H203" s="23"/>
      <c r="I203" s="7"/>
      <c r="J203" s="7"/>
      <c r="K203" s="7"/>
      <c r="L203" s="7"/>
      <c r="M203" s="7"/>
      <c r="N203" s="7"/>
      <c r="O203" s="7"/>
      <c r="P203" s="7"/>
    </row>
    <row r="204" spans="1:16">
      <c r="A204" s="4"/>
      <c r="B204" s="7"/>
      <c r="C204" s="7"/>
      <c r="D204" s="7"/>
      <c r="E204" s="7"/>
      <c r="F204" s="7"/>
      <c r="G204" s="23"/>
      <c r="H204" s="23"/>
      <c r="I204" s="7"/>
      <c r="J204" s="7"/>
      <c r="K204" s="7"/>
      <c r="L204" s="7"/>
      <c r="M204" s="7"/>
      <c r="N204" s="7"/>
      <c r="O204" s="7"/>
      <c r="P204" s="7"/>
    </row>
    <row r="205" spans="1:16">
      <c r="B205" s="7"/>
      <c r="C205" s="7"/>
      <c r="D205" s="7"/>
      <c r="E205" s="7"/>
      <c r="F205" s="7"/>
      <c r="G205" s="23"/>
      <c r="H205" s="23"/>
      <c r="I205" s="7"/>
      <c r="J205" s="7"/>
      <c r="K205" s="7"/>
      <c r="L205" s="7"/>
      <c r="M205" s="7"/>
      <c r="N205" s="7"/>
      <c r="O205" s="7"/>
      <c r="P205" s="7"/>
    </row>
    <row r="206" spans="1:16">
      <c r="A206" s="4"/>
      <c r="B206" s="7"/>
      <c r="C206" s="7"/>
      <c r="D206" s="7"/>
      <c r="E206" s="7"/>
      <c r="F206" s="7"/>
      <c r="G206" s="23"/>
      <c r="H206" s="23"/>
      <c r="I206" s="7"/>
      <c r="J206" s="7"/>
      <c r="K206" s="7"/>
      <c r="L206" s="7"/>
      <c r="M206" s="7"/>
      <c r="N206" s="7"/>
      <c r="O206" s="7"/>
      <c r="P206" s="7"/>
    </row>
    <row r="207" spans="1:16">
      <c r="B207" s="7"/>
      <c r="C207" s="7"/>
      <c r="D207" s="7"/>
      <c r="E207" s="7"/>
      <c r="F207" s="7"/>
      <c r="G207" s="23"/>
      <c r="H207" s="23"/>
      <c r="I207" s="7"/>
      <c r="J207" s="7"/>
      <c r="K207" s="7"/>
      <c r="L207" s="7"/>
      <c r="M207" s="7"/>
      <c r="N207" s="7"/>
      <c r="O207" s="7"/>
      <c r="P207" s="7"/>
    </row>
    <row r="208" spans="1:16">
      <c r="A208" s="4"/>
      <c r="B208" s="7"/>
      <c r="C208" s="7"/>
      <c r="D208" s="7"/>
      <c r="E208" s="7"/>
      <c r="F208" s="7"/>
      <c r="G208" s="23"/>
      <c r="H208" s="23"/>
      <c r="I208" s="7"/>
      <c r="J208" s="7"/>
      <c r="K208" s="7"/>
      <c r="L208" s="7"/>
      <c r="M208" s="7"/>
      <c r="N208" s="7"/>
      <c r="O208" s="7"/>
      <c r="P208" s="7"/>
    </row>
    <row r="209" spans="1:16">
      <c r="B209" s="7"/>
      <c r="C209" s="7"/>
      <c r="D209" s="7"/>
      <c r="E209" s="7"/>
      <c r="F209" s="7"/>
      <c r="G209" s="23"/>
      <c r="H209" s="23"/>
      <c r="I209" s="7"/>
      <c r="J209" s="7"/>
      <c r="K209" s="7"/>
      <c r="L209" s="7"/>
      <c r="M209" s="7"/>
      <c r="N209" s="7"/>
      <c r="O209" s="7"/>
      <c r="P209" s="7"/>
    </row>
    <row r="210" spans="1:16">
      <c r="A210" s="4"/>
      <c r="B210" s="7"/>
      <c r="C210" s="7"/>
      <c r="D210" s="7"/>
      <c r="E210" s="7"/>
      <c r="F210" s="7"/>
      <c r="G210" s="23"/>
      <c r="H210" s="23"/>
      <c r="I210" s="7"/>
      <c r="J210" s="7"/>
      <c r="K210" s="7"/>
      <c r="L210" s="7"/>
      <c r="M210" s="7"/>
      <c r="N210" s="7"/>
      <c r="O210" s="7"/>
      <c r="P210" s="7"/>
    </row>
    <row r="211" spans="1:16">
      <c r="B211" s="7"/>
      <c r="C211" s="7"/>
      <c r="D211" s="7"/>
      <c r="E211" s="7"/>
      <c r="F211" s="7"/>
      <c r="G211" s="23"/>
      <c r="H211" s="23"/>
      <c r="I211" s="7"/>
      <c r="J211" s="7"/>
      <c r="K211" s="7"/>
      <c r="L211" s="7"/>
      <c r="M211" s="7"/>
      <c r="N211" s="7"/>
      <c r="O211" s="7"/>
      <c r="P211" s="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Blad3"/>
  <dimension ref="A1:AD159"/>
  <sheetViews>
    <sheetView workbookViewId="0">
      <selection activeCell="B33" sqref="B33"/>
    </sheetView>
  </sheetViews>
  <sheetFormatPr defaultRowHeight="15"/>
  <cols>
    <col min="1" max="1" width="27.140625" customWidth="1"/>
    <col min="2" max="4" width="12.42578125" customWidth="1"/>
    <col min="5" max="5" width="16.140625" customWidth="1"/>
    <col min="6" max="6" width="20.7109375" customWidth="1"/>
    <col min="7" max="7" width="12.140625" customWidth="1"/>
    <col min="8" max="8" width="18" customWidth="1"/>
    <col min="9" max="9" width="17.5703125" customWidth="1"/>
    <col min="10" max="10" width="18.5703125" customWidth="1"/>
    <col min="11" max="11" width="15.5703125" customWidth="1"/>
    <col min="12" max="12" width="14.85546875" customWidth="1"/>
    <col min="13" max="13" width="16.5703125" customWidth="1"/>
    <col min="14" max="14" width="19" customWidth="1"/>
    <col min="15" max="15" width="15.28515625" customWidth="1"/>
    <col min="16" max="16" width="15.7109375" customWidth="1"/>
    <col min="17" max="17" width="16.28515625" customWidth="1"/>
    <col min="18" max="18" width="17.42578125" customWidth="1"/>
    <col min="19" max="19" width="16.7109375" customWidth="1"/>
    <col min="20" max="20" width="13.7109375" customWidth="1"/>
    <col min="21" max="21" width="14.28515625" customWidth="1"/>
    <col min="22" max="22" width="10.28515625" customWidth="1"/>
    <col min="23" max="23" width="10.7109375" customWidth="1"/>
    <col min="24" max="24" width="15.140625" customWidth="1"/>
    <col min="25" max="25" width="14.140625" customWidth="1"/>
    <col min="26" max="26" width="13" customWidth="1"/>
    <col min="27" max="27" width="13.42578125" customWidth="1"/>
    <col min="28" max="28" width="13.28515625" customWidth="1"/>
    <col min="29" max="30" width="14.5703125" customWidth="1"/>
    <col min="31" max="31" width="13.28515625" customWidth="1"/>
    <col min="32" max="32" width="13.42578125" customWidth="1"/>
    <col min="42" max="42" width="10.85546875" customWidth="1"/>
    <col min="43" max="43" width="14" customWidth="1"/>
    <col min="50" max="50" width="10.42578125" customWidth="1"/>
  </cols>
  <sheetData>
    <row r="1" spans="1:30" s="9" customFormat="1">
      <c r="J1"/>
      <c r="K1"/>
      <c r="L1"/>
      <c r="M1"/>
      <c r="N1"/>
      <c r="O1"/>
    </row>
    <row r="2" spans="1:30" s="9" customFormat="1">
      <c r="A2" s="15" t="s">
        <v>49</v>
      </c>
      <c r="B2" s="11"/>
      <c r="C2" s="11"/>
      <c r="D2" s="11"/>
      <c r="E2" s="11"/>
      <c r="F2" s="10"/>
      <c r="G2" s="10"/>
      <c r="H2"/>
      <c r="K2"/>
      <c r="L2"/>
      <c r="M2"/>
      <c r="N2"/>
      <c r="O2"/>
      <c r="P2"/>
    </row>
    <row r="3" spans="1:30" s="9" customFormat="1">
      <c r="L3"/>
      <c r="Q3"/>
    </row>
    <row r="4" spans="1:30" s="8" customFormat="1" ht="45">
      <c r="A4" s="24"/>
      <c r="B4" s="24"/>
      <c r="C4" s="24"/>
      <c r="D4" s="24"/>
      <c r="E4" s="24"/>
      <c r="F4" s="24"/>
      <c r="G4" s="49" t="s">
        <v>13</v>
      </c>
      <c r="H4" s="24" t="s">
        <v>24</v>
      </c>
      <c r="I4" s="24" t="s">
        <v>12</v>
      </c>
      <c r="J4" s="24" t="s">
        <v>35</v>
      </c>
      <c r="K4" s="24" t="s">
        <v>27</v>
      </c>
      <c r="L4" s="24" t="s">
        <v>14</v>
      </c>
      <c r="M4" s="2" t="s">
        <v>15</v>
      </c>
      <c r="N4" s="2" t="s">
        <v>37</v>
      </c>
      <c r="O4" s="2" t="s">
        <v>38</v>
      </c>
      <c r="P4" s="2" t="s">
        <v>39</v>
      </c>
      <c r="Q4" s="24" t="s">
        <v>40</v>
      </c>
      <c r="R4" s="2" t="s">
        <v>41</v>
      </c>
      <c r="S4" s="2" t="s">
        <v>42</v>
      </c>
      <c r="T4" s="2" t="s">
        <v>43</v>
      </c>
      <c r="U4" s="2"/>
      <c r="V4" s="2"/>
      <c r="W4" s="2"/>
      <c r="Y4" s="2"/>
      <c r="AD4" s="2"/>
    </row>
    <row r="5" spans="1:30" s="9" customFormat="1">
      <c r="A5" s="18"/>
      <c r="B5" s="10"/>
      <c r="C5" s="10"/>
      <c r="D5" s="10"/>
      <c r="E5" s="10"/>
      <c r="AD5" s="8"/>
    </row>
    <row r="6" spans="1:30" s="9" customFormat="1">
      <c r="A6" s="37" t="s">
        <v>26</v>
      </c>
      <c r="B6" s="35">
        <f>Data!C5</f>
        <v>97</v>
      </c>
      <c r="C6" s="35"/>
      <c r="D6" s="35"/>
      <c r="E6" s="35"/>
      <c r="F6" s="25"/>
      <c r="G6" s="60">
        <f>Data!B12*Data!C12</f>
        <v>4894.4000000000005</v>
      </c>
      <c r="H6" s="60">
        <f>IF(Data!C$6=1,Data!D12,IF(Data!C$6=2,G6,Data!B12))</f>
        <v>699.2</v>
      </c>
      <c r="I6" s="27">
        <f>Data!E12*SQRT(Data!F12/20)</f>
        <v>74.844040544772241</v>
      </c>
      <c r="J6" s="43">
        <f>(1-I6*T6/Data!G12)*100</f>
        <v>99.549165518885602</v>
      </c>
      <c r="K6" s="44">
        <f>H6*J6/100</f>
        <v>696.04776530804816</v>
      </c>
      <c r="L6" s="45">
        <f>R6*I6</f>
        <v>115.03057634679585</v>
      </c>
      <c r="M6" s="45">
        <f>Data!C12*L6</f>
        <v>805.21403442757094</v>
      </c>
      <c r="N6" s="61">
        <f>MAX(0.0001,1-Data!C12*Data!$G$5/100*Data!G12/B$16/Data!D12)</f>
        <v>1E-4</v>
      </c>
      <c r="O6" s="62">
        <f>MAX(0.0001,1-(Data!$G$5/100*Data!G12)/(B$16/100*Data!B12+Data!$G$5/100*Data!G12))</f>
        <v>0.52968359384864017</v>
      </c>
      <c r="P6" s="62">
        <f>MAX(0.0001,1-Data!C12*Data!$G$5/100*Data!G12/B$16/Data!B12)</f>
        <v>0.93784563310450042</v>
      </c>
      <c r="Q6" s="61">
        <f>IF(Data!C$6=1,N6,IF(Data!C$6=2,O6,P6))</f>
        <v>0.93784563310450042</v>
      </c>
      <c r="R6">
        <f>MAX(0,NORMSINV(Q6))</f>
        <v>1.536937016087256</v>
      </c>
      <c r="S6">
        <f>1/SQRT(2*3.1416)*EXP(-R6*R6/2)</f>
        <v>0.12245307322175294</v>
      </c>
      <c r="T6">
        <f>MIN(4,(S6-R6*(1-NORMSDIST(R6))))</f>
        <v>2.6925726028591293E-2</v>
      </c>
      <c r="U6" s="28"/>
      <c r="V6" s="28"/>
      <c r="W6" s="13"/>
    </row>
    <row r="7" spans="1:30" s="9" customFormat="1">
      <c r="A7" s="30"/>
      <c r="B7" s="35"/>
      <c r="C7" s="35"/>
      <c r="D7" s="35"/>
      <c r="E7" s="35"/>
      <c r="F7" s="25"/>
      <c r="G7" s="60">
        <f>Data!B13*Data!C13</f>
        <v>1234.8</v>
      </c>
      <c r="H7" s="60">
        <f>IF(Data!C$6=1,Data!D13,IF(Data!C$6=2,G7,Data!B13))</f>
        <v>68.599999999999994</v>
      </c>
      <c r="I7" s="27">
        <f>Data!E13*SQRT(Data!F13/20)</f>
        <v>6.0965882656952948</v>
      </c>
      <c r="J7" s="43">
        <f>(1-I7*T7/Data!G13)*100</f>
        <v>98.671985044086057</v>
      </c>
      <c r="K7" s="44">
        <f t="shared" ref="K7:K70" si="0">H7*J7/100</f>
        <v>67.688981740243023</v>
      </c>
      <c r="L7" s="45">
        <f t="shared" ref="L7:L70" si="1">R7*I7</f>
        <v>4.0841626976960175</v>
      </c>
      <c r="M7" s="45">
        <f>Data!C13*L7</f>
        <v>73.514928558528311</v>
      </c>
      <c r="N7" s="61">
        <f>MAX(0.0001,1-Data!C13*Data!$G$5/100*Data!G13/B$16/Data!D13)</f>
        <v>1E-4</v>
      </c>
      <c r="O7" s="62">
        <f>MAX(0.0001,1-(Data!$G$5/100*Data!G13)/(B$16/100*Data!B13+Data!$G$5/100*Data!G13))</f>
        <v>0.4171903506993716</v>
      </c>
      <c r="P7" s="62">
        <f>MAX(0.0001,1-Data!C13*Data!$G$5/100*Data!G13/B$16/Data!B13)</f>
        <v>0.74854227405247808</v>
      </c>
      <c r="Q7" s="61">
        <f>IF(Data!C$6=1,N7,IF(Data!C$6=2,O7,P7))</f>
        <v>0.74854227405247808</v>
      </c>
      <c r="R7">
        <f t="shared" ref="R7:R70" si="2">MAX(0,NORMSINV(Q7))</f>
        <v>0.66990954935846125</v>
      </c>
      <c r="S7">
        <f t="shared" ref="S7:S70" si="3">1/SQRT(2*3.1416)*EXP(-R7*R7/2)</f>
        <v>0.31875608114751586</v>
      </c>
      <c r="T7">
        <f t="shared" ref="T7:T70" si="4">MIN(4,(S7-R7*(1-NORMSDIST(R7))))</f>
        <v>0.15030214927530799</v>
      </c>
      <c r="U7" s="28"/>
      <c r="V7" s="28"/>
      <c r="W7" s="13"/>
    </row>
    <row r="8" spans="1:30" s="9" customFormat="1">
      <c r="A8" s="14"/>
      <c r="B8" s="35"/>
      <c r="C8" s="35"/>
      <c r="D8" s="35"/>
      <c r="E8" s="35"/>
      <c r="F8" s="25"/>
      <c r="G8" s="60">
        <f>Data!B14*Data!C14</f>
        <v>1099.56</v>
      </c>
      <c r="H8" s="60">
        <f>IF(Data!C$6=1,Data!D14,IF(Data!C$6=2,G8,Data!B14))</f>
        <v>21.56</v>
      </c>
      <c r="I8" s="27">
        <f>Data!E14*SQRT(Data!F14/20)</f>
        <v>1.8290800374528027</v>
      </c>
      <c r="J8" s="43">
        <f>(1-I8*T8/Data!G14)*100</f>
        <v>96.683197690887582</v>
      </c>
      <c r="K8" s="44">
        <f t="shared" si="0"/>
        <v>20.844897422155363</v>
      </c>
      <c r="L8" s="45">
        <f t="shared" si="1"/>
        <v>0</v>
      </c>
      <c r="M8" s="45">
        <f>Data!C14*L8</f>
        <v>0</v>
      </c>
      <c r="N8" s="61">
        <f>MAX(0.0001,1-Data!C14*Data!$G$5/100*Data!G14/B$16/Data!D14)</f>
        <v>1E-4</v>
      </c>
      <c r="O8" s="62">
        <f>MAX(0.0001,1-(Data!$G$5/100*Data!G14)/(B$16/100*Data!B14+Data!$G$5/100*Data!G14))</f>
        <v>0.41369606003752346</v>
      </c>
      <c r="P8" s="62">
        <f>MAX(0.0001,1-Data!C14*Data!$G$5/100*Data!G14/B$16/Data!B14)</f>
        <v>0.27721088435374142</v>
      </c>
      <c r="Q8" s="61">
        <f>IF(Data!C$6=1,N8,IF(Data!C$6=2,O8,P8))</f>
        <v>0.27721088435374142</v>
      </c>
      <c r="R8">
        <f t="shared" si="2"/>
        <v>0</v>
      </c>
      <c r="S8">
        <f t="shared" si="3"/>
        <v>0.39894181395195566</v>
      </c>
      <c r="T8">
        <f t="shared" si="4"/>
        <v>0.39894181395195566</v>
      </c>
      <c r="U8" s="28"/>
      <c r="V8" s="28"/>
      <c r="W8" s="13"/>
    </row>
    <row r="9" spans="1:30" s="9" customFormat="1">
      <c r="A9" s="37" t="s">
        <v>30</v>
      </c>
      <c r="B9" s="35">
        <f>J157</f>
        <v>99.005733046576864</v>
      </c>
      <c r="C9" s="35"/>
      <c r="D9" s="35"/>
      <c r="E9" s="35"/>
      <c r="F9" s="25"/>
      <c r="G9" s="60">
        <f>Data!B15*Data!C15</f>
        <v>457.59999999999997</v>
      </c>
      <c r="H9" s="60">
        <f>IF(Data!C$6=1,Data!D15,IF(Data!C$6=2,G9,Data!B15))</f>
        <v>11.44</v>
      </c>
      <c r="I9" s="27">
        <f>Data!E15*SQRT(Data!F15/20)</f>
        <v>1.7812835090465093</v>
      </c>
      <c r="J9" s="43">
        <f>(1-I9*T9/Data!G15)*100</f>
        <v>93.53974114307529</v>
      </c>
      <c r="K9" s="44">
        <f t="shared" si="0"/>
        <v>10.700946386767813</v>
      </c>
      <c r="L9" s="45">
        <f t="shared" si="1"/>
        <v>0</v>
      </c>
      <c r="M9" s="45">
        <f>Data!C15*L9</f>
        <v>0</v>
      </c>
      <c r="N9" s="61">
        <f>MAX(0.0001,1-Data!C15*Data!$G$5/100*Data!G15/B$16/Data!D15)</f>
        <v>0.12698412698412709</v>
      </c>
      <c r="O9" s="62">
        <f>MAX(0.0001,1-(Data!$G$5/100*Data!G15)/(B$16/100*Data!B15+Data!$G$5/100*Data!G15))</f>
        <v>0.42817932296431838</v>
      </c>
      <c r="P9" s="62">
        <f>MAX(0.0001,1-Data!C15*Data!$G$5/100*Data!G15/B$16/Data!B15)</f>
        <v>0.46581196581196582</v>
      </c>
      <c r="Q9" s="61">
        <f>IF(Data!C$6=1,N9,IF(Data!C$6=2,O9,P9))</f>
        <v>0.46581196581196582</v>
      </c>
      <c r="R9">
        <f t="shared" si="2"/>
        <v>0</v>
      </c>
      <c r="S9">
        <f t="shared" si="3"/>
        <v>0.39894181395195566</v>
      </c>
      <c r="T9">
        <f t="shared" si="4"/>
        <v>0.39894181395195566</v>
      </c>
      <c r="U9" s="28"/>
      <c r="V9" s="28"/>
      <c r="W9" s="13"/>
    </row>
    <row r="10" spans="1:30" s="9" customFormat="1">
      <c r="A10" s="30"/>
      <c r="B10" s="14"/>
      <c r="C10" s="14"/>
      <c r="D10" s="14"/>
      <c r="E10" s="14"/>
      <c r="F10" s="25"/>
      <c r="G10" s="60">
        <f>Data!B16*Data!C16</f>
        <v>1044</v>
      </c>
      <c r="H10" s="60">
        <f>IF(Data!C$6=1,Data!D16,IF(Data!C$6=2,G10,Data!B16))</f>
        <v>20.88</v>
      </c>
      <c r="I10" s="27">
        <f>Data!E16*SQRT(Data!F16/20)</f>
        <v>1.7001060928035634</v>
      </c>
      <c r="J10" s="43">
        <f>(1-I10*T10/Data!G16)*100</f>
        <v>96.770269482981789</v>
      </c>
      <c r="K10" s="44">
        <f t="shared" si="0"/>
        <v>20.205632268046596</v>
      </c>
      <c r="L10" s="45">
        <f t="shared" si="1"/>
        <v>0</v>
      </c>
      <c r="M10" s="45">
        <f>Data!C16*L10</f>
        <v>0</v>
      </c>
      <c r="N10" s="61">
        <f>MAX(0.0001,1-Data!C16*Data!$G$5/100*Data!G16/B$16/Data!D16)</f>
        <v>1E-4</v>
      </c>
      <c r="O10" s="62">
        <f>MAX(0.0001,1-(Data!$G$5/100*Data!G16)/(B$16/100*Data!B16+Data!$G$5/100*Data!G16))</f>
        <v>0.41721060343679228</v>
      </c>
      <c r="P10" s="62">
        <f>MAX(0.0001,1-Data!C16*Data!$G$5/100*Data!G16/B$16/Data!B16)</f>
        <v>0.30156449553001274</v>
      </c>
      <c r="Q10" s="61">
        <f>IF(Data!C$6=1,N10,IF(Data!C$6=2,O10,P10))</f>
        <v>0.30156449553001274</v>
      </c>
      <c r="R10">
        <f t="shared" si="2"/>
        <v>0</v>
      </c>
      <c r="S10">
        <f t="shared" si="3"/>
        <v>0.39894181395195566</v>
      </c>
      <c r="T10">
        <f t="shared" si="4"/>
        <v>0.39894181395195566</v>
      </c>
      <c r="U10" s="28"/>
      <c r="V10" s="28"/>
      <c r="W10" s="13"/>
    </row>
    <row r="11" spans="1:30" s="9" customFormat="1">
      <c r="A11" s="14"/>
      <c r="B11" s="14"/>
      <c r="C11" s="14"/>
      <c r="D11" s="14"/>
      <c r="E11" s="14"/>
      <c r="F11" s="25"/>
      <c r="G11" s="60">
        <f>Data!B17*Data!C17</f>
        <v>840</v>
      </c>
      <c r="H11" s="60">
        <f>IF(Data!C$6=1,Data!D17,IF(Data!C$6=2,G11,Data!B17))</f>
        <v>40</v>
      </c>
      <c r="I11" s="27">
        <f>Data!E17*SQRT(Data!F17/20)</f>
        <v>2.1149391756837113</v>
      </c>
      <c r="J11" s="43">
        <f>(1-I11*T11/Data!G17)*100</f>
        <v>99.031166179396308</v>
      </c>
      <c r="K11" s="44">
        <f t="shared" si="0"/>
        <v>39.612466471758523</v>
      </c>
      <c r="L11" s="45">
        <f t="shared" si="1"/>
        <v>1.1600912644136625</v>
      </c>
      <c r="M11" s="45">
        <f>Data!C17*L11</f>
        <v>24.361916552686914</v>
      </c>
      <c r="N11" s="61">
        <f>MAX(0.0001,1-Data!C17*Data!$G$5/100*Data!G17/B$16/Data!D17)</f>
        <v>1E-4</v>
      </c>
      <c r="O11" s="62">
        <f>MAX(0.0001,1-(Data!$G$5/100*Data!G17)/(B$16/100*Data!B17+Data!$G$5/100*Data!G17))</f>
        <v>0.41860465116279066</v>
      </c>
      <c r="P11" s="62">
        <f>MAX(0.0001,1-Data!C17*Data!$G$5/100*Data!G17/B$16/Data!B17)</f>
        <v>0.70833333333333337</v>
      </c>
      <c r="Q11" s="61">
        <f>IF(Data!C$6=1,N11,IF(Data!C$6=2,O11,P11))</f>
        <v>0.70833333333333337</v>
      </c>
      <c r="R11">
        <f t="shared" si="2"/>
        <v>0.54852228269809777</v>
      </c>
      <c r="S11">
        <f t="shared" si="3"/>
        <v>0.34322191801448104</v>
      </c>
      <c r="T11">
        <f t="shared" si="4"/>
        <v>0.18323625222753581</v>
      </c>
      <c r="U11" s="28"/>
      <c r="V11" s="28"/>
      <c r="W11" s="13"/>
    </row>
    <row r="12" spans="1:30" s="9" customFormat="1">
      <c r="A12" s="37" t="s">
        <v>31</v>
      </c>
      <c r="B12" s="36">
        <f>M157</f>
        <v>183542.66769279185</v>
      </c>
      <c r="C12" s="36"/>
      <c r="D12" s="36"/>
      <c r="E12" s="36"/>
      <c r="F12" s="25"/>
      <c r="G12" s="60">
        <f>Data!B18*Data!C18</f>
        <v>3731.6800000000003</v>
      </c>
      <c r="H12" s="60">
        <f>IF(Data!C$6=1,Data!D18,IF(Data!C$6=2,G12,Data!B18))</f>
        <v>44.96</v>
      </c>
      <c r="I12" s="27">
        <f>Data!E18*SQRT(Data!F18/20)</f>
        <v>1.3623956099743781</v>
      </c>
      <c r="J12" s="43">
        <f>(1-I12*T12/Data!G18)*100</f>
        <v>98.352980072838307</v>
      </c>
      <c r="K12" s="44">
        <f t="shared" si="0"/>
        <v>44.219499840748107</v>
      </c>
      <c r="L12" s="45">
        <f t="shared" si="1"/>
        <v>0</v>
      </c>
      <c r="M12" s="45">
        <f>Data!C18*L12</f>
        <v>0</v>
      </c>
      <c r="N12" s="61">
        <f>MAX(0.0001,1-Data!C18*Data!$G$5/100*Data!G18/B$16/Data!D18)</f>
        <v>1E-4</v>
      </c>
      <c r="O12" s="62">
        <f>MAX(0.0001,1-(Data!$G$5/100*Data!G18)/(B$16/100*Data!B18+Data!$G$5/100*Data!G18))</f>
        <v>0.49519054262427498</v>
      </c>
      <c r="P12" s="62">
        <f>MAX(0.0001,1-Data!C18*Data!$G$5/100*Data!G18/B$16/Data!B18)</f>
        <v>0.15387752075919348</v>
      </c>
      <c r="Q12" s="61">
        <f>IF(Data!C$6=1,N12,IF(Data!C$6=2,O12,P12))</f>
        <v>0.15387752075919348</v>
      </c>
      <c r="R12">
        <f t="shared" si="2"/>
        <v>0</v>
      </c>
      <c r="S12">
        <f t="shared" si="3"/>
        <v>0.39894181395195566</v>
      </c>
      <c r="T12">
        <f t="shared" si="4"/>
        <v>0.39894181395195566</v>
      </c>
      <c r="U12" s="28"/>
      <c r="V12" s="28"/>
      <c r="W12" s="13"/>
    </row>
    <row r="13" spans="1:30" s="9" customFormat="1">
      <c r="A13" s="37" t="s">
        <v>34</v>
      </c>
      <c r="B13" s="14"/>
      <c r="C13" s="14"/>
      <c r="D13" s="14"/>
      <c r="E13" s="14"/>
      <c r="F13" s="25"/>
      <c r="G13" s="60">
        <f>Data!B19*Data!C19</f>
        <v>702</v>
      </c>
      <c r="H13" s="60">
        <f>IF(Data!C$6=1,Data!D19,IF(Data!C$6=2,G13,Data!B19))</f>
        <v>23.4</v>
      </c>
      <c r="I13" s="27">
        <f>Data!E19*SQRT(Data!F19/20)</f>
        <v>2.1565525427894485</v>
      </c>
      <c r="J13" s="43">
        <f>(1-I13*T13/Data!G19)*100</f>
        <v>97.234245676151076</v>
      </c>
      <c r="K13" s="44">
        <f t="shared" si="0"/>
        <v>22.752813488219349</v>
      </c>
      <c r="L13" s="45">
        <f t="shared" si="1"/>
        <v>0.49324178666707069</v>
      </c>
      <c r="M13" s="45">
        <f>Data!C19*L13</f>
        <v>14.797253600012121</v>
      </c>
      <c r="N13" s="61">
        <f>MAX(0.0001,1-Data!C19*Data!$G$5/100*Data!G19/B$16/Data!D19)</f>
        <v>1E-4</v>
      </c>
      <c r="O13" s="62">
        <f>MAX(0.0001,1-(Data!$G$5/100*Data!G19)/(B$16/100*Data!B19+Data!$G$5/100*Data!G19))</f>
        <v>0.42280666532824729</v>
      </c>
      <c r="P13" s="62">
        <f>MAX(0.0001,1-Data!C19*Data!$G$5/100*Data!G19/B$16/Data!B19)</f>
        <v>0.59045584045584043</v>
      </c>
      <c r="Q13" s="61">
        <f>IF(Data!C$6=1,N13,IF(Data!C$6=2,O13,P13))</f>
        <v>0.59045584045584043</v>
      </c>
      <c r="R13">
        <f t="shared" si="2"/>
        <v>0.2287177227915228</v>
      </c>
      <c r="S13">
        <f t="shared" si="3"/>
        <v>0.3886424146076119</v>
      </c>
      <c r="T13">
        <f t="shared" si="4"/>
        <v>0.2949724070541036</v>
      </c>
      <c r="U13" s="28"/>
      <c r="V13" s="28"/>
      <c r="W13" s="13"/>
    </row>
    <row r="14" spans="1:30" s="9" customFormat="1">
      <c r="A14" s="14"/>
      <c r="B14" s="14"/>
      <c r="C14" s="14"/>
      <c r="D14" s="14"/>
      <c r="E14" s="14"/>
      <c r="F14" s="25"/>
      <c r="G14" s="60">
        <f>Data!B20*Data!C20</f>
        <v>2758.8</v>
      </c>
      <c r="H14" s="60">
        <f>IF(Data!C$6=1,Data!D20,IF(Data!C$6=2,G14,Data!B20))</f>
        <v>125.4</v>
      </c>
      <c r="I14" s="27">
        <f>Data!E20*SQRT(Data!F20/20)</f>
        <v>14.109130347988476</v>
      </c>
      <c r="J14" s="43">
        <f>(1-I14*T14/Data!G20)*100</f>
        <v>97.920900356703228</v>
      </c>
      <c r="K14" s="44">
        <f t="shared" si="0"/>
        <v>122.79280904730585</v>
      </c>
      <c r="L14" s="45">
        <f t="shared" si="1"/>
        <v>9.045693989094481</v>
      </c>
      <c r="M14" s="45">
        <f>Data!C20*L14</f>
        <v>199.0052677600786</v>
      </c>
      <c r="N14" s="61">
        <f>MAX(0.0001,1-Data!C20*Data!$G$5/100*Data!G20/B$16/Data!D20)</f>
        <v>1E-4</v>
      </c>
      <c r="O14" s="62">
        <f>MAX(0.0001,1-(Data!$G$5/100*Data!G20)/(B$16/100*Data!B20+Data!$G$5/100*Data!G20))</f>
        <v>0.4576456753578525</v>
      </c>
      <c r="P14" s="62">
        <f>MAX(0.0001,1-Data!C20*Data!$G$5/100*Data!G20/B$16/Data!B20)</f>
        <v>0.7392787524366472</v>
      </c>
      <c r="Q14" s="61">
        <f>IF(Data!C$6=1,N14,IF(Data!C$6=2,O14,P14))</f>
        <v>0.7392787524366472</v>
      </c>
      <c r="R14">
        <f t="shared" si="2"/>
        <v>0.64112342617800788</v>
      </c>
      <c r="S14">
        <f t="shared" si="3"/>
        <v>0.32482804589681769</v>
      </c>
      <c r="T14">
        <f t="shared" si="4"/>
        <v>0.15767354638159628</v>
      </c>
      <c r="U14" s="28"/>
      <c r="V14" s="28"/>
      <c r="W14" s="13"/>
    </row>
    <row r="15" spans="1:30" s="9" customFormat="1">
      <c r="A15" s="14"/>
      <c r="B15" s="14"/>
      <c r="C15" s="14"/>
      <c r="D15" s="14"/>
      <c r="E15" s="14"/>
      <c r="F15" s="25"/>
      <c r="G15" s="60">
        <f>Data!B21*Data!C21</f>
        <v>1001.5999999999999</v>
      </c>
      <c r="H15" s="60">
        <f>IF(Data!C$6=1,Data!D21,IF(Data!C$6=2,G15,Data!B21))</f>
        <v>50.08</v>
      </c>
      <c r="I15" s="27">
        <f>Data!E21*SQRT(Data!F21/20)</f>
        <v>4.6812152584611342</v>
      </c>
      <c r="J15" s="43">
        <f>(1-I15*T15/Data!G21)*100</f>
        <v>98.397009147266132</v>
      </c>
      <c r="K15" s="44">
        <f t="shared" si="0"/>
        <v>49.277222180950872</v>
      </c>
      <c r="L15" s="45">
        <f t="shared" si="1"/>
        <v>2.7655666085898853</v>
      </c>
      <c r="M15" s="45">
        <f>Data!C21*L15</f>
        <v>55.311332171797709</v>
      </c>
      <c r="N15" s="61">
        <f>MAX(0.0001,1-Data!C21*Data!$G$5/100*Data!G21/B$16/Data!D21)</f>
        <v>1E-4</v>
      </c>
      <c r="O15" s="62">
        <f>MAX(0.0001,1-(Data!$G$5/100*Data!G21)/(B$16/100*Data!B21+Data!$G$5/100*Data!G21))</f>
        <v>0.41899379020562977</v>
      </c>
      <c r="P15" s="62">
        <f>MAX(0.0001,1-Data!C21*Data!$G$5/100*Data!G21/B$16/Data!B21)</f>
        <v>0.72266595669151579</v>
      </c>
      <c r="Q15" s="61">
        <f>IF(Data!C$6=1,N15,IF(Data!C$6=2,O15,P15))</f>
        <v>0.72266595669151579</v>
      </c>
      <c r="R15">
        <f t="shared" si="2"/>
        <v>0.59077962791632355</v>
      </c>
      <c r="S15">
        <f t="shared" si="3"/>
        <v>0.33505854983513622</v>
      </c>
      <c r="T15">
        <f t="shared" si="4"/>
        <v>0.17121524692082035</v>
      </c>
      <c r="U15" s="28"/>
      <c r="V15" s="28"/>
      <c r="W15" s="13"/>
    </row>
    <row r="16" spans="1:30" s="9" customFormat="1">
      <c r="A16" s="30" t="s">
        <v>32</v>
      </c>
      <c r="B16" s="34">
        <v>18</v>
      </c>
      <c r="C16" s="35"/>
      <c r="D16" s="35"/>
      <c r="E16" s="35"/>
      <c r="F16" s="25"/>
      <c r="G16" s="60">
        <f>Data!B22*Data!C22</f>
        <v>800.68000000000006</v>
      </c>
      <c r="H16" s="60">
        <f>IF(Data!C$6=1,Data!D22,IF(Data!C$6=2,G16,Data!B22))</f>
        <v>21.64</v>
      </c>
      <c r="I16" s="27">
        <f>Data!E22*SQRT(Data!F22/20)</f>
        <v>1.098305205076604</v>
      </c>
      <c r="J16" s="43">
        <f>(1-I16*T16/Data!G22)*100</f>
        <v>98.008364223699388</v>
      </c>
      <c r="K16" s="44">
        <f t="shared" si="0"/>
        <v>21.209010018008549</v>
      </c>
      <c r="L16" s="45">
        <f t="shared" si="1"/>
        <v>0</v>
      </c>
      <c r="M16" s="45">
        <f>Data!C22*L16</f>
        <v>0</v>
      </c>
      <c r="N16" s="61">
        <f>MAX(0.0001,1-Data!C22*Data!$G$5/100*Data!G22/B$16/Data!D22)</f>
        <v>1E-4</v>
      </c>
      <c r="O16" s="62">
        <f>MAX(0.0001,1-(Data!$G$5/100*Data!G22)/(B$16/100*Data!B22+Data!$G$5/100*Data!G22))</f>
        <v>0.4145946866485013</v>
      </c>
      <c r="P16" s="62">
        <f>MAX(0.0001,1-Data!C22*Data!$G$5/100*Data!G22/B$16/Data!B22)</f>
        <v>0.4775621277469706</v>
      </c>
      <c r="Q16" s="61">
        <f>IF(Data!C$6=1,N16,IF(Data!C$6=2,O16,P16))</f>
        <v>0.4775621277469706</v>
      </c>
      <c r="R16">
        <f t="shared" si="2"/>
        <v>0</v>
      </c>
      <c r="S16">
        <f t="shared" si="3"/>
        <v>0.39894181395195566</v>
      </c>
      <c r="T16">
        <f t="shared" si="4"/>
        <v>0.39894181395195566</v>
      </c>
    </row>
    <row r="17" spans="1:20" s="9" customFormat="1">
      <c r="A17" s="30" t="s">
        <v>36</v>
      </c>
      <c r="B17" s="13"/>
      <c r="C17" s="13"/>
      <c r="D17" s="13"/>
      <c r="E17" s="13"/>
      <c r="F17" s="25"/>
      <c r="G17" s="60">
        <f>Data!B23*Data!C23</f>
        <v>148.4</v>
      </c>
      <c r="H17" s="60">
        <f>IF(Data!C$6=1,Data!D23,IF(Data!C$6=2,G17,Data!B23))</f>
        <v>4.24</v>
      </c>
      <c r="I17" s="27">
        <f>Data!E23*SQRT(Data!F23/20)</f>
        <v>0.72161170577325362</v>
      </c>
      <c r="J17" s="43">
        <f>(1-I17*T17/Data!G23)*100</f>
        <v>93.701958198194831</v>
      </c>
      <c r="K17" s="44">
        <f t="shared" si="0"/>
        <v>3.9729630276034613</v>
      </c>
      <c r="L17" s="45">
        <f t="shared" si="1"/>
        <v>7.5028133533111163E-2</v>
      </c>
      <c r="M17" s="45">
        <f>Data!C23*L17</f>
        <v>2.6259846736588908</v>
      </c>
      <c r="N17" s="61">
        <f>MAX(0.0001,1-Data!C23*Data!$G$5/100*Data!G23/B$16/Data!D23)</f>
        <v>0.54140461215932922</v>
      </c>
      <c r="O17" s="62">
        <f>MAX(0.0001,1-(Data!$G$5/100*Data!G23)/(B$16/100*Data!B23+Data!$G$5/100*Data!G23))</f>
        <v>0.43284936479128855</v>
      </c>
      <c r="P17" s="62">
        <f>MAX(0.0001,1-Data!C23*Data!$G$5/100*Data!G23/B$16/Data!B23)</f>
        <v>0.54140461215932922</v>
      </c>
      <c r="Q17" s="61">
        <f>IF(Data!C$6=1,N17,IF(Data!C$6=2,O17,P17))</f>
        <v>0.54140461215932922</v>
      </c>
      <c r="R17">
        <f t="shared" si="2"/>
        <v>0.10397299951324052</v>
      </c>
      <c r="S17">
        <f t="shared" si="3"/>
        <v>0.39679127400236031</v>
      </c>
      <c r="T17">
        <f t="shared" si="4"/>
        <v>0.34910973596562789</v>
      </c>
    </row>
    <row r="18" spans="1:20" s="9" customFormat="1">
      <c r="A18" s="30" t="s">
        <v>46</v>
      </c>
      <c r="B18" s="13"/>
      <c r="C18" s="13"/>
      <c r="D18" s="13"/>
      <c r="E18" s="13"/>
      <c r="F18" s="50"/>
      <c r="G18" s="60">
        <f>Data!B24*Data!C24</f>
        <v>224.39999999999998</v>
      </c>
      <c r="H18" s="60">
        <f>IF(Data!C$6=1,Data!D24,IF(Data!C$6=2,G18,Data!B24))</f>
        <v>20.399999999999999</v>
      </c>
      <c r="I18" s="27">
        <f>Data!E24*SQRT(Data!F24/20)</f>
        <v>2.1406514736068654</v>
      </c>
      <c r="J18" s="43">
        <f>(1-I18*T18/Data!G24)*100</f>
        <v>99.169926347648214</v>
      </c>
      <c r="K18" s="44">
        <f t="shared" si="0"/>
        <v>20.230664974920234</v>
      </c>
      <c r="L18" s="45">
        <f t="shared" si="1"/>
        <v>2.2206438692582302</v>
      </c>
      <c r="M18" s="45">
        <f>Data!C24*L18</f>
        <v>24.427082561840532</v>
      </c>
      <c r="N18" s="61">
        <f>MAX(0.0001,1-Data!C24*Data!$G$5/100*Data!G24/B$16/Data!D24)</f>
        <v>0.56349206349206349</v>
      </c>
      <c r="O18" s="62">
        <f>MAX(0.0001,1-(Data!$G$5/100*Data!G24)/(B$16/100*Data!B24+Data!$G$5/100*Data!G24))</f>
        <v>0.42343173431734327</v>
      </c>
      <c r="P18" s="62">
        <f>MAX(0.0001,1-Data!C24*Data!$G$5/100*Data!G24/B$16/Data!B24)</f>
        <v>0.85021786492374729</v>
      </c>
      <c r="Q18" s="61">
        <f>IF(Data!C$6=1,N18,IF(Data!C$6=2,O18,P18))</f>
        <v>0.85021786492374729</v>
      </c>
      <c r="R18">
        <f t="shared" si="2"/>
        <v>1.0373682482354694</v>
      </c>
      <c r="S18">
        <f t="shared" si="3"/>
        <v>0.23293259860358859</v>
      </c>
      <c r="T18">
        <f t="shared" si="4"/>
        <v>7.7553367522567751E-2</v>
      </c>
    </row>
    <row r="19" spans="1:20" s="9" customFormat="1">
      <c r="A19" s="30" t="s">
        <v>47</v>
      </c>
      <c r="B19" s="13"/>
      <c r="C19" s="13"/>
      <c r="D19" s="13"/>
      <c r="E19" s="13"/>
      <c r="F19" s="25"/>
      <c r="G19" s="60">
        <f>Data!B25*Data!C25</f>
        <v>1940.3999999999999</v>
      </c>
      <c r="H19" s="60">
        <f>IF(Data!C$6=1,Data!D25,IF(Data!C$6=2,G19,Data!B25))</f>
        <v>58.8</v>
      </c>
      <c r="I19" s="27">
        <f>Data!E25*SQRT(Data!F25/20)</f>
        <v>6.3064533264685707</v>
      </c>
      <c r="J19" s="43">
        <f>(1-I19*T19/Data!G25)*100</f>
        <v>96.252357951240313</v>
      </c>
      <c r="K19" s="44">
        <f t="shared" si="0"/>
        <v>56.596386475329297</v>
      </c>
      <c r="L19" s="45">
        <f t="shared" si="1"/>
        <v>0.63509187184434779</v>
      </c>
      <c r="M19" s="45">
        <f>Data!C25*L19</f>
        <v>20.958031770863478</v>
      </c>
      <c r="N19" s="61">
        <f>MAX(0.0001,1-Data!C25*Data!$G$5/100*Data!G25/B$16/Data!D25)</f>
        <v>1E-4</v>
      </c>
      <c r="O19" s="62">
        <f>MAX(0.0001,1-(Data!$G$5/100*Data!G25)/(B$16/100*Data!B25+Data!$G$5/100*Data!G25))</f>
        <v>0.41777847951369695</v>
      </c>
      <c r="P19" s="62">
        <f>MAX(0.0001,1-Data!C25*Data!$G$5/100*Data!G25/B$16/Data!B25)</f>
        <v>0.54010770975056688</v>
      </c>
      <c r="Q19" s="61">
        <f>IF(Data!C$6=1,N19,IF(Data!C$6=2,O19,P19))</f>
        <v>0.54010770975056688</v>
      </c>
      <c r="R19">
        <f t="shared" si="2"/>
        <v>0.10070507763513104</v>
      </c>
      <c r="S19">
        <f t="shared" si="3"/>
        <v>0.39692399747469853</v>
      </c>
      <c r="T19">
        <f t="shared" si="4"/>
        <v>0.35061050868133115</v>
      </c>
    </row>
    <row r="20" spans="1:20" s="9" customFormat="1">
      <c r="A20" s="30" t="s">
        <v>52</v>
      </c>
      <c r="B20" s="13"/>
      <c r="C20" s="13"/>
      <c r="D20" s="13"/>
      <c r="E20" s="13"/>
      <c r="F20" s="25"/>
      <c r="G20" s="60">
        <f>Data!B26*Data!C26</f>
        <v>923.16</v>
      </c>
      <c r="H20" s="60">
        <f>IF(Data!C$6=1,Data!D26,IF(Data!C$6=2,G20,Data!B26))</f>
        <v>18.84</v>
      </c>
      <c r="I20" s="27">
        <f>Data!E26*SQRT(Data!F26/20)</f>
        <v>3.830480117381494</v>
      </c>
      <c r="J20" s="43">
        <f>(1-I20*T20/Data!G26)*100</f>
        <v>91.957164808762769</v>
      </c>
      <c r="K20" s="44">
        <f t="shared" si="0"/>
        <v>17.324729849970907</v>
      </c>
      <c r="L20" s="45">
        <f t="shared" si="1"/>
        <v>0</v>
      </c>
      <c r="M20" s="45">
        <f>Data!C26*L20</f>
        <v>0</v>
      </c>
      <c r="N20" s="61">
        <f>MAX(0.0001,1-Data!C26*Data!$G$5/100*Data!G26/B$16/Data!D26)</f>
        <v>1E-4</v>
      </c>
      <c r="O20" s="62">
        <f>MAX(0.0001,1-(Data!$G$5/100*Data!G26)/(B$16/100*Data!B26+Data!$G$5/100*Data!G26))</f>
        <v>0.41654792905222815</v>
      </c>
      <c r="P20" s="62">
        <f>MAX(0.0001,1-Data!C26*Data!$G$5/100*Data!G26/B$16/Data!B26)</f>
        <v>0.31366477942911064</v>
      </c>
      <c r="Q20" s="61">
        <f>IF(Data!C$6=1,N20,IF(Data!C$6=2,O20,P20))</f>
        <v>0.31366477942911064</v>
      </c>
      <c r="R20">
        <f t="shared" si="2"/>
        <v>0</v>
      </c>
      <c r="S20">
        <f t="shared" si="3"/>
        <v>0.39894181395195566</v>
      </c>
      <c r="T20">
        <f t="shared" si="4"/>
        <v>0.39894181395195566</v>
      </c>
    </row>
    <row r="21" spans="1:20" s="9" customFormat="1">
      <c r="A21" s="14"/>
      <c r="B21" s="13"/>
      <c r="C21" s="13"/>
      <c r="D21" s="13"/>
      <c r="E21" s="13"/>
      <c r="F21" s="25"/>
      <c r="G21" s="60">
        <f>Data!B27*Data!C27</f>
        <v>3306.7200000000003</v>
      </c>
      <c r="H21" s="60">
        <f>IF(Data!C$6=1,Data!D27,IF(Data!C$6=2,G21,Data!B27))</f>
        <v>39.840000000000003</v>
      </c>
      <c r="I21" s="27">
        <f>Data!E27*SQRT(Data!F27/20)</f>
        <v>1.2550500089986512</v>
      </c>
      <c r="J21" s="43">
        <f>(1-I21*T21/Data!G27)*100</f>
        <v>98.384864750998901</v>
      </c>
      <c r="K21" s="44">
        <f t="shared" si="0"/>
        <v>39.196530116797966</v>
      </c>
      <c r="L21" s="45">
        <f t="shared" si="1"/>
        <v>0</v>
      </c>
      <c r="M21" s="45">
        <f>Data!C27*L21</f>
        <v>0</v>
      </c>
      <c r="N21" s="61">
        <f>MAX(0.0001,1-Data!C27*Data!$G$5/100*Data!G27/B$16/Data!D27)</f>
        <v>1E-4</v>
      </c>
      <c r="O21" s="62">
        <f>MAX(0.0001,1-(Data!$G$5/100*Data!G27)/(B$16/100*Data!B27+Data!$G$5/100*Data!G27))</f>
        <v>0.48060477709567595</v>
      </c>
      <c r="P21" s="62">
        <f>MAX(0.0001,1-Data!C27*Data!$G$5/100*Data!G27/B$16/Data!B27)</f>
        <v>0.1030092592592593</v>
      </c>
      <c r="Q21" s="61">
        <f>IF(Data!C$6=1,N21,IF(Data!C$6=2,O21,P21))</f>
        <v>0.1030092592592593</v>
      </c>
      <c r="R21">
        <f t="shared" si="2"/>
        <v>0</v>
      </c>
      <c r="S21">
        <f t="shared" si="3"/>
        <v>0.39894181395195566</v>
      </c>
      <c r="T21">
        <f t="shared" si="4"/>
        <v>0.39894181395195566</v>
      </c>
    </row>
    <row r="22" spans="1:20" s="9" customFormat="1">
      <c r="A22" s="14"/>
      <c r="B22" s="13"/>
      <c r="C22" s="13"/>
      <c r="D22" s="13"/>
      <c r="E22" s="13"/>
      <c r="F22" s="25"/>
      <c r="G22" s="60">
        <f>Data!B28*Data!C28</f>
        <v>5209.3600000000006</v>
      </c>
      <c r="H22" s="60">
        <f>IF(Data!C$6=1,Data!D28,IF(Data!C$6=2,G22,Data!B28))</f>
        <v>200.36</v>
      </c>
      <c r="I22" s="27">
        <f>Data!E28*SQRT(Data!F28/20)</f>
        <v>22.188470292576344</v>
      </c>
      <c r="J22" s="43">
        <f>(1-I22*T22/Data!G28)*100</f>
        <v>97.695081980565519</v>
      </c>
      <c r="K22" s="44">
        <f t="shared" si="0"/>
        <v>195.74186625626109</v>
      </c>
      <c r="L22" s="45">
        <f t="shared" si="1"/>
        <v>16.873683419900019</v>
      </c>
      <c r="M22" s="45">
        <f>Data!C28*L22</f>
        <v>438.71576891740051</v>
      </c>
      <c r="N22" s="61">
        <f>MAX(0.0001,1-Data!C28*Data!$G$5/100*Data!G28/B$16/Data!D28)</f>
        <v>1E-4</v>
      </c>
      <c r="O22" s="62">
        <f>MAX(0.0001,1-(Data!$G$5/100*Data!G28)/(B$16/100*Data!B28+Data!$G$5/100*Data!G28))</f>
        <v>0.53776049432787387</v>
      </c>
      <c r="P22" s="62">
        <f>MAX(0.0001,1-Data!C28*Data!$G$5/100*Data!G28/B$16/Data!B28)</f>
        <v>0.77651338701448502</v>
      </c>
      <c r="Q22" s="61">
        <f>IF(Data!C$6=1,N22,IF(Data!C$6=2,O22,P22))</f>
        <v>0.77651338701448502</v>
      </c>
      <c r="R22">
        <f t="shared" si="2"/>
        <v>0.76047078493488995</v>
      </c>
      <c r="S22">
        <f t="shared" si="3"/>
        <v>0.29876510695827391</v>
      </c>
      <c r="T22">
        <f t="shared" si="4"/>
        <v>0.12881006695873937</v>
      </c>
    </row>
    <row r="23" spans="1:20" s="9" customFormat="1">
      <c r="A23" s="14"/>
      <c r="B23" s="13"/>
      <c r="C23" s="13"/>
      <c r="D23" s="13"/>
      <c r="E23" s="13"/>
      <c r="F23" s="25"/>
      <c r="G23" s="60">
        <f>Data!B29*Data!C29</f>
        <v>4003.2000000000003</v>
      </c>
      <c r="H23" s="60">
        <f>IF(Data!C$6=1,Data!D29,IF(Data!C$6=2,G23,Data!B29))</f>
        <v>55.6</v>
      </c>
      <c r="I23" s="27">
        <f>Data!E29*SQRT(Data!F29/20)</f>
        <v>8.2426476454292956</v>
      </c>
      <c r="J23" s="43">
        <f>(1-I23*T23/Data!G29)*100</f>
        <v>91.568367170681071</v>
      </c>
      <c r="K23" s="44">
        <f t="shared" si="0"/>
        <v>50.912012146898675</v>
      </c>
      <c r="L23" s="45">
        <f t="shared" si="1"/>
        <v>0</v>
      </c>
      <c r="M23" s="45">
        <f>Data!C29*L23</f>
        <v>0</v>
      </c>
      <c r="N23" s="61">
        <f>MAX(0.0001,1-Data!C29*Data!$G$5/100*Data!G29/B$16/Data!D29)</f>
        <v>1E-4</v>
      </c>
      <c r="O23" s="62">
        <f>MAX(0.0001,1-(Data!$G$5/100*Data!G29)/(B$16/100*Data!B29+Data!$G$5/100*Data!G29))</f>
        <v>0.50652900091102337</v>
      </c>
      <c r="P23" s="62">
        <f>MAX(0.0001,1-Data!C29*Data!$G$5/100*Data!G29/B$16/Data!B29)</f>
        <v>0.29856115107913672</v>
      </c>
      <c r="Q23" s="61">
        <f>IF(Data!C$6=1,N23,IF(Data!C$6=2,O23,P23))</f>
        <v>0.29856115107913672</v>
      </c>
      <c r="R23">
        <f t="shared" si="2"/>
        <v>0</v>
      </c>
      <c r="S23">
        <f t="shared" si="3"/>
        <v>0.39894181395195566</v>
      </c>
      <c r="T23">
        <f t="shared" si="4"/>
        <v>0.39894181395195566</v>
      </c>
    </row>
    <row r="24" spans="1:20" s="9" customFormat="1">
      <c r="A24" s="14"/>
      <c r="B24" s="13"/>
      <c r="C24" s="13"/>
      <c r="D24" s="13"/>
      <c r="E24" s="13"/>
      <c r="F24" s="25"/>
      <c r="G24" s="60">
        <f>Data!B30*Data!C30</f>
        <v>6532.7999999999993</v>
      </c>
      <c r="H24" s="60">
        <f>IF(Data!C$6=1,Data!D30,IF(Data!C$6=2,G24,Data!B30))</f>
        <v>217.76</v>
      </c>
      <c r="I24" s="27">
        <f>Data!E30*SQRT(Data!F30/20)</f>
        <v>18.368789528385449</v>
      </c>
      <c r="J24" s="43">
        <f>(1-I24*T24/Data!G30)*100</f>
        <v>97.957725897965531</v>
      </c>
      <c r="K24" s="44">
        <f t="shared" si="0"/>
        <v>213.31274391540973</v>
      </c>
      <c r="L24" s="45">
        <f t="shared" si="1"/>
        <v>13.595290861489239</v>
      </c>
      <c r="M24" s="45">
        <f>Data!C30*L24</f>
        <v>407.85872584467717</v>
      </c>
      <c r="N24" s="61">
        <f>MAX(0.0001,1-Data!C30*Data!$G$5/100*Data!G30/B$16/Data!D30)</f>
        <v>1E-4</v>
      </c>
      <c r="O24" s="62">
        <f>MAX(0.0001,1-(Data!$G$5/100*Data!G30)/(B$16/100*Data!B30+Data!$G$5/100*Data!G30))</f>
        <v>0.56645394006659266</v>
      </c>
      <c r="P24" s="62">
        <f>MAX(0.0001,1-Data!C30*Data!$G$5/100*Data!G30/B$16/Data!B30)</f>
        <v>0.77038941954445261</v>
      </c>
      <c r="Q24" s="61">
        <f>IF(Data!C$6=1,N24,IF(Data!C$6=2,O24,P24))</f>
        <v>0.77038941954445261</v>
      </c>
      <c r="R24">
        <f t="shared" si="2"/>
        <v>0.74012992747727435</v>
      </c>
      <c r="S24">
        <f t="shared" si="3"/>
        <v>0.3033597581375142</v>
      </c>
      <c r="T24">
        <f t="shared" si="4"/>
        <v>0.13341809587693496</v>
      </c>
    </row>
    <row r="25" spans="1:20" s="9" customFormat="1">
      <c r="A25" s="14"/>
      <c r="B25" s="13"/>
      <c r="C25" s="13"/>
      <c r="D25" s="13"/>
      <c r="E25" s="13"/>
      <c r="F25" s="25"/>
      <c r="G25" s="60">
        <f>Data!B31*Data!C31</f>
        <v>7915.8399999999992</v>
      </c>
      <c r="H25" s="60">
        <f>IF(Data!C$6=1,Data!D31,IF(Data!C$6=2,G25,Data!B31))</f>
        <v>272.95999999999998</v>
      </c>
      <c r="I25" s="27">
        <f>Data!E31*SQRT(Data!F31/20)</f>
        <v>22.323063804969021</v>
      </c>
      <c r="J25" s="43">
        <f>(1-I25*T25/Data!G31)*100</f>
        <v>98.155805234703053</v>
      </c>
      <c r="K25" s="44">
        <f t="shared" si="0"/>
        <v>267.9260859686454</v>
      </c>
      <c r="L25" s="45">
        <f t="shared" si="1"/>
        <v>18.616190945048299</v>
      </c>
      <c r="M25" s="45">
        <f>Data!C31*L25</f>
        <v>539.8695374064007</v>
      </c>
      <c r="N25" s="61">
        <f>MAX(0.0001,1-Data!C31*Data!$G$5/100*Data!G31/B$16/Data!D31)</f>
        <v>1E-4</v>
      </c>
      <c r="O25" s="62">
        <f>MAX(0.0001,1-(Data!$G$5/100*Data!G31)/(B$16/100*Data!B31+Data!$G$5/100*Data!G31))</f>
        <v>0.58924382486555982</v>
      </c>
      <c r="P25" s="62">
        <f>MAX(0.0001,1-Data!C31*Data!$G$5/100*Data!G31/B$16/Data!B31)</f>
        <v>0.79784380291780643</v>
      </c>
      <c r="Q25" s="61">
        <f>IF(Data!C$6=1,N25,IF(Data!C$6=2,O25,P25))</f>
        <v>0.79784380291780643</v>
      </c>
      <c r="R25">
        <f t="shared" si="2"/>
        <v>0.83394426086370865</v>
      </c>
      <c r="S25">
        <f t="shared" si="3"/>
        <v>0.2817680068030643</v>
      </c>
      <c r="T25">
        <f t="shared" si="4"/>
        <v>0.11318100644833606</v>
      </c>
    </row>
    <row r="26" spans="1:20" s="9" customFormat="1">
      <c r="G26" s="60">
        <f>Data!B32*Data!C32</f>
        <v>7745.92</v>
      </c>
      <c r="H26" s="60">
        <f>IF(Data!C$6=1,Data!D32,IF(Data!C$6=2,G26,Data!B32))</f>
        <v>31.36</v>
      </c>
      <c r="I26" s="27">
        <f>Data!E32*SQRT(Data!F32/20)</f>
        <v>2.059622054447821</v>
      </c>
      <c r="J26" s="43">
        <f>(1-I26*T26/Data!G32)*100</f>
        <v>94.864566509644575</v>
      </c>
      <c r="K26" s="44">
        <f t="shared" si="0"/>
        <v>29.749528057424538</v>
      </c>
      <c r="L26" s="45">
        <f t="shared" si="1"/>
        <v>0</v>
      </c>
      <c r="M26" s="45">
        <f>Data!C32*L26</f>
        <v>0</v>
      </c>
      <c r="N26" s="61">
        <f>MAX(0.0001,1-Data!C32*Data!$G$5/100*Data!G32/B$16/Data!D32)</f>
        <v>1E-4</v>
      </c>
      <c r="O26" s="62">
        <f>MAX(0.0001,1-(Data!$G$5/100*Data!G32)/(B$16/100*Data!B32+Data!$G$5/100*Data!G32))</f>
        <v>0.58526874585268751</v>
      </c>
      <c r="P26" s="62">
        <f>MAX(0.0001,1-Data!C32*Data!$G$5/100*Data!G32/B$16/Data!B32)</f>
        <v>1E-4</v>
      </c>
      <c r="Q26" s="61">
        <f>IF(Data!C$6=1,N26,IF(Data!C$6=2,O26,P26))</f>
        <v>1E-4</v>
      </c>
      <c r="R26">
        <f t="shared" si="2"/>
        <v>0</v>
      </c>
      <c r="S26">
        <f t="shared" si="3"/>
        <v>0.39894181395195566</v>
      </c>
      <c r="T26">
        <f t="shared" si="4"/>
        <v>0.39894181395195566</v>
      </c>
    </row>
    <row r="27" spans="1:20" s="9" customFormat="1">
      <c r="G27" s="60">
        <f>Data!B33*Data!C33</f>
        <v>53289.599999999999</v>
      </c>
      <c r="H27" s="60">
        <f>IF(Data!C$6=1,Data!D33,IF(Data!C$6=2,G27,Data!B33))</f>
        <v>218.4</v>
      </c>
      <c r="I27" s="27">
        <f>Data!E33*SQRT(Data!F33/20)</f>
        <v>13.522184546606567</v>
      </c>
      <c r="J27" s="43">
        <f>(1-I27*T27/Data!G33)*100</f>
        <v>87.155798019961125</v>
      </c>
      <c r="K27" s="44">
        <f t="shared" si="0"/>
        <v>190.34826287559511</v>
      </c>
      <c r="L27" s="45">
        <f t="shared" si="1"/>
        <v>0</v>
      </c>
      <c r="M27" s="45">
        <f>Data!C33*L27</f>
        <v>0</v>
      </c>
      <c r="N27" s="61">
        <f>MAX(0.0001,1-Data!C33*Data!$G$5/100*Data!G33/B$16/Data!D33)</f>
        <v>1E-4</v>
      </c>
      <c r="O27" s="62">
        <f>MAX(0.0001,1-(Data!$G$5/100*Data!G33)/(B$16/100*Data!B33+Data!$G$5/100*Data!G33))</f>
        <v>0.78920741989881948</v>
      </c>
      <c r="P27" s="62">
        <f>MAX(0.0001,1-Data!C33*Data!$G$5/100*Data!G33/B$16/Data!B33)</f>
        <v>0.34829059829059827</v>
      </c>
      <c r="Q27" s="61">
        <f>IF(Data!C$6=1,N27,IF(Data!C$6=2,O27,P27))</f>
        <v>0.34829059829059827</v>
      </c>
      <c r="R27">
        <f t="shared" si="2"/>
        <v>0</v>
      </c>
      <c r="S27">
        <f t="shared" si="3"/>
        <v>0.39894181395195566</v>
      </c>
      <c r="T27">
        <f t="shared" si="4"/>
        <v>0.39894181395195566</v>
      </c>
    </row>
    <row r="28" spans="1:20" s="9" customFormat="1">
      <c r="G28" s="60">
        <f>Data!B34*Data!C34</f>
        <v>6800.32</v>
      </c>
      <c r="H28" s="60">
        <f>IF(Data!C$6=1,Data!D34,IF(Data!C$6=2,G28,Data!B34))</f>
        <v>10.76</v>
      </c>
      <c r="I28" s="27">
        <f>Data!E34*SQRT(Data!F34/20)</f>
        <v>1.2095549702651958</v>
      </c>
      <c r="J28" s="43">
        <f>(1-I28*T28/Data!G34)*100</f>
        <v>91.957632434796651</v>
      </c>
      <c r="K28" s="44">
        <f t="shared" si="0"/>
        <v>9.8946412499841205</v>
      </c>
      <c r="L28" s="45">
        <f t="shared" si="1"/>
        <v>0</v>
      </c>
      <c r="M28" s="45">
        <f>Data!C34*L28</f>
        <v>0</v>
      </c>
      <c r="N28" s="61">
        <f>MAX(0.0001,1-Data!C34*Data!$G$5/100*Data!G34/B$16/Data!D34)</f>
        <v>1E-4</v>
      </c>
      <c r="O28" s="62">
        <f>MAX(0.0001,1-(Data!$G$5/100*Data!G34)/(B$16/100*Data!B34+Data!$G$5/100*Data!G34))</f>
        <v>0.56354748603351956</v>
      </c>
      <c r="P28" s="62">
        <f>MAX(0.0001,1-Data!C34*Data!$G$5/100*Data!G34/B$16/Data!B34)</f>
        <v>1E-4</v>
      </c>
      <c r="Q28" s="61">
        <f>IF(Data!C$6=1,N28,IF(Data!C$6=2,O28,P28))</f>
        <v>1E-4</v>
      </c>
      <c r="R28">
        <f t="shared" si="2"/>
        <v>0</v>
      </c>
      <c r="S28">
        <f t="shared" si="3"/>
        <v>0.39894181395195566</v>
      </c>
      <c r="T28">
        <f t="shared" si="4"/>
        <v>0.39894181395195566</v>
      </c>
    </row>
    <row r="29" spans="1:20" s="9" customFormat="1">
      <c r="G29" s="60">
        <f>Data!B35*Data!C35</f>
        <v>2666.88</v>
      </c>
      <c r="H29" s="60">
        <f>IF(Data!C$6=1,Data!D35,IF(Data!C$6=2,G29,Data!B35))</f>
        <v>18.52</v>
      </c>
      <c r="I29" s="27">
        <f>Data!E35*SQRT(Data!F35/20)</f>
        <v>1.2863393691427414</v>
      </c>
      <c r="J29" s="43">
        <f>(1-I29*T29/Data!G35)*100</f>
        <v>96.792658991977376</v>
      </c>
      <c r="K29" s="44">
        <f t="shared" si="0"/>
        <v>17.926000445314209</v>
      </c>
      <c r="L29" s="45">
        <f t="shared" si="1"/>
        <v>0</v>
      </c>
      <c r="M29" s="45">
        <f>Data!C35*L29</f>
        <v>0</v>
      </c>
      <c r="N29" s="61">
        <f>MAX(0.0001,1-Data!C35*Data!$G$5/100*Data!G35/B$16/Data!D35)</f>
        <v>1E-4</v>
      </c>
      <c r="O29" s="62">
        <f>MAX(0.0001,1-(Data!$G$5/100*Data!G35)/(B$16/100*Data!B35+Data!$G$5/100*Data!G35))</f>
        <v>0.45456528853496236</v>
      </c>
      <c r="P29" s="62">
        <f>MAX(0.0001,1-Data!C35*Data!$G$5/100*Data!G35/B$16/Data!B35)</f>
        <v>1E-4</v>
      </c>
      <c r="Q29" s="61">
        <f>IF(Data!C$6=1,N29,IF(Data!C$6=2,O29,P29))</f>
        <v>1E-4</v>
      </c>
      <c r="R29">
        <f t="shared" si="2"/>
        <v>0</v>
      </c>
      <c r="S29">
        <f t="shared" si="3"/>
        <v>0.39894181395195566</v>
      </c>
      <c r="T29">
        <f t="shared" si="4"/>
        <v>0.39894181395195566</v>
      </c>
    </row>
    <row r="30" spans="1:20">
      <c r="G30" s="60">
        <f>Data!B36*Data!C36</f>
        <v>13701.599999999999</v>
      </c>
      <c r="H30" s="60">
        <f>IF(Data!C$6=1,Data!D36,IF(Data!C$6=2,G30,Data!B36))</f>
        <v>26.4</v>
      </c>
      <c r="I30" s="27">
        <f>Data!E36*SQRT(Data!F36/20)</f>
        <v>2.0027402464496302</v>
      </c>
      <c r="J30" s="43">
        <f>(1-I30*T30/Data!G36)*100</f>
        <v>92.010231732067979</v>
      </c>
      <c r="K30" s="44">
        <f t="shared" si="0"/>
        <v>24.290701177265944</v>
      </c>
      <c r="L30" s="45">
        <f t="shared" si="1"/>
        <v>0</v>
      </c>
      <c r="M30" s="45">
        <f>Data!C36*L30</f>
        <v>0</v>
      </c>
      <c r="N30" s="61">
        <f>MAX(0.0001,1-Data!C36*Data!$G$5/100*Data!G36/B$16/Data!D36)</f>
        <v>1E-4</v>
      </c>
      <c r="O30" s="62">
        <f>MAX(0.0001,1-(Data!$G$5/100*Data!G36)/(B$16/100*Data!B36+Data!$G$5/100*Data!G36))</f>
        <v>0.65526751241036951</v>
      </c>
      <c r="P30" s="62">
        <f>MAX(0.0001,1-Data!C36*Data!$G$5/100*Data!G36/B$16/Data!B36)</f>
        <v>1E-4</v>
      </c>
      <c r="Q30" s="61">
        <f>IF(Data!C$6=1,N30,IF(Data!C$6=2,O30,P30))</f>
        <v>1E-4</v>
      </c>
      <c r="R30">
        <f t="shared" si="2"/>
        <v>0</v>
      </c>
      <c r="S30">
        <f t="shared" si="3"/>
        <v>0.39894181395195566</v>
      </c>
      <c r="T30">
        <f t="shared" si="4"/>
        <v>0.39894181395195566</v>
      </c>
    </row>
    <row r="31" spans="1:20">
      <c r="G31" s="60">
        <f>Data!B37*Data!C37</f>
        <v>976.32</v>
      </c>
      <c r="H31" s="60">
        <f>IF(Data!C$6=1,Data!D37,IF(Data!C$6=2,G31,Data!B37))</f>
        <v>8.64</v>
      </c>
      <c r="I31" s="27">
        <f>Data!E37*SQRT(Data!F37/20)</f>
        <v>0.76627357769009485</v>
      </c>
      <c r="J31" s="43">
        <f>(1-I31*T31/Data!G37)*100</f>
        <v>96.603349210365096</v>
      </c>
      <c r="K31" s="44">
        <f t="shared" si="0"/>
        <v>8.346529371775544</v>
      </c>
      <c r="L31" s="45">
        <f t="shared" si="1"/>
        <v>0</v>
      </c>
      <c r="M31" s="45">
        <f>Data!C37*L31</f>
        <v>0</v>
      </c>
      <c r="N31" s="61">
        <f>MAX(0.0001,1-Data!C37*Data!$G$5/100*Data!G37/B$16/Data!D37)</f>
        <v>1E-4</v>
      </c>
      <c r="O31" s="62">
        <f>MAX(0.0001,1-(Data!$G$5/100*Data!G37)/(B$16/100*Data!B37+Data!$G$5/100*Data!G37))</f>
        <v>0.40870387890255444</v>
      </c>
      <c r="P31" s="62">
        <f>MAX(0.0001,1-Data!C37*Data!$G$5/100*Data!G37/B$16/Data!B37)</f>
        <v>1E-4</v>
      </c>
      <c r="Q31" s="61">
        <f>IF(Data!C$6=1,N31,IF(Data!C$6=2,O31,P31))</f>
        <v>1E-4</v>
      </c>
      <c r="R31">
        <f t="shared" si="2"/>
        <v>0</v>
      </c>
      <c r="S31">
        <f t="shared" si="3"/>
        <v>0.39894181395195566</v>
      </c>
      <c r="T31">
        <f t="shared" si="4"/>
        <v>0.39894181395195566</v>
      </c>
    </row>
    <row r="32" spans="1:20">
      <c r="G32" s="60">
        <f>Data!B38*Data!C38</f>
        <v>2321.2800000000002</v>
      </c>
      <c r="H32" s="60">
        <f>IF(Data!C$6=1,Data!D38,IF(Data!C$6=2,G32,Data!B38))</f>
        <v>11.16</v>
      </c>
      <c r="I32" s="27">
        <f>Data!E38*SQRT(Data!F38/20)</f>
        <v>1.6126270268275331</v>
      </c>
      <c r="J32" s="43">
        <f>(1-I32*T32/Data!G38)*100</f>
        <v>93.566556486894754</v>
      </c>
      <c r="K32" s="44">
        <f t="shared" si="0"/>
        <v>10.442027703937454</v>
      </c>
      <c r="L32" s="45">
        <f t="shared" si="1"/>
        <v>0</v>
      </c>
      <c r="M32" s="45">
        <f>Data!C38*L32</f>
        <v>0</v>
      </c>
      <c r="N32" s="61">
        <f>MAX(0.0001,1-Data!C38*Data!$G$5/100*Data!G38/B$16/Data!D38)</f>
        <v>1E-4</v>
      </c>
      <c r="O32" s="62">
        <f>MAX(0.0001,1-(Data!$G$5/100*Data!G38)/(B$16/100*Data!B38+Data!$G$5/100*Data!G38))</f>
        <v>0.44552874378992191</v>
      </c>
      <c r="P32" s="62">
        <f>MAX(0.0001,1-Data!C38*Data!$G$5/100*Data!G38/B$16/Data!B38)</f>
        <v>1E-4</v>
      </c>
      <c r="Q32" s="61">
        <f>IF(Data!C$6=1,N32,IF(Data!C$6=2,O32,P32))</f>
        <v>1E-4</v>
      </c>
      <c r="R32">
        <f t="shared" si="2"/>
        <v>0</v>
      </c>
      <c r="S32">
        <f t="shared" si="3"/>
        <v>0.39894181395195566</v>
      </c>
      <c r="T32">
        <f t="shared" si="4"/>
        <v>0.39894181395195566</v>
      </c>
    </row>
    <row r="33" spans="7:20">
      <c r="G33" s="60">
        <f>Data!B39*Data!C39</f>
        <v>6190.48</v>
      </c>
      <c r="H33" s="60">
        <f>IF(Data!C$6=1,Data!D39,IF(Data!C$6=2,G33,Data!B39))</f>
        <v>17.84</v>
      </c>
      <c r="I33" s="27">
        <f>Data!E39*SQRT(Data!F39/20)</f>
        <v>2.7014488240083141</v>
      </c>
      <c r="J33" s="43">
        <f>(1-I33*T33/Data!G39)*100</f>
        <v>89.222791058517458</v>
      </c>
      <c r="K33" s="44">
        <f t="shared" si="0"/>
        <v>15.917345924839514</v>
      </c>
      <c r="L33" s="45">
        <f t="shared" si="1"/>
        <v>0</v>
      </c>
      <c r="M33" s="45">
        <f>Data!C39*L33</f>
        <v>0</v>
      </c>
      <c r="N33" s="61">
        <f>MAX(0.0001,1-Data!C39*Data!$G$5/100*Data!G39/B$16/Data!D39)</f>
        <v>1E-4</v>
      </c>
      <c r="O33" s="62">
        <f>MAX(0.0001,1-(Data!$G$5/100*Data!G39)/(B$16/100*Data!B39+Data!$G$5/100*Data!G39))</f>
        <v>0.56226362235607219</v>
      </c>
      <c r="P33" s="62">
        <f>MAX(0.0001,1-Data!C39*Data!$G$5/100*Data!G39/B$16/Data!B39)</f>
        <v>1E-4</v>
      </c>
      <c r="Q33" s="61">
        <f>IF(Data!C$6=1,N33,IF(Data!C$6=2,O33,P33))</f>
        <v>1E-4</v>
      </c>
      <c r="R33">
        <f t="shared" si="2"/>
        <v>0</v>
      </c>
      <c r="S33">
        <f t="shared" si="3"/>
        <v>0.39894181395195566</v>
      </c>
      <c r="T33">
        <f t="shared" si="4"/>
        <v>0.39894181395195566</v>
      </c>
    </row>
    <row r="34" spans="7:20">
      <c r="G34" s="60">
        <f>Data!B40*Data!C40</f>
        <v>7423.2000000000007</v>
      </c>
      <c r="H34" s="60">
        <f>IF(Data!C$6=1,Data!D40,IF(Data!C$6=2,G34,Data!B40))</f>
        <v>41.24</v>
      </c>
      <c r="I34" s="27">
        <f>Data!E40*SQRT(Data!F40/20)</f>
        <v>3.6898964228675588</v>
      </c>
      <c r="J34" s="43">
        <f>(1-I34*T34/Data!G40)*100</f>
        <v>92.990219179839912</v>
      </c>
      <c r="K34" s="44">
        <f t="shared" si="0"/>
        <v>38.349166389765983</v>
      </c>
      <c r="L34" s="45">
        <f t="shared" si="1"/>
        <v>0</v>
      </c>
      <c r="M34" s="45">
        <f>Data!C40*L34</f>
        <v>0</v>
      </c>
      <c r="N34" s="61">
        <f>MAX(0.0001,1-Data!C40*Data!$G$5/100*Data!G40/B$16/Data!D40)</f>
        <v>1E-4</v>
      </c>
      <c r="O34" s="62">
        <f>MAX(0.0001,1-(Data!$G$5/100*Data!G40)/(B$16/100*Data!B40+Data!$G$5/100*Data!G40))</f>
        <v>0.58573998674367966</v>
      </c>
      <c r="P34" s="62">
        <f>MAX(0.0001,1-Data!C40*Data!$G$5/100*Data!G40/B$16/Data!B40)</f>
        <v>1E-4</v>
      </c>
      <c r="Q34" s="61">
        <f>IF(Data!C$6=1,N34,IF(Data!C$6=2,O34,P34))</f>
        <v>1E-4</v>
      </c>
      <c r="R34">
        <f t="shared" si="2"/>
        <v>0</v>
      </c>
      <c r="S34">
        <f t="shared" si="3"/>
        <v>0.39894181395195566</v>
      </c>
      <c r="T34">
        <f t="shared" si="4"/>
        <v>0.39894181395195566</v>
      </c>
    </row>
    <row r="35" spans="7:20">
      <c r="G35" s="60">
        <f>Data!B41*Data!C41</f>
        <v>7010.24</v>
      </c>
      <c r="H35" s="60">
        <f>IF(Data!C$6=1,Data!D41,IF(Data!C$6=2,G35,Data!B41))</f>
        <v>46.12</v>
      </c>
      <c r="I35" s="27">
        <f>Data!E41*SQRT(Data!F41/20)</f>
        <v>4.0294039522588845</v>
      </c>
      <c r="J35" s="43">
        <f>(1-I35*T35/Data!G41)*100</f>
        <v>93.570009112562644</v>
      </c>
      <c r="K35" s="44">
        <f t="shared" si="0"/>
        <v>43.154488202713893</v>
      </c>
      <c r="L35" s="45">
        <f t="shared" si="1"/>
        <v>0</v>
      </c>
      <c r="M35" s="45">
        <f>Data!C41*L35</f>
        <v>0</v>
      </c>
      <c r="N35" s="61">
        <f>MAX(0.0001,1-Data!C41*Data!$G$5/100*Data!G41/B$16/Data!D41)</f>
        <v>1E-4</v>
      </c>
      <c r="O35" s="62">
        <f>MAX(0.0001,1-(Data!$G$5/100*Data!G41)/(B$16/100*Data!B41+Data!$G$5/100*Data!G41))</f>
        <v>0.57049396629923854</v>
      </c>
      <c r="P35" s="62">
        <f>MAX(0.0001,1-Data!C41*Data!$G$5/100*Data!G41/B$16/Data!B41)</f>
        <v>1E-4</v>
      </c>
      <c r="Q35" s="61">
        <f>IF(Data!C$6=1,N35,IF(Data!C$6=2,O35,P35))</f>
        <v>1E-4</v>
      </c>
      <c r="R35">
        <f t="shared" si="2"/>
        <v>0</v>
      </c>
      <c r="S35">
        <f t="shared" si="3"/>
        <v>0.39894181395195566</v>
      </c>
      <c r="T35">
        <f t="shared" si="4"/>
        <v>0.39894181395195566</v>
      </c>
    </row>
    <row r="36" spans="7:20">
      <c r="G36" s="60">
        <f>Data!B42*Data!C42</f>
        <v>804.76</v>
      </c>
      <c r="H36" s="60">
        <f>IF(Data!C$6=1,Data!D42,IF(Data!C$6=2,G36,Data!B42))</f>
        <v>13.64</v>
      </c>
      <c r="I36" s="27">
        <f>Data!E42*SQRT(Data!F42/20)</f>
        <v>1.3055012979464338</v>
      </c>
      <c r="J36" s="43">
        <f>(1-I36*T36/Data!G42)*100</f>
        <v>96.279863886290116</v>
      </c>
      <c r="K36" s="44">
        <f t="shared" si="0"/>
        <v>13.132573434089972</v>
      </c>
      <c r="L36" s="45">
        <f t="shared" si="1"/>
        <v>0</v>
      </c>
      <c r="M36" s="45">
        <f>Data!C42*L36</f>
        <v>0</v>
      </c>
      <c r="N36" s="61">
        <f>MAX(0.0001,1-Data!C42*Data!$G$5/100*Data!G42/B$16/Data!D42)</f>
        <v>1E-4</v>
      </c>
      <c r="O36" s="62">
        <f>MAX(0.0001,1-(Data!$G$5/100*Data!G42)/(B$16/100*Data!B42+Data!$G$5/100*Data!G42))</f>
        <v>0.41227834497581939</v>
      </c>
      <c r="P36" s="62">
        <f>MAX(0.0001,1-Data!C42*Data!$G$5/100*Data!G42/B$16/Data!B42)</f>
        <v>0.15892798957315091</v>
      </c>
      <c r="Q36" s="61">
        <f>IF(Data!C$6=1,N36,IF(Data!C$6=2,O36,P36))</f>
        <v>0.15892798957315091</v>
      </c>
      <c r="R36">
        <f t="shared" si="2"/>
        <v>0</v>
      </c>
      <c r="S36">
        <f t="shared" si="3"/>
        <v>0.39894181395195566</v>
      </c>
      <c r="T36">
        <f t="shared" si="4"/>
        <v>0.39894181395195566</v>
      </c>
    </row>
    <row r="37" spans="7:20">
      <c r="G37" s="60">
        <f>Data!B43*Data!C43</f>
        <v>1229.1199999999999</v>
      </c>
      <c r="H37" s="60">
        <f>IF(Data!C$6=1,Data!D43,IF(Data!C$6=2,G37,Data!B43))</f>
        <v>26.72</v>
      </c>
      <c r="I37" s="27">
        <f>Data!E43*SQRT(Data!F43/20)</f>
        <v>2.9785813909132695</v>
      </c>
      <c r="J37" s="43">
        <f>(1-I37*T37/Data!G43)*100</f>
        <v>96.166836570662966</v>
      </c>
      <c r="K37" s="44">
        <f t="shared" si="0"/>
        <v>25.695778731681145</v>
      </c>
      <c r="L37" s="45">
        <f t="shared" si="1"/>
        <v>0</v>
      </c>
      <c r="M37" s="45">
        <f>Data!C43*L37</f>
        <v>0</v>
      </c>
      <c r="N37" s="61">
        <f>MAX(0.0001,1-Data!C43*Data!$G$5/100*Data!G43/B$16/Data!D43)</f>
        <v>1E-4</v>
      </c>
      <c r="O37" s="62">
        <f>MAX(0.0001,1-(Data!$G$5/100*Data!G43)/(B$16/100*Data!B43+Data!$G$5/100*Data!G43))</f>
        <v>0.38294213191502913</v>
      </c>
      <c r="P37" s="62">
        <f>MAX(0.0001,1-Data!C43*Data!$G$5/100*Data!G43/B$16/Data!B43)</f>
        <v>0.25877411842980691</v>
      </c>
      <c r="Q37" s="61">
        <f>IF(Data!C$6=1,N37,IF(Data!C$6=2,O37,P37))</f>
        <v>0.25877411842980691</v>
      </c>
      <c r="R37">
        <f t="shared" si="2"/>
        <v>0</v>
      </c>
      <c r="S37">
        <f t="shared" si="3"/>
        <v>0.39894181395195566</v>
      </c>
      <c r="T37">
        <f t="shared" si="4"/>
        <v>0.39894181395195566</v>
      </c>
    </row>
    <row r="38" spans="7:20">
      <c r="G38" s="60">
        <f>Data!B44*Data!C44</f>
        <v>8671.5999999999985</v>
      </c>
      <c r="H38" s="60">
        <f>IF(Data!C$6=1,Data!D44,IF(Data!C$6=2,G38,Data!B44))</f>
        <v>6.52</v>
      </c>
      <c r="I38" s="27">
        <f>Data!E44*SQRT(Data!F44/20)</f>
        <v>0.53922489590074663</v>
      </c>
      <c r="J38" s="43">
        <f>(1-I38*T38/Data!G44)*100</f>
        <v>92.829354730043391</v>
      </c>
      <c r="K38" s="44">
        <f t="shared" si="0"/>
        <v>6.0524739283988289</v>
      </c>
      <c r="L38" s="45">
        <f t="shared" si="1"/>
        <v>0</v>
      </c>
      <c r="M38" s="45">
        <f>Data!C44*L38</f>
        <v>0</v>
      </c>
      <c r="N38" s="61">
        <f>MAX(0.0001,1-Data!C44*Data!$G$5/100*Data!G44/B$16/Data!D44)</f>
        <v>1E-4</v>
      </c>
      <c r="O38" s="62">
        <f>MAX(0.0001,1-(Data!$G$5/100*Data!G44)/(B$16/100*Data!B44+Data!$G$5/100*Data!G44))</f>
        <v>0.61010605115408612</v>
      </c>
      <c r="P38" s="62">
        <f>MAX(0.0001,1-Data!C44*Data!$G$5/100*Data!G44/B$16/Data!B44)</f>
        <v>1E-4</v>
      </c>
      <c r="Q38" s="61">
        <f>IF(Data!C$6=1,N38,IF(Data!C$6=2,O38,P38))</f>
        <v>1E-4</v>
      </c>
      <c r="R38">
        <f t="shared" si="2"/>
        <v>0</v>
      </c>
      <c r="S38">
        <f t="shared" si="3"/>
        <v>0.39894181395195566</v>
      </c>
      <c r="T38">
        <f t="shared" si="4"/>
        <v>0.39894181395195566</v>
      </c>
    </row>
    <row r="39" spans="7:20">
      <c r="G39" s="60">
        <f>Data!B45*Data!C45</f>
        <v>11832.480000000001</v>
      </c>
      <c r="H39" s="60">
        <f>IF(Data!C$6=1,Data!D45,IF(Data!C$6=2,G39,Data!B45))</f>
        <v>11.88</v>
      </c>
      <c r="I39" s="27">
        <f>Data!E45*SQRT(Data!F45/20)</f>
        <v>1.2107809800965768</v>
      </c>
      <c r="J39" s="43">
        <f>(1-I39*T39/Data!G45)*100</f>
        <v>90.339376790034891</v>
      </c>
      <c r="K39" s="44">
        <f t="shared" si="0"/>
        <v>10.732317962656145</v>
      </c>
      <c r="L39" s="45">
        <f t="shared" si="1"/>
        <v>0</v>
      </c>
      <c r="M39" s="45">
        <f>Data!C45*L39</f>
        <v>0</v>
      </c>
      <c r="N39" s="61">
        <f>MAX(0.0001,1-Data!C45*Data!$G$5/100*Data!G45/B$16/Data!D45)</f>
        <v>1E-4</v>
      </c>
      <c r="O39" s="62">
        <f>MAX(0.0001,1-(Data!$G$5/100*Data!G45)/(B$16/100*Data!B45+Data!$G$5/100*Data!G45))</f>
        <v>0.63109432180380121</v>
      </c>
      <c r="P39" s="62">
        <f>MAX(0.0001,1-Data!C45*Data!$G$5/100*Data!G45/B$16/Data!B45)</f>
        <v>1E-4</v>
      </c>
      <c r="Q39" s="61">
        <f>IF(Data!C$6=1,N39,IF(Data!C$6=2,O39,P39))</f>
        <v>1E-4</v>
      </c>
      <c r="R39">
        <f t="shared" si="2"/>
        <v>0</v>
      </c>
      <c r="S39">
        <f t="shared" si="3"/>
        <v>0.39894181395195566</v>
      </c>
      <c r="T39">
        <f t="shared" si="4"/>
        <v>0.39894181395195566</v>
      </c>
    </row>
    <row r="40" spans="7:20">
      <c r="G40" s="60">
        <f>Data!B46*Data!C46</f>
        <v>13890</v>
      </c>
      <c r="H40" s="60">
        <f>IF(Data!C$6=1,Data!D46,IF(Data!C$6=2,G40,Data!B46))</f>
        <v>185.2</v>
      </c>
      <c r="I40" s="27">
        <f>Data!E46*SQRT(Data!F46/20)</f>
        <v>3.1562410446305993</v>
      </c>
      <c r="J40" s="43">
        <f>(1-I40*T40/Data!G46)*100</f>
        <v>98.744099319279172</v>
      </c>
      <c r="K40" s="44">
        <f t="shared" si="0"/>
        <v>182.87407193930503</v>
      </c>
      <c r="L40" s="45">
        <f t="shared" si="1"/>
        <v>0.85104973421226071</v>
      </c>
      <c r="M40" s="45">
        <f>Data!C46*L40</f>
        <v>63.828730065919551</v>
      </c>
      <c r="N40" s="61">
        <f>MAX(0.0001,1-Data!C46*Data!$G$5/100*Data!G46/B$16/Data!D46)</f>
        <v>1E-4</v>
      </c>
      <c r="O40" s="62">
        <f>MAX(0.0001,1-(Data!$G$5/100*Data!G46)/(B$16/100*Data!B46+Data!$G$5/100*Data!G46))</f>
        <v>0.65575576363207178</v>
      </c>
      <c r="P40" s="62">
        <f>MAX(0.0001,1-Data!C46*Data!$G$5/100*Data!G46/B$16/Data!B46)</f>
        <v>0.60628149748020155</v>
      </c>
      <c r="Q40" s="61">
        <f>IF(Data!C$6=1,N40,IF(Data!C$6=2,O40,P40))</f>
        <v>0.60628149748020155</v>
      </c>
      <c r="R40">
        <f t="shared" si="2"/>
        <v>0.26964028481286861</v>
      </c>
      <c r="S40">
        <f t="shared" si="3"/>
        <v>0.38469954805705259</v>
      </c>
      <c r="T40">
        <f t="shared" si="4"/>
        <v>0.27853717890151802</v>
      </c>
    </row>
    <row r="41" spans="7:20">
      <c r="G41" s="60">
        <f>Data!B47*Data!C47</f>
        <v>23774.399999999998</v>
      </c>
      <c r="H41" s="60">
        <f>IF(Data!C$6=1,Data!D47,IF(Data!C$6=2,G41,Data!B47))</f>
        <v>914.4</v>
      </c>
      <c r="I41" s="27">
        <f>Data!E47*SQRT(Data!F47/20)</f>
        <v>44.336564163456593</v>
      </c>
      <c r="J41" s="43">
        <f>(1-I41*T41/Data!G47)*100</f>
        <v>99.163282323936386</v>
      </c>
      <c r="K41" s="44">
        <f t="shared" si="0"/>
        <v>906.74905357007435</v>
      </c>
      <c r="L41" s="45">
        <f t="shared" si="1"/>
        <v>55.663563248184552</v>
      </c>
      <c r="M41" s="45">
        <f>Data!C47*L41</f>
        <v>1447.2526444527984</v>
      </c>
      <c r="N41" s="61">
        <f>MAX(0.0001,1-Data!C47*Data!$G$5/100*Data!G47/B$16/Data!D47)</f>
        <v>1E-4</v>
      </c>
      <c r="O41" s="62">
        <f>MAX(0.0001,1-(Data!$G$5/100*Data!G47)/(B$16/100*Data!B47+Data!$G$5/100*Data!G47))</f>
        <v>0.71300716507394668</v>
      </c>
      <c r="P41" s="62">
        <f>MAX(0.0001,1-Data!C47*Data!$G$5/100*Data!G47/B$16/Data!B47)</f>
        <v>0.89534728297851651</v>
      </c>
      <c r="Q41" s="61">
        <f>IF(Data!C$6=1,N41,IF(Data!C$6=2,O41,P41))</f>
        <v>0.89534728297851651</v>
      </c>
      <c r="R41">
        <f t="shared" si="2"/>
        <v>1.2554776018044262</v>
      </c>
      <c r="S41">
        <f t="shared" si="3"/>
        <v>0.18139982486999415</v>
      </c>
      <c r="T41">
        <f t="shared" si="4"/>
        <v>5.0010682681544655E-2</v>
      </c>
    </row>
    <row r="42" spans="7:20">
      <c r="G42" s="60">
        <f>Data!B48*Data!C48</f>
        <v>2669.2799999999997</v>
      </c>
      <c r="H42" s="60">
        <f>IF(Data!C$6=1,Data!D48,IF(Data!C$6=2,G42,Data!B48))</f>
        <v>32.159999999999997</v>
      </c>
      <c r="I42" s="27">
        <f>Data!E48*SQRT(Data!F48/20)</f>
        <v>2.0779803496958977</v>
      </c>
      <c r="J42" s="43">
        <f>(1-I42*T42/Data!G48)*100</f>
        <v>97.039309821199282</v>
      </c>
      <c r="K42" s="44">
        <f t="shared" si="0"/>
        <v>31.207842038497688</v>
      </c>
      <c r="L42" s="45">
        <f t="shared" si="1"/>
        <v>0</v>
      </c>
      <c r="M42" s="45">
        <f>Data!C48*L42</f>
        <v>0</v>
      </c>
      <c r="N42" s="61">
        <f>MAX(0.0001,1-Data!C48*Data!$G$5/100*Data!G48/B$16/Data!D48)</f>
        <v>1E-4</v>
      </c>
      <c r="O42" s="62">
        <f>MAX(0.0001,1-(Data!$G$5/100*Data!G48)/(B$16/100*Data!B48+Data!$G$5/100*Data!G48))</f>
        <v>0.45264606530714369</v>
      </c>
      <c r="P42" s="62">
        <f>MAX(0.0001,1-Data!C48*Data!$G$5/100*Data!G48/B$16/Data!B48)</f>
        <v>1E-4</v>
      </c>
      <c r="Q42" s="61">
        <f>IF(Data!C$6=1,N42,IF(Data!C$6=2,O42,P42))</f>
        <v>1E-4</v>
      </c>
      <c r="R42">
        <f t="shared" si="2"/>
        <v>0</v>
      </c>
      <c r="S42">
        <f t="shared" si="3"/>
        <v>0.39894181395195566</v>
      </c>
      <c r="T42">
        <f t="shared" si="4"/>
        <v>0.39894181395195566</v>
      </c>
    </row>
    <row r="43" spans="7:20">
      <c r="G43" s="60">
        <f>Data!B49*Data!C49</f>
        <v>8522.08</v>
      </c>
      <c r="H43" s="60">
        <f>IF(Data!C$6=1,Data!D49,IF(Data!C$6=2,G43,Data!B49))</f>
        <v>86.96</v>
      </c>
      <c r="I43" s="27">
        <f>Data!E49*SQRT(Data!F49/20)</f>
        <v>5.9888810403963886</v>
      </c>
      <c r="J43" s="43">
        <f>(1-I43*T43/Data!G49)*100</f>
        <v>94.311392700480454</v>
      </c>
      <c r="K43" s="44">
        <f t="shared" si="0"/>
        <v>82.013187092337787</v>
      </c>
      <c r="L43" s="45">
        <f t="shared" si="1"/>
        <v>0</v>
      </c>
      <c r="M43" s="45">
        <f>Data!C49*L43</f>
        <v>0</v>
      </c>
      <c r="N43" s="61">
        <f>MAX(0.0001,1-Data!C49*Data!$G$5/100*Data!G49/B$16/Data!D49)</f>
        <v>1E-4</v>
      </c>
      <c r="O43" s="62">
        <f>MAX(0.0001,1-(Data!$G$5/100*Data!G49)/(B$16/100*Data!B49+Data!$G$5/100*Data!G49))</f>
        <v>0.59851335229879776</v>
      </c>
      <c r="P43" s="62">
        <f>MAX(0.0001,1-Data!C49*Data!$G$5/100*Data!G49/B$16/Data!B49)</f>
        <v>0.34260962894817537</v>
      </c>
      <c r="Q43" s="61">
        <f>IF(Data!C$6=1,N43,IF(Data!C$6=2,O43,P43))</f>
        <v>0.34260962894817537</v>
      </c>
      <c r="R43">
        <f t="shared" si="2"/>
        <v>0</v>
      </c>
      <c r="S43">
        <f t="shared" si="3"/>
        <v>0.39894181395195566</v>
      </c>
      <c r="T43">
        <f t="shared" si="4"/>
        <v>0.39894181395195566</v>
      </c>
    </row>
    <row r="44" spans="7:20">
      <c r="G44" s="60">
        <f>Data!B50*Data!C50</f>
        <v>21229.200000000001</v>
      </c>
      <c r="H44" s="60">
        <f>IF(Data!C$6=1,Data!D50,IF(Data!C$6=2,G44,Data!B50))</f>
        <v>707.64</v>
      </c>
      <c r="I44" s="27">
        <f>Data!E50*SQRT(Data!F50/20)</f>
        <v>72.973117369638985</v>
      </c>
      <c r="J44" s="43">
        <f>(1-I44*T44/Data!G50)*100</f>
        <v>97.85625343140731</v>
      </c>
      <c r="K44" s="44">
        <f t="shared" si="0"/>
        <v>692.46999178201065</v>
      </c>
      <c r="L44" s="45">
        <f t="shared" si="1"/>
        <v>82.969393259672444</v>
      </c>
      <c r="M44" s="45">
        <f>Data!C50*L44</f>
        <v>2489.0817977901734</v>
      </c>
      <c r="N44" s="61">
        <f>MAX(0.0001,1-Data!C50*Data!$G$5/100*Data!G50/B$16/Data!D50)</f>
        <v>1E-4</v>
      </c>
      <c r="O44" s="62">
        <f>MAX(0.0001,1-(Data!$G$5/100*Data!G50)/(B$16/100*Data!B50+Data!$G$5/100*Data!G50))</f>
        <v>0.70130796827752984</v>
      </c>
      <c r="P44" s="62">
        <f>MAX(0.0001,1-Data!C50*Data!$G$5/100*Data!G50/B$16/Data!B50)</f>
        <v>0.87222787481393549</v>
      </c>
      <c r="Q44" s="61">
        <f>IF(Data!C$6=1,N44,IF(Data!C$6=2,O44,P44))</f>
        <v>0.87222787481393549</v>
      </c>
      <c r="R44">
        <f t="shared" si="2"/>
        <v>1.1369857318743586</v>
      </c>
      <c r="S44">
        <f t="shared" si="3"/>
        <v>0.20902362823242898</v>
      </c>
      <c r="T44">
        <f t="shared" si="4"/>
        <v>6.3748544964609133E-2</v>
      </c>
    </row>
    <row r="45" spans="7:20">
      <c r="G45" s="60">
        <f>Data!B51*Data!C51</f>
        <v>17918.960000000003</v>
      </c>
      <c r="H45" s="60">
        <f>IF(Data!C$6=1,Data!D51,IF(Data!C$6=2,G45,Data!B51))</f>
        <v>208.36</v>
      </c>
      <c r="I45" s="27">
        <f>Data!E51*SQRT(Data!F51/20)</f>
        <v>19.94442820083507</v>
      </c>
      <c r="J45" s="43">
        <f>(1-I45*T45/Data!G51)*100</f>
        <v>91.841814315683735</v>
      </c>
      <c r="K45" s="44">
        <f t="shared" si="0"/>
        <v>191.36160430815863</v>
      </c>
      <c r="L45" s="45">
        <f t="shared" si="1"/>
        <v>4.9867108029291431</v>
      </c>
      <c r="M45" s="45">
        <f>Data!C51*L45</f>
        <v>428.85712905190633</v>
      </c>
      <c r="N45" s="61">
        <f>MAX(0.0001,1-Data!C51*Data!$G$5/100*Data!G51/B$16/Data!D51)</f>
        <v>1E-4</v>
      </c>
      <c r="O45" s="62">
        <f>MAX(0.0001,1-(Data!$G$5/100*Data!G51)/(B$16/100*Data!B51+Data!$G$5/100*Data!G51))</f>
        <v>0.68184594798999365</v>
      </c>
      <c r="P45" s="62">
        <f>MAX(0.0001,1-Data!C51*Data!$G$5/100*Data!G51/B$16/Data!B51)</f>
        <v>0.59871803075872954</v>
      </c>
      <c r="Q45" s="61">
        <f>IF(Data!C$6=1,N45,IF(Data!C$6=2,O45,P45))</f>
        <v>0.59871803075872954</v>
      </c>
      <c r="R45">
        <f t="shared" si="2"/>
        <v>0.250030271748796</v>
      </c>
      <c r="S45">
        <f t="shared" si="3"/>
        <v>0.38666473826181774</v>
      </c>
      <c r="T45">
        <f t="shared" si="4"/>
        <v>0.28633209844453089</v>
      </c>
    </row>
    <row r="46" spans="7:20">
      <c r="G46" s="60">
        <f>Data!B52*Data!C52</f>
        <v>6613.92</v>
      </c>
      <c r="H46" s="60">
        <f>IF(Data!C$6=1,Data!D52,IF(Data!C$6=2,G46,Data!B52))</f>
        <v>183.72</v>
      </c>
      <c r="I46" s="27">
        <f>Data!E52*SQRT(Data!F52/20)</f>
        <v>12.341757340253762</v>
      </c>
      <c r="J46" s="43">
        <f>(1-I46*T46/Data!G52)*100</f>
        <v>97.932641937266823</v>
      </c>
      <c r="K46" s="44">
        <f t="shared" si="0"/>
        <v>179.9218497671466</v>
      </c>
      <c r="L46" s="45">
        <f t="shared" si="1"/>
        <v>7.3820414521730191</v>
      </c>
      <c r="M46" s="45">
        <f>Data!C52*L46</f>
        <v>265.75349227822869</v>
      </c>
      <c r="N46" s="61">
        <f>MAX(0.0001,1-Data!C52*Data!$G$5/100*Data!G52/B$16/Data!D52)</f>
        <v>1E-4</v>
      </c>
      <c r="O46" s="62">
        <f>MAX(0.0001,1-(Data!$G$5/100*Data!G52)/(B$16/100*Data!B52+Data!$G$5/100*Data!G52))</f>
        <v>0.56704092620662694</v>
      </c>
      <c r="P46" s="62">
        <f>MAX(0.0001,1-Data!C52*Data!$G$5/100*Data!G52/B$16/Data!B52)</f>
        <v>0.72512519050729374</v>
      </c>
      <c r="Q46" s="61">
        <f>IF(Data!C$6=1,N46,IF(Data!C$6=2,O46,P46))</f>
        <v>0.72512519050729374</v>
      </c>
      <c r="R46">
        <f t="shared" si="2"/>
        <v>0.59813535857619082</v>
      </c>
      <c r="S46">
        <f t="shared" si="3"/>
        <v>0.33359664816657114</v>
      </c>
      <c r="T46">
        <f t="shared" si="4"/>
        <v>0.16918430542708907</v>
      </c>
    </row>
    <row r="47" spans="7:20">
      <c r="G47" s="60">
        <f>Data!B53*Data!C53</f>
        <v>5503.96</v>
      </c>
      <c r="H47" s="60">
        <f>IF(Data!C$6=1,Data!D53,IF(Data!C$6=2,G47,Data!B53))</f>
        <v>71.48</v>
      </c>
      <c r="I47" s="27">
        <f>Data!E53*SQRT(Data!F53/20)</f>
        <v>3.788871908856728</v>
      </c>
      <c r="J47" s="43">
        <f>(1-I47*T47/Data!G53)*100</f>
        <v>96.4847920182537</v>
      </c>
      <c r="K47" s="44">
        <f t="shared" si="0"/>
        <v>68.967329334647744</v>
      </c>
      <c r="L47" s="45">
        <f t="shared" si="1"/>
        <v>0</v>
      </c>
      <c r="M47" s="45">
        <f>Data!C53*L47</f>
        <v>0</v>
      </c>
      <c r="N47" s="61">
        <f>MAX(0.0001,1-Data!C53*Data!$G$5/100*Data!G53/B$16/Data!D53)</f>
        <v>1E-4</v>
      </c>
      <c r="O47" s="62">
        <f>MAX(0.0001,1-(Data!$G$5/100*Data!G53)/(B$16/100*Data!B53+Data!$G$5/100*Data!G53))</f>
        <v>0.54480784539557248</v>
      </c>
      <c r="P47" s="62">
        <f>MAX(0.0001,1-Data!C53*Data!$G$5/100*Data!G53/B$16/Data!B53)</f>
        <v>0.35665765093577073</v>
      </c>
      <c r="Q47" s="61">
        <f>IF(Data!C$6=1,N47,IF(Data!C$6=2,O47,P47))</f>
        <v>0.35665765093577073</v>
      </c>
      <c r="R47">
        <f t="shared" si="2"/>
        <v>0</v>
      </c>
      <c r="S47">
        <f t="shared" si="3"/>
        <v>0.39894181395195566</v>
      </c>
      <c r="T47">
        <f t="shared" si="4"/>
        <v>0.39894181395195566</v>
      </c>
    </row>
    <row r="48" spans="7:20">
      <c r="G48" s="60">
        <f>Data!B54*Data!C54</f>
        <v>7865.76</v>
      </c>
      <c r="H48" s="60">
        <f>IF(Data!C$6=1,Data!D54,IF(Data!C$6=2,G48,Data!B54))</f>
        <v>280.92</v>
      </c>
      <c r="I48" s="27">
        <f>Data!E54*SQRT(Data!F54/20)</f>
        <v>15.887802859844578</v>
      </c>
      <c r="J48" s="43">
        <f>(1-I48*T48/Data!G54)*100</f>
        <v>98.778206906738191</v>
      </c>
      <c r="K48" s="44">
        <f t="shared" si="0"/>
        <v>277.48773884240893</v>
      </c>
      <c r="L48" s="45">
        <f t="shared" si="1"/>
        <v>13.566816853210076</v>
      </c>
      <c r="M48" s="45">
        <f>Data!C54*L48</f>
        <v>379.87087188988215</v>
      </c>
      <c r="N48" s="61">
        <f>MAX(0.0001,1-Data!C54*Data!$G$5/100*Data!G54/B$16/Data!D54)</f>
        <v>1E-4</v>
      </c>
      <c r="O48" s="62">
        <f>MAX(0.0001,1-(Data!$G$5/100*Data!G54)/(B$16/100*Data!B54+Data!$G$5/100*Data!G54))</f>
        <v>0.58752393523080071</v>
      </c>
      <c r="P48" s="62">
        <f>MAX(0.0001,1-Data!C54*Data!$G$5/100*Data!G54/B$16/Data!B54)</f>
        <v>0.80342367142879745</v>
      </c>
      <c r="Q48" s="61">
        <f>IF(Data!C$6=1,N48,IF(Data!C$6=2,O48,P48))</f>
        <v>0.80342367142879745</v>
      </c>
      <c r="R48">
        <f t="shared" si="2"/>
        <v>0.85391397242845657</v>
      </c>
      <c r="S48">
        <f t="shared" si="3"/>
        <v>0.27705915529447778</v>
      </c>
      <c r="T48">
        <f t="shared" si="4"/>
        <v>0.1091998816788407</v>
      </c>
    </row>
    <row r="49" spans="7:20">
      <c r="G49" s="60">
        <f>Data!B55*Data!C55</f>
        <v>4783.8</v>
      </c>
      <c r="H49" s="60">
        <f>IF(Data!C$6=1,Data!D55,IF(Data!C$6=2,G49,Data!B55))</f>
        <v>318.92</v>
      </c>
      <c r="I49" s="27">
        <f>Data!E55*SQRT(Data!F55/20)</f>
        <v>18.850010792393938</v>
      </c>
      <c r="J49" s="43">
        <f>(1-I49*T49/Data!G55)*100</f>
        <v>99.378345074586605</v>
      </c>
      <c r="K49" s="44">
        <f t="shared" si="0"/>
        <v>316.93741811187164</v>
      </c>
      <c r="L49" s="45">
        <f t="shared" si="1"/>
        <v>20.830222633869063</v>
      </c>
      <c r="M49" s="45">
        <f>Data!C55*L49</f>
        <v>312.45333950803592</v>
      </c>
      <c r="N49" s="61">
        <f>MAX(0.0001,1-Data!C55*Data!$G$5/100*Data!G55/B$16/Data!D55)</f>
        <v>1E-4</v>
      </c>
      <c r="O49" s="62">
        <f>MAX(0.0001,1-(Data!$G$5/100*Data!G55)/(B$16/100*Data!B55+Data!$G$5/100*Data!G55))</f>
        <v>0.5271133899450533</v>
      </c>
      <c r="P49" s="62">
        <f>MAX(0.0001,1-Data!C55*Data!$G$5/100*Data!G55/B$16/Data!B55)</f>
        <v>0.86543124712571595</v>
      </c>
      <c r="Q49" s="61">
        <f>IF(Data!C$6=1,N49,IF(Data!C$6=2,O49,P49))</f>
        <v>0.86543124712571595</v>
      </c>
      <c r="R49">
        <f t="shared" si="2"/>
        <v>1.1050509659269876</v>
      </c>
      <c r="S49">
        <f t="shared" si="3"/>
        <v>0.21664211619087401</v>
      </c>
      <c r="T49">
        <f t="shared" si="4"/>
        <v>6.7936785843556197E-2</v>
      </c>
    </row>
    <row r="50" spans="7:20">
      <c r="G50" s="60">
        <f>Data!B56*Data!C56</f>
        <v>1026.24</v>
      </c>
      <c r="H50" s="60">
        <f>IF(Data!C$6=1,Data!D56,IF(Data!C$6=2,G50,Data!B56))</f>
        <v>42.76</v>
      </c>
      <c r="I50" s="27">
        <f>Data!E56*SQRT(Data!F56/20)</f>
        <v>5.4440636527177455</v>
      </c>
      <c r="J50" s="43">
        <f>(1-I50*T50/Data!G56)*100</f>
        <v>97.192614508105123</v>
      </c>
      <c r="K50" s="44">
        <f t="shared" si="0"/>
        <v>41.559561963665743</v>
      </c>
      <c r="L50" s="45">
        <f t="shared" si="1"/>
        <v>2.3169252069994259</v>
      </c>
      <c r="M50" s="45">
        <f>Data!C56*L50</f>
        <v>55.606204967986223</v>
      </c>
      <c r="N50" s="61">
        <f>MAX(0.0001,1-Data!C56*Data!$G$5/100*Data!G56/B$16/Data!D56)</f>
        <v>0.20370370370370372</v>
      </c>
      <c r="O50" s="62">
        <f>MAX(0.0001,1-(Data!$G$5/100*Data!G56)/(B$16/100*Data!B56+Data!$G$5/100*Data!G56))</f>
        <v>0.41724309907409418</v>
      </c>
      <c r="P50" s="62">
        <f>MAX(0.0001,1-Data!C56*Data!$G$5/100*Data!G56/B$16/Data!B56)</f>
        <v>0.66479575927658252</v>
      </c>
      <c r="Q50" s="61">
        <f>IF(Data!C$6=1,N50,IF(Data!C$6=2,O50,P50))</f>
        <v>0.66479575927658252</v>
      </c>
      <c r="R50">
        <f t="shared" si="2"/>
        <v>0.42558745723753388</v>
      </c>
      <c r="S50">
        <f t="shared" si="3"/>
        <v>0.36440038965188021</v>
      </c>
      <c r="T50">
        <f t="shared" si="4"/>
        <v>0.2217416691871627</v>
      </c>
    </row>
    <row r="51" spans="7:20">
      <c r="G51" s="60">
        <f>Data!B57*Data!C57</f>
        <v>441</v>
      </c>
      <c r="H51" s="60">
        <f>IF(Data!C$6=1,Data!D57,IF(Data!C$6=2,G51,Data!B57))</f>
        <v>21</v>
      </c>
      <c r="I51" s="27">
        <f>Data!E57*SQRT(Data!F57/20)</f>
        <v>2.374467505074652</v>
      </c>
      <c r="J51" s="43">
        <f>(1-I51*T51/Data!G57)*100</f>
        <v>97.928149873019294</v>
      </c>
      <c r="K51" s="44">
        <f t="shared" si="0"/>
        <v>20.56491147333405</v>
      </c>
      <c r="L51" s="45">
        <f t="shared" si="1"/>
        <v>1.3024483360760046</v>
      </c>
      <c r="M51" s="45">
        <f>Data!C57*L51</f>
        <v>27.351415057596096</v>
      </c>
      <c r="N51" s="61">
        <f>MAX(0.0001,1-Data!C57*Data!$G$5/100*Data!G57/B$16/Data!D57)</f>
        <v>0.6171875</v>
      </c>
      <c r="O51" s="62">
        <f>MAX(0.0001,1-(Data!$G$5/100*Data!G57)/(B$16/100*Data!B57+Data!$G$5/100*Data!G57))</f>
        <v>0.41860465116279066</v>
      </c>
      <c r="P51" s="62">
        <f>MAX(0.0001,1-Data!C57*Data!$G$5/100*Data!G57/B$16/Data!B57)</f>
        <v>0.70833333333333326</v>
      </c>
      <c r="Q51" s="61">
        <f>IF(Data!C$6=1,N51,IF(Data!C$6=2,O51,P51))</f>
        <v>0.70833333333333326</v>
      </c>
      <c r="R51">
        <f t="shared" si="2"/>
        <v>0.54852228269809755</v>
      </c>
      <c r="S51">
        <f t="shared" si="3"/>
        <v>0.3432219180144811</v>
      </c>
      <c r="T51">
        <f t="shared" si="4"/>
        <v>0.18323625222753595</v>
      </c>
    </row>
    <row r="52" spans="7:20">
      <c r="G52" s="60">
        <f>Data!B58*Data!C58</f>
        <v>726</v>
      </c>
      <c r="H52" s="60">
        <f>IF(Data!C$6=1,Data!D58,IF(Data!C$6=2,G52,Data!B58))</f>
        <v>24.2</v>
      </c>
      <c r="I52" s="27">
        <f>Data!E58*SQRT(Data!F58/20)</f>
        <v>1.8363596862435898</v>
      </c>
      <c r="J52" s="43">
        <f>(1-I52*T52/Data!G58)*100</f>
        <v>97.713253982920563</v>
      </c>
      <c r="K52" s="44">
        <f t="shared" si="0"/>
        <v>23.646607463866776</v>
      </c>
      <c r="L52" s="45">
        <f t="shared" si="1"/>
        <v>0.4026431437503103</v>
      </c>
      <c r="M52" s="45">
        <f>Data!C58*L52</f>
        <v>12.079294312509308</v>
      </c>
      <c r="N52" s="61">
        <f>MAX(0.0001,1-Data!C58*Data!$G$5/100*Data!G58/B$16/Data!D58)</f>
        <v>0.41176470588235292</v>
      </c>
      <c r="O52" s="62">
        <f>MAX(0.0001,1-(Data!$G$5/100*Data!G58)/(B$16/100*Data!B58+Data!$G$5/100*Data!G58))</f>
        <v>0.42062572421784472</v>
      </c>
      <c r="P52" s="62">
        <f>MAX(0.0001,1-Data!C58*Data!$G$5/100*Data!G58/B$16/Data!B58)</f>
        <v>0.58677685950413228</v>
      </c>
      <c r="Q52" s="61">
        <f>IF(Data!C$6=1,N52,IF(Data!C$6=2,O52,P52))</f>
        <v>0.58677685950413228</v>
      </c>
      <c r="R52">
        <f t="shared" si="2"/>
        <v>0.21926158952767405</v>
      </c>
      <c r="S52">
        <f t="shared" si="3"/>
        <v>0.38946646118206507</v>
      </c>
      <c r="T52">
        <f t="shared" si="4"/>
        <v>0.29886249856732372</v>
      </c>
    </row>
    <row r="53" spans="7:20">
      <c r="G53" s="60">
        <f>Data!B59*Data!C59</f>
        <v>7650.1600000000008</v>
      </c>
      <c r="H53" s="60">
        <f>IF(Data!C$6=1,Data!D59,IF(Data!C$6=2,G53,Data!B59))</f>
        <v>546.44000000000005</v>
      </c>
      <c r="I53" s="27">
        <f>Data!E59*SQRT(Data!F59/20)</f>
        <v>25.621827531681518</v>
      </c>
      <c r="J53" s="43">
        <f>(1-I53*T53/Data!G59)*100</f>
        <v>99.568997483009795</v>
      </c>
      <c r="K53" s="44">
        <f t="shared" si="0"/>
        <v>544.08482984615875</v>
      </c>
      <c r="L53" s="45">
        <f t="shared" si="1"/>
        <v>32.941238248622348</v>
      </c>
      <c r="M53" s="45">
        <f>Data!C59*L53</f>
        <v>461.17733548071288</v>
      </c>
      <c r="N53" s="61">
        <f>MAX(0.0001,1-Data!C59*Data!$G$5/100*Data!G59/B$16/Data!D59)</f>
        <v>1E-4</v>
      </c>
      <c r="O53" s="62">
        <f>MAX(0.0001,1-(Data!$G$5/100*Data!G59)/(B$16/100*Data!B59+Data!$G$5/100*Data!G59))</f>
        <v>0.58509111934385505</v>
      </c>
      <c r="P53" s="62">
        <f>MAX(0.0001,1-Data!C59*Data!$G$5/100*Data!G59/B$16/Data!B59)</f>
        <v>0.90072103067125397</v>
      </c>
      <c r="Q53" s="61">
        <f>IF(Data!C$6=1,N53,IF(Data!C$6=2,O53,P53))</f>
        <v>0.90072103067125397</v>
      </c>
      <c r="R53">
        <f t="shared" si="2"/>
        <v>1.2856709072719479</v>
      </c>
      <c r="S53">
        <f t="shared" si="3"/>
        <v>0.17457260605660743</v>
      </c>
      <c r="T53">
        <f t="shared" si="4"/>
        <v>4.6932523486694633E-2</v>
      </c>
    </row>
    <row r="54" spans="7:20">
      <c r="G54" s="60">
        <f>Data!B60*Data!C60</f>
        <v>10586.16</v>
      </c>
      <c r="H54" s="60">
        <f>IF(Data!C$6=1,Data!D60,IF(Data!C$6=2,G54,Data!B60))</f>
        <v>45.24</v>
      </c>
      <c r="I54" s="27">
        <f>Data!E60*SQRT(Data!F60/20)</f>
        <v>1.5830956852502978</v>
      </c>
      <c r="J54" s="43">
        <f>(1-I54*T54/Data!G60)*100</f>
        <v>96.842184678333666</v>
      </c>
      <c r="K54" s="44">
        <f t="shared" si="0"/>
        <v>43.811404348478156</v>
      </c>
      <c r="L54" s="45">
        <f t="shared" si="1"/>
        <v>0</v>
      </c>
      <c r="M54" s="45">
        <f>Data!C60*L54</f>
        <v>0</v>
      </c>
      <c r="N54" s="61">
        <f>MAX(0.0001,1-Data!C60*Data!$G$5/100*Data!G60/B$16/Data!D60)</f>
        <v>1E-4</v>
      </c>
      <c r="O54" s="62">
        <f>MAX(0.0001,1-(Data!$G$5/100*Data!G60)/(B$16/100*Data!B60+Data!$G$5/100*Data!G60))</f>
        <v>0.61957514151804738</v>
      </c>
      <c r="P54" s="62">
        <f>MAX(0.0001,1-Data!C60*Data!$G$5/100*Data!G60/B$16/Data!B60)</f>
        <v>1E-4</v>
      </c>
      <c r="Q54" s="61">
        <f>IF(Data!C$6=1,N54,IF(Data!C$6=2,O54,P54))</f>
        <v>1E-4</v>
      </c>
      <c r="R54">
        <f t="shared" si="2"/>
        <v>0</v>
      </c>
      <c r="S54">
        <f t="shared" si="3"/>
        <v>0.39894181395195566</v>
      </c>
      <c r="T54">
        <f t="shared" si="4"/>
        <v>0.39894181395195566</v>
      </c>
    </row>
    <row r="55" spans="7:20">
      <c r="G55" s="60">
        <f>Data!B61*Data!C61</f>
        <v>2409.6</v>
      </c>
      <c r="H55" s="60">
        <f>IF(Data!C$6=1,Data!D61,IF(Data!C$6=2,G55,Data!B61))</f>
        <v>20.079999999999998</v>
      </c>
      <c r="I55" s="27">
        <f>Data!E61*SQRT(Data!F61/20)</f>
        <v>1.347331022236399</v>
      </c>
      <c r="J55" s="43">
        <f>(1-I55*T55/Data!G61)*100</f>
        <v>97.013851766640386</v>
      </c>
      <c r="K55" s="44">
        <f t="shared" si="0"/>
        <v>19.480381434741386</v>
      </c>
      <c r="L55" s="45">
        <f t="shared" si="1"/>
        <v>0</v>
      </c>
      <c r="M55" s="45">
        <f>Data!C61*L55</f>
        <v>0</v>
      </c>
      <c r="N55" s="61">
        <f>MAX(0.0001,1-Data!C61*Data!$G$5/100*Data!G61/B$16/Data!D61)</f>
        <v>1E-4</v>
      </c>
      <c r="O55" s="62">
        <f>MAX(0.0001,1-(Data!$G$5/100*Data!G61)/(B$16/100*Data!B61+Data!$G$5/100*Data!G61))</f>
        <v>0.44543034605146403</v>
      </c>
      <c r="P55" s="62">
        <f>MAX(0.0001,1-Data!C61*Data!$G$5/100*Data!G61/B$16/Data!B61)</f>
        <v>1E-4</v>
      </c>
      <c r="Q55" s="61">
        <f>IF(Data!C$6=1,N55,IF(Data!C$6=2,O55,P55))</f>
        <v>1E-4</v>
      </c>
      <c r="R55">
        <f t="shared" si="2"/>
        <v>0</v>
      </c>
      <c r="S55">
        <f t="shared" si="3"/>
        <v>0.39894181395195566</v>
      </c>
      <c r="T55">
        <f t="shared" si="4"/>
        <v>0.39894181395195566</v>
      </c>
    </row>
    <row r="56" spans="7:20">
      <c r="G56" s="60">
        <f>Data!B62*Data!C62</f>
        <v>23802.48</v>
      </c>
      <c r="H56" s="60">
        <f>IF(Data!C$6=1,Data!D62,IF(Data!C$6=2,G56,Data!B62))</f>
        <v>101.72</v>
      </c>
      <c r="I56" s="27">
        <f>Data!E62*SQRT(Data!F62/20)</f>
        <v>5.3232235697696551</v>
      </c>
      <c r="J56" s="43">
        <f>(1-I56*T56/Data!G62)*100</f>
        <v>92.677046665532032</v>
      </c>
      <c r="K56" s="44">
        <f t="shared" si="0"/>
        <v>94.27109186817917</v>
      </c>
      <c r="L56" s="45">
        <f t="shared" si="1"/>
        <v>0</v>
      </c>
      <c r="M56" s="45">
        <f>Data!C62*L56</f>
        <v>0</v>
      </c>
      <c r="N56" s="61">
        <f>MAX(0.0001,1-Data!C62*Data!$G$5/100*Data!G62/B$16/Data!D62)</f>
        <v>1E-4</v>
      </c>
      <c r="O56" s="62">
        <f>MAX(0.0001,1-(Data!$G$5/100*Data!G62)/(B$16/100*Data!B62+Data!$G$5/100*Data!G62))</f>
        <v>0.71634923864223232</v>
      </c>
      <c r="P56" s="62">
        <f>MAX(0.0001,1-Data!C62*Data!$G$5/100*Data!G62/B$16/Data!B62)</f>
        <v>7.3436885568226473E-2</v>
      </c>
      <c r="Q56" s="61">
        <f>IF(Data!C$6=1,N56,IF(Data!C$6=2,O56,P56))</f>
        <v>7.3436885568226473E-2</v>
      </c>
      <c r="R56">
        <f t="shared" si="2"/>
        <v>0</v>
      </c>
      <c r="S56">
        <f t="shared" si="3"/>
        <v>0.39894181395195566</v>
      </c>
      <c r="T56">
        <f t="shared" si="4"/>
        <v>0.39894181395195566</v>
      </c>
    </row>
    <row r="57" spans="7:20">
      <c r="G57" s="60">
        <f>Data!B63*Data!C63</f>
        <v>34827.360000000001</v>
      </c>
      <c r="H57" s="60">
        <f>IF(Data!C$6=1,Data!D63,IF(Data!C$6=2,G57,Data!B63))</f>
        <v>235.32</v>
      </c>
      <c r="I57" s="27">
        <f>Data!E63*SQRT(Data!F63/20)</f>
        <v>13.399238775640494</v>
      </c>
      <c r="J57" s="43">
        <f>(1-I57*T57/Data!G63)*100</f>
        <v>90.775776543280756</v>
      </c>
      <c r="K57" s="44">
        <f t="shared" si="0"/>
        <v>213.61355736164828</v>
      </c>
      <c r="L57" s="45">
        <f t="shared" si="1"/>
        <v>0.36384423087964279</v>
      </c>
      <c r="M57" s="45">
        <f>Data!C63*L57</f>
        <v>53.848946170187133</v>
      </c>
      <c r="N57" s="61">
        <f>MAX(0.0001,1-Data!C63*Data!$G$5/100*Data!G63/B$16/Data!D63)</f>
        <v>1E-4</v>
      </c>
      <c r="O57" s="62">
        <f>MAX(0.0001,1-(Data!$G$5/100*Data!G63)/(B$16/100*Data!B63+Data!$G$5/100*Data!G63))</f>
        <v>0.75158629891975526</v>
      </c>
      <c r="P57" s="62">
        <f>MAX(0.0001,1-Data!C63*Data!$G$5/100*Data!G63/B$16/Data!B63)</f>
        <v>0.5108315863032844</v>
      </c>
      <c r="Q57" s="61">
        <f>IF(Data!C$6=1,N57,IF(Data!C$6=2,O57,P57))</f>
        <v>0.5108315863032844</v>
      </c>
      <c r="R57">
        <f t="shared" si="2"/>
        <v>2.7154097107449357E-2</v>
      </c>
      <c r="S57">
        <f t="shared" si="3"/>
        <v>0.39879476218673804</v>
      </c>
      <c r="T57">
        <f t="shared" si="4"/>
        <v>0.38551183557932045</v>
      </c>
    </row>
    <row r="58" spans="7:20">
      <c r="G58" s="60">
        <f>Data!B64*Data!C64</f>
        <v>36822.240000000005</v>
      </c>
      <c r="H58" s="60">
        <f>IF(Data!C$6=1,Data!D64,IF(Data!C$6=2,G58,Data!B64))</f>
        <v>157.36000000000001</v>
      </c>
      <c r="I58" s="27">
        <f>Data!E64*SQRT(Data!F64/20)</f>
        <v>6.7307448109284707</v>
      </c>
      <c r="J58" s="43">
        <f>(1-I58*T58/Data!G64)*100</f>
        <v>92.742768799676981</v>
      </c>
      <c r="K58" s="44">
        <f t="shared" si="0"/>
        <v>145.94002098317171</v>
      </c>
      <c r="L58" s="45">
        <f t="shared" si="1"/>
        <v>0</v>
      </c>
      <c r="M58" s="45">
        <f>Data!C64*L58</f>
        <v>0</v>
      </c>
      <c r="N58" s="61">
        <f>MAX(0.0001,1-Data!C64*Data!$G$5/100*Data!G64/B$16/Data!D64)</f>
        <v>1E-4</v>
      </c>
      <c r="O58" s="62">
        <f>MAX(0.0001,1-(Data!$G$5/100*Data!G64)/(B$16/100*Data!B64+Data!$G$5/100*Data!G64))</f>
        <v>0.75382437165334215</v>
      </c>
      <c r="P58" s="62">
        <f>MAX(0.0001,1-Data!C64*Data!$G$5/100*Data!G64/B$16/Data!B64)</f>
        <v>0.23582867310625322</v>
      </c>
      <c r="Q58" s="61">
        <f>IF(Data!C$6=1,N58,IF(Data!C$6=2,O58,P58))</f>
        <v>0.23582867310625322</v>
      </c>
      <c r="R58">
        <f t="shared" si="2"/>
        <v>0</v>
      </c>
      <c r="S58">
        <f t="shared" si="3"/>
        <v>0.39894181395195566</v>
      </c>
      <c r="T58">
        <f t="shared" si="4"/>
        <v>0.39894181395195566</v>
      </c>
    </row>
    <row r="59" spans="7:20">
      <c r="G59" s="60">
        <f>Data!B65*Data!C65</f>
        <v>47861.759999999995</v>
      </c>
      <c r="H59" s="60">
        <f>IF(Data!C$6=1,Data!D65,IF(Data!C$6=2,G59,Data!B65))</f>
        <v>145.91999999999999</v>
      </c>
      <c r="I59" s="27">
        <f>Data!E65*SQRT(Data!F65/20)</f>
        <v>7.528975466728288</v>
      </c>
      <c r="J59" s="43">
        <f>(1-I59*T59/Data!G65)*100</f>
        <v>89.987922900345481</v>
      </c>
      <c r="K59" s="44">
        <f t="shared" si="0"/>
        <v>131.31037709618411</v>
      </c>
      <c r="L59" s="45">
        <f t="shared" si="1"/>
        <v>0</v>
      </c>
      <c r="M59" s="45">
        <f>Data!C65*L59</f>
        <v>0</v>
      </c>
      <c r="N59" s="61">
        <f>MAX(0.0001,1-Data!C65*Data!$G$5/100*Data!G65/B$16/Data!D65)</f>
        <v>1E-4</v>
      </c>
      <c r="O59" s="62">
        <f>MAX(0.0001,1-(Data!$G$5/100*Data!G65)/(B$16/100*Data!B65+Data!$G$5/100*Data!G65))</f>
        <v>0.77788044637145493</v>
      </c>
      <c r="P59" s="62">
        <f>MAX(0.0001,1-Data!C65*Data!$G$5/100*Data!G65/B$16/Data!B65)</f>
        <v>6.3413742690058506E-2</v>
      </c>
      <c r="Q59" s="61">
        <f>IF(Data!C$6=1,N59,IF(Data!C$6=2,O59,P59))</f>
        <v>6.3413742690058506E-2</v>
      </c>
      <c r="R59">
        <f t="shared" si="2"/>
        <v>0</v>
      </c>
      <c r="S59">
        <f t="shared" si="3"/>
        <v>0.39894181395195566</v>
      </c>
      <c r="T59">
        <f t="shared" si="4"/>
        <v>0.39894181395195566</v>
      </c>
    </row>
    <row r="60" spans="7:20">
      <c r="G60" s="60">
        <f>Data!B66*Data!C66</f>
        <v>14214</v>
      </c>
      <c r="H60" s="60">
        <f>IF(Data!C$6=1,Data!D66,IF(Data!C$6=2,G60,Data!B66))</f>
        <v>69</v>
      </c>
      <c r="I60" s="27">
        <f>Data!E66*SQRT(Data!F66/20)</f>
        <v>3.0798518088582485</v>
      </c>
      <c r="J60" s="43">
        <f>(1-I60*T60/Data!G66)*100</f>
        <v>95.274301279503376</v>
      </c>
      <c r="K60" s="44">
        <f t="shared" si="0"/>
        <v>65.739267882857334</v>
      </c>
      <c r="L60" s="45">
        <f t="shared" si="1"/>
        <v>0</v>
      </c>
      <c r="M60" s="45">
        <f>Data!C66*L60</f>
        <v>0</v>
      </c>
      <c r="N60" s="61">
        <f>MAX(0.0001,1-Data!C66*Data!$G$5/100*Data!G66/B$16/Data!D66)</f>
        <v>1E-4</v>
      </c>
      <c r="O60" s="62">
        <f>MAX(0.0001,1-(Data!$G$5/100*Data!G66)/(B$16/100*Data!B66+Data!$G$5/100*Data!G66))</f>
        <v>0.65644820295983086</v>
      </c>
      <c r="P60" s="62">
        <f>MAX(0.0001,1-Data!C66*Data!$G$5/100*Data!G66/B$16/Data!B66)</f>
        <v>1E-4</v>
      </c>
      <c r="Q60" s="61">
        <f>IF(Data!C$6=1,N60,IF(Data!C$6=2,O60,P60))</f>
        <v>1E-4</v>
      </c>
      <c r="R60">
        <f t="shared" si="2"/>
        <v>0</v>
      </c>
      <c r="S60">
        <f t="shared" si="3"/>
        <v>0.39894181395195566</v>
      </c>
      <c r="T60">
        <f t="shared" si="4"/>
        <v>0.39894181395195566</v>
      </c>
    </row>
    <row r="61" spans="7:20">
      <c r="G61" s="60">
        <f>Data!B67*Data!C67</f>
        <v>7687.68</v>
      </c>
      <c r="H61" s="60">
        <f>IF(Data!C$6=1,Data!D67,IF(Data!C$6=2,G61,Data!B67))</f>
        <v>49.28</v>
      </c>
      <c r="I61" s="27">
        <f>Data!E67*SQRT(Data!F67/20)</f>
        <v>4.495439979343411</v>
      </c>
      <c r="J61" s="43">
        <f>(1-I61*T61/Data!G67)*100</f>
        <v>92.826324080514382</v>
      </c>
      <c r="K61" s="44">
        <f t="shared" si="0"/>
        <v>45.744812506877487</v>
      </c>
      <c r="L61" s="45">
        <f t="shared" si="1"/>
        <v>0</v>
      </c>
      <c r="M61" s="45">
        <f>Data!C67*L61</f>
        <v>0</v>
      </c>
      <c r="N61" s="61">
        <f>MAX(0.0001,1-Data!C67*Data!$G$5/100*Data!G67/B$16/Data!D67)</f>
        <v>1E-4</v>
      </c>
      <c r="O61" s="62">
        <f>MAX(0.0001,1-(Data!$G$5/100*Data!G67)/(B$16/100*Data!B67+Data!$G$5/100*Data!G67))</f>
        <v>0.58665114679505836</v>
      </c>
      <c r="P61" s="62">
        <f>MAX(0.0001,1-Data!C67*Data!$G$5/100*Data!G67/B$16/Data!B67)</f>
        <v>1E-4</v>
      </c>
      <c r="Q61" s="61">
        <f>IF(Data!C$6=1,N61,IF(Data!C$6=2,O61,P61))</f>
        <v>1E-4</v>
      </c>
      <c r="R61">
        <f t="shared" si="2"/>
        <v>0</v>
      </c>
      <c r="S61">
        <f t="shared" si="3"/>
        <v>0.39894181395195566</v>
      </c>
      <c r="T61">
        <f t="shared" si="4"/>
        <v>0.39894181395195566</v>
      </c>
    </row>
    <row r="62" spans="7:20">
      <c r="G62" s="60">
        <f>Data!B68*Data!C68</f>
        <v>42265.599999999999</v>
      </c>
      <c r="H62" s="60">
        <f>IF(Data!C$6=1,Data!D68,IF(Data!C$6=2,G62,Data!B68))</f>
        <v>83.2</v>
      </c>
      <c r="I62" s="27">
        <f>Data!E68*SQRT(Data!F68/20)</f>
        <v>6.2764877957215557</v>
      </c>
      <c r="J62" s="43">
        <f>(1-I62*T62/Data!G68)*100</f>
        <v>86.08914763070851</v>
      </c>
      <c r="K62" s="44">
        <f t="shared" si="0"/>
        <v>71.62617082874948</v>
      </c>
      <c r="L62" s="45">
        <f t="shared" si="1"/>
        <v>0</v>
      </c>
      <c r="M62" s="45">
        <f>Data!C68*L62</f>
        <v>0</v>
      </c>
      <c r="N62" s="61">
        <f>MAX(0.0001,1-Data!C68*Data!$G$5/100*Data!G68/B$16/Data!D68)</f>
        <v>1E-4</v>
      </c>
      <c r="O62" s="62">
        <f>MAX(0.0001,1-(Data!$G$5/100*Data!G68)/(B$16/100*Data!B68+Data!$G$5/100*Data!G68))</f>
        <v>0.76894639556377076</v>
      </c>
      <c r="P62" s="62">
        <f>MAX(0.0001,1-Data!C68*Data!$G$5/100*Data!G68/B$16/Data!B68)</f>
        <v>1E-4</v>
      </c>
      <c r="Q62" s="61">
        <f>IF(Data!C$6=1,N62,IF(Data!C$6=2,O62,P62))</f>
        <v>1E-4</v>
      </c>
      <c r="R62">
        <f t="shared" si="2"/>
        <v>0</v>
      </c>
      <c r="S62">
        <f t="shared" si="3"/>
        <v>0.39894181395195566</v>
      </c>
      <c r="T62">
        <f t="shared" si="4"/>
        <v>0.39894181395195566</v>
      </c>
    </row>
    <row r="63" spans="7:20">
      <c r="G63" s="60">
        <f>Data!B69*Data!C69</f>
        <v>39879.599999999999</v>
      </c>
      <c r="H63" s="60">
        <f>IF(Data!C$6=1,Data!D69,IF(Data!C$6=2,G63,Data!B69))</f>
        <v>23.88</v>
      </c>
      <c r="I63" s="27">
        <f>Data!E69*SQRT(Data!F69/20)</f>
        <v>3.0122252572088124</v>
      </c>
      <c r="J63" s="43">
        <f>(1-I63*T63/Data!G69)*100</f>
        <v>75.965947837144412</v>
      </c>
      <c r="K63" s="44">
        <f t="shared" si="0"/>
        <v>18.140668343510086</v>
      </c>
      <c r="L63" s="45">
        <f t="shared" si="1"/>
        <v>0</v>
      </c>
      <c r="M63" s="45">
        <f>Data!C69*L63</f>
        <v>0</v>
      </c>
      <c r="N63" s="61">
        <f>MAX(0.0001,1-Data!C69*Data!$G$5/100*Data!G69/B$16/Data!D69)</f>
        <v>1E-4</v>
      </c>
      <c r="O63" s="62">
        <f>MAX(0.0001,1-(Data!$G$5/100*Data!G69)/(B$16/100*Data!B69+Data!$G$5/100*Data!G69))</f>
        <v>0.77470982625621798</v>
      </c>
      <c r="P63" s="62">
        <f>MAX(0.0001,1-Data!C69*Data!$G$5/100*Data!G69/B$16/Data!B69)</f>
        <v>1E-4</v>
      </c>
      <c r="Q63" s="61">
        <f>IF(Data!C$6=1,N63,IF(Data!C$6=2,O63,P63))</f>
        <v>1E-4</v>
      </c>
      <c r="R63">
        <f t="shared" si="2"/>
        <v>0</v>
      </c>
      <c r="S63">
        <f t="shared" si="3"/>
        <v>0.39894181395195566</v>
      </c>
      <c r="T63">
        <f t="shared" si="4"/>
        <v>0.39894181395195566</v>
      </c>
    </row>
    <row r="64" spans="7:20">
      <c r="G64" s="60">
        <f>Data!B70*Data!C70</f>
        <v>10022.4</v>
      </c>
      <c r="H64" s="60">
        <f>IF(Data!C$6=1,Data!D70,IF(Data!C$6=2,G64,Data!B70))</f>
        <v>41.76</v>
      </c>
      <c r="I64" s="27">
        <f>Data!E70*SQRT(Data!F70/20)</f>
        <v>2.9480204325521764</v>
      </c>
      <c r="J64" s="43">
        <f>(1-I64*T64/Data!G70)*100</f>
        <v>93.810059900369509</v>
      </c>
      <c r="K64" s="44">
        <f t="shared" si="0"/>
        <v>39.175081014394301</v>
      </c>
      <c r="L64" s="45">
        <f t="shared" si="1"/>
        <v>0</v>
      </c>
      <c r="M64" s="45">
        <f>Data!C70*L64</f>
        <v>0</v>
      </c>
      <c r="N64" s="61">
        <f>MAX(0.0001,1-Data!C70*Data!$G$5/100*Data!G70/B$16/Data!D70)</f>
        <v>1E-4</v>
      </c>
      <c r="O64" s="62">
        <f>MAX(0.0001,1-(Data!$G$5/100*Data!G70)/(B$16/100*Data!B70+Data!$G$5/100*Data!G70))</f>
        <v>0.61277594808752078</v>
      </c>
      <c r="P64" s="62">
        <f>MAX(0.0001,1-Data!C70*Data!$G$5/100*Data!G70/B$16/Data!B70)</f>
        <v>1E-4</v>
      </c>
      <c r="Q64" s="61">
        <f>IF(Data!C$6=1,N64,IF(Data!C$6=2,O64,P64))</f>
        <v>1E-4</v>
      </c>
      <c r="R64">
        <f t="shared" si="2"/>
        <v>0</v>
      </c>
      <c r="S64">
        <f t="shared" si="3"/>
        <v>0.39894181395195566</v>
      </c>
      <c r="T64">
        <f t="shared" si="4"/>
        <v>0.39894181395195566</v>
      </c>
    </row>
    <row r="65" spans="7:20">
      <c r="G65" s="60">
        <f>Data!B71*Data!C71</f>
        <v>1971.2</v>
      </c>
      <c r="H65" s="60">
        <f>IF(Data!C$6=1,Data!D71,IF(Data!C$6=2,G65,Data!B71))</f>
        <v>98.56</v>
      </c>
      <c r="I65" s="27">
        <f>Data!E71*SQRT(Data!F71/20)</f>
        <v>3.75772929061824</v>
      </c>
      <c r="J65" s="43">
        <f>(1-I65*T65/Data!G71)*100</f>
        <v>99.344822320294739</v>
      </c>
      <c r="K65" s="44">
        <f t="shared" si="0"/>
        <v>97.914256878882497</v>
      </c>
      <c r="L65" s="45">
        <f t="shared" si="1"/>
        <v>2.2011336209447521</v>
      </c>
      <c r="M65" s="45">
        <f>Data!C71*L65</f>
        <v>44.022672418895041</v>
      </c>
      <c r="N65" s="61">
        <f>MAX(0.0001,1-Data!C71*Data!$G$5/100*Data!G71/B$16/Data!D71)</f>
        <v>0.29487179487179482</v>
      </c>
      <c r="O65" s="62">
        <f>MAX(0.0001,1-(Data!$G$5/100*Data!G71)/(B$16/100*Data!B71+Data!$G$5/100*Data!G71))</f>
        <v>0.41752096924510718</v>
      </c>
      <c r="P65" s="62">
        <f>MAX(0.0001,1-Data!C71*Data!$G$5/100*Data!G71/B$16/Data!B71)</f>
        <v>0.72098214285714279</v>
      </c>
      <c r="Q65" s="61">
        <f>IF(Data!C$6=1,N65,IF(Data!C$6=2,O65,P65))</f>
        <v>0.72098214285714279</v>
      </c>
      <c r="R65">
        <f t="shared" si="2"/>
        <v>0.58576162642695606</v>
      </c>
      <c r="S65">
        <f t="shared" si="3"/>
        <v>0.33604908481886764</v>
      </c>
      <c r="T65">
        <f t="shared" si="4"/>
        <v>0.17261113101670345</v>
      </c>
    </row>
    <row r="66" spans="7:20">
      <c r="G66" s="60">
        <f>Data!B72*Data!C72</f>
        <v>701.12</v>
      </c>
      <c r="H66" s="60">
        <f>IF(Data!C$6=1,Data!D72,IF(Data!C$6=2,G66,Data!B72))</f>
        <v>87.64</v>
      </c>
      <c r="I66" s="27">
        <f>Data!E72*SQRT(Data!F72/20)</f>
        <v>3.8045540941494345</v>
      </c>
      <c r="J66" s="43">
        <f>(1-I66*T66/Data!G72)*100</f>
        <v>99.766382695692201</v>
      </c>
      <c r="K66" s="44">
        <f t="shared" si="0"/>
        <v>87.435257794504651</v>
      </c>
      <c r="L66" s="45">
        <f t="shared" si="1"/>
        <v>4.6348373052833267</v>
      </c>
      <c r="M66" s="45">
        <f>Data!C72*L66</f>
        <v>37.078698442266614</v>
      </c>
      <c r="N66" s="61">
        <f>MAX(0.0001,1-Data!C72*Data!$G$5/100*Data!G72/B$16/Data!D72)</f>
        <v>0.84957264957264955</v>
      </c>
      <c r="O66" s="62">
        <f>MAX(0.0001,1-(Data!$G$5/100*Data!G72)/(B$16/100*Data!B72+Data!$G$5/100*Data!G72))</f>
        <v>0.41760731908765536</v>
      </c>
      <c r="P66" s="62">
        <f>MAX(0.0001,1-Data!C72*Data!$G$5/100*Data!G72/B$16/Data!B72)</f>
        <v>0.88843247629190125</v>
      </c>
      <c r="Q66" s="61">
        <f>IF(Data!C$6=1,N66,IF(Data!C$6=2,O66,P66))</f>
        <v>0.88843247629190125</v>
      </c>
      <c r="R66">
        <f t="shared" si="2"/>
        <v>1.2182340402021579</v>
      </c>
      <c r="S66">
        <f t="shared" si="3"/>
        <v>0.18995144525414123</v>
      </c>
      <c r="T66">
        <f t="shared" si="4"/>
        <v>5.4036090091874073E-2</v>
      </c>
    </row>
    <row r="67" spans="7:20">
      <c r="G67" s="60">
        <f>Data!B73*Data!C73</f>
        <v>1544.48</v>
      </c>
      <c r="H67" s="60">
        <f>IF(Data!C$6=1,Data!D73,IF(Data!C$6=2,G67,Data!B73))</f>
        <v>220.64</v>
      </c>
      <c r="I67" s="27">
        <f>Data!E73*SQRT(Data!F73/20)</f>
        <v>15.355024516666493</v>
      </c>
      <c r="J67" s="43">
        <f>(1-I67*T67/Data!G73)*100</f>
        <v>99.681394691017644</v>
      </c>
      <c r="K67" s="44">
        <f t="shared" si="0"/>
        <v>219.93702924626129</v>
      </c>
      <c r="L67" s="45">
        <f t="shared" si="1"/>
        <v>19.909643671791201</v>
      </c>
      <c r="M67" s="45">
        <f>Data!C73*L67</f>
        <v>139.36750570253841</v>
      </c>
      <c r="N67" s="61">
        <f>MAX(0.0001,1-Data!C73*Data!$G$5/100*Data!G73/B$16/Data!D73)</f>
        <v>0.28379629629629632</v>
      </c>
      <c r="O67" s="62">
        <f>MAX(0.0001,1-(Data!$G$5/100*Data!G73)/(B$16/100*Data!B73+Data!$G$5/100*Data!G73))</f>
        <v>0.41820793301125037</v>
      </c>
      <c r="P67" s="62">
        <f>MAX(0.0001,1-Data!C73*Data!$G$5/100*Data!G73/B$16/Data!B73)</f>
        <v>0.90261914833615342</v>
      </c>
      <c r="Q67" s="61">
        <f>IF(Data!C$6=1,N67,IF(Data!C$6=2,O67,P67))</f>
        <v>0.90261914833615342</v>
      </c>
      <c r="R67">
        <f t="shared" si="2"/>
        <v>1.2966207673703862</v>
      </c>
      <c r="S67">
        <f t="shared" si="3"/>
        <v>0.17212188668699879</v>
      </c>
      <c r="T67">
        <f t="shared" si="4"/>
        <v>4.5855852075440157E-2</v>
      </c>
    </row>
    <row r="68" spans="7:20">
      <c r="G68" s="60">
        <f>Data!B74*Data!C74</f>
        <v>4802.2000000000007</v>
      </c>
      <c r="H68" s="60">
        <f>IF(Data!C$6=1,Data!D74,IF(Data!C$6=2,G68,Data!B74))</f>
        <v>960.44</v>
      </c>
      <c r="I68" s="27">
        <f>Data!E74*SQRT(Data!F74/20)</f>
        <v>72.125712629164525</v>
      </c>
      <c r="J68" s="43">
        <f>(1-I68*T68/Data!G74)*100</f>
        <v>99.785802624810486</v>
      </c>
      <c r="K68" s="44">
        <f t="shared" si="0"/>
        <v>958.38276272972985</v>
      </c>
      <c r="L68" s="45">
        <f t="shared" si="1"/>
        <v>122.41209313435597</v>
      </c>
      <c r="M68" s="45">
        <f>Data!C74*L68</f>
        <v>612.06046567177987</v>
      </c>
      <c r="N68" s="61">
        <f>MAX(0.0001,1-Data!C74*Data!$G$5/100*Data!G74/B$16/Data!D74)</f>
        <v>0.39358372456964008</v>
      </c>
      <c r="O68" s="62">
        <f>MAX(0.0001,1-(Data!$G$5/100*Data!G74)/(B$16/100*Data!B74+Data!$G$5/100*Data!G74))</f>
        <v>0.5272649195191399</v>
      </c>
      <c r="P68" s="62">
        <f>MAX(0.0001,1-Data!C74*Data!$G$5/100*Data!G74/B$16/Data!B74)</f>
        <v>0.95517100958357049</v>
      </c>
      <c r="Q68" s="61">
        <f>IF(Data!C$6=1,N68,IF(Data!C$6=2,O68,P68))</f>
        <v>0.95517100958357049</v>
      </c>
      <c r="R68">
        <f t="shared" si="2"/>
        <v>1.6972046260913864</v>
      </c>
      <c r="S68">
        <f t="shared" si="3"/>
        <v>9.4496595287631116E-2</v>
      </c>
      <c r="T68">
        <f t="shared" si="4"/>
        <v>1.8412625369860325E-2</v>
      </c>
    </row>
    <row r="69" spans="7:20">
      <c r="G69" s="60">
        <f>Data!B75*Data!C75</f>
        <v>38021.760000000002</v>
      </c>
      <c r="H69" s="60">
        <f>IF(Data!C$6=1,Data!D75,IF(Data!C$6=2,G69,Data!B75))</f>
        <v>1810.56</v>
      </c>
      <c r="I69" s="27">
        <f>Data!E75*SQRT(Data!F75/20)</f>
        <v>63.834654516071431</v>
      </c>
      <c r="J69" s="43">
        <f>(1-I69*T69/Data!G75)*100</f>
        <v>99.548845072542846</v>
      </c>
      <c r="K69" s="44">
        <f t="shared" si="0"/>
        <v>1802.3915693454317</v>
      </c>
      <c r="L69" s="45">
        <f t="shared" si="1"/>
        <v>95.729333832834641</v>
      </c>
      <c r="M69" s="45">
        <f>Data!C75*L69</f>
        <v>2010.3160104895273</v>
      </c>
      <c r="N69" s="61">
        <f>MAX(0.0001,1-Data!C75*Data!$G$5/100*Data!G75/B$16/Data!D75)</f>
        <v>1E-4</v>
      </c>
      <c r="O69" s="62">
        <f>MAX(0.0001,1-(Data!$G$5/100*Data!G75)/(B$16/100*Data!B75+Data!$G$5/100*Data!G75))</f>
        <v>0.75852482993165615</v>
      </c>
      <c r="P69" s="62">
        <f>MAX(0.0001,1-Data!C75*Data!$G$5/100*Data!G75/B$16/Data!B75)</f>
        <v>0.93314683486508776</v>
      </c>
      <c r="Q69" s="61">
        <f>IF(Data!C$6=1,N69,IF(Data!C$6=2,O69,P69))</f>
        <v>0.93314683486508776</v>
      </c>
      <c r="R69">
        <f t="shared" si="2"/>
        <v>1.4996452093076371</v>
      </c>
      <c r="S69">
        <f t="shared" si="3"/>
        <v>0.12958638179589765</v>
      </c>
      <c r="T69">
        <f t="shared" si="4"/>
        <v>2.9330352974273832E-2</v>
      </c>
    </row>
    <row r="70" spans="7:20">
      <c r="G70" s="60">
        <f>Data!B76*Data!C76</f>
        <v>7959.68</v>
      </c>
      <c r="H70" s="60">
        <f>IF(Data!C$6=1,Data!D76,IF(Data!C$6=2,G70,Data!B76))</f>
        <v>994.96</v>
      </c>
      <c r="I70" s="27">
        <f>Data!E76*SQRT(Data!F76/20)</f>
        <v>26.33622060706044</v>
      </c>
      <c r="J70" s="43">
        <f>(1-I70*T70/Data!G76)*100</f>
        <v>99.874915463704255</v>
      </c>
      <c r="K70" s="44">
        <f t="shared" si="0"/>
        <v>993.71545889767197</v>
      </c>
      <c r="L70" s="45">
        <f t="shared" si="1"/>
        <v>41.919541403115971</v>
      </c>
      <c r="M70" s="45">
        <f>Data!C76*L70</f>
        <v>335.35633122492777</v>
      </c>
      <c r="N70" s="61">
        <f>MAX(0.0001,1-Data!C76*Data!$G$5/100*Data!G76/B$16/Data!D76)</f>
        <v>0.26074074074074072</v>
      </c>
      <c r="O70" s="62">
        <f>MAX(0.0001,1-(Data!$G$5/100*Data!G76)/(B$16/100*Data!B76+Data!$G$5/100*Data!G76))</f>
        <v>0.58942584783973817</v>
      </c>
      <c r="P70" s="62">
        <f>MAX(0.0001,1-Data!C76*Data!$G$5/100*Data!G76/B$16/Data!B76)</f>
        <v>0.94427470004377623</v>
      </c>
      <c r="Q70" s="61">
        <f>IF(Data!C$6=1,N70,IF(Data!C$6=2,O70,P70))</f>
        <v>0.94427470004377623</v>
      </c>
      <c r="R70">
        <f t="shared" si="2"/>
        <v>1.5917067991098852</v>
      </c>
      <c r="S70">
        <f t="shared" si="3"/>
        <v>0.11239846821597931</v>
      </c>
      <c r="T70">
        <f t="shared" si="4"/>
        <v>2.3700129393220137E-2</v>
      </c>
    </row>
    <row r="71" spans="7:20">
      <c r="G71" s="60">
        <f>Data!B77*Data!C77</f>
        <v>1473.1200000000001</v>
      </c>
      <c r="H71" s="60">
        <f>IF(Data!C$6=1,Data!D77,IF(Data!C$6=2,G71,Data!B77))</f>
        <v>245.52</v>
      </c>
      <c r="I71" s="27">
        <f>Data!E77*SQRT(Data!F77/20)</f>
        <v>7.4265751417722425</v>
      </c>
      <c r="J71" s="43">
        <f>(1-I71*T71/Data!G77)*100</f>
        <v>99.884822574109535</v>
      </c>
      <c r="K71" s="44">
        <f t="shared" ref="K71:K134" si="5">H71*J71/100</f>
        <v>245.23721638395375</v>
      </c>
      <c r="L71" s="45">
        <f t="shared" ref="L71:L134" si="6">R71*I71</f>
        <v>10.263023667280395</v>
      </c>
      <c r="M71" s="45">
        <f>Data!C77*L71</f>
        <v>61.578142003682373</v>
      </c>
      <c r="N71" s="61">
        <f>MAX(0.0001,1-Data!C77*Data!$G$5/100*Data!G77/B$16/Data!D77)</f>
        <v>0.6272727272727272</v>
      </c>
      <c r="O71" s="62">
        <f>MAX(0.0001,1-(Data!$G$5/100*Data!G77)/(B$16/100*Data!B77+Data!$G$5/100*Data!G77))</f>
        <v>0.4181293853175595</v>
      </c>
      <c r="P71" s="62">
        <f>MAX(0.0001,1-Data!C77*Data!$G$5/100*Data!G77/B$16/Data!B77)</f>
        <v>0.91650374714890848</v>
      </c>
      <c r="Q71" s="61">
        <f>IF(Data!C$6=1,N71,IF(Data!C$6=2,O71,P71))</f>
        <v>0.91650374714890848</v>
      </c>
      <c r="R71">
        <f t="shared" ref="R71:R134" si="7">MAX(0,NORMSINV(Q71))</f>
        <v>1.3819322462051162</v>
      </c>
      <c r="S71">
        <f t="shared" ref="S71:S134" si="8">1/SQRT(2*3.1416)*EXP(-R71*R71/2)</f>
        <v>0.15353786436723826</v>
      </c>
      <c r="T71">
        <f t="shared" ref="T71:T134" si="9">MIN(4,(S71-R71*(1-NORMSDIST(R71))))</f>
        <v>3.8151700115019019E-2</v>
      </c>
    </row>
    <row r="72" spans="7:20">
      <c r="G72" s="60">
        <f>Data!B78*Data!C78</f>
        <v>2816</v>
      </c>
      <c r="H72" s="60">
        <f>IF(Data!C$6=1,Data!D78,IF(Data!C$6=2,G72,Data!B78))</f>
        <v>140.80000000000001</v>
      </c>
      <c r="I72" s="27">
        <f>Data!E78*SQRT(Data!F78/20)</f>
        <v>9.987402188667021</v>
      </c>
      <c r="J72" s="43">
        <f>(1-I72*T72/Data!G78)*100</f>
        <v>98.847317780223165</v>
      </c>
      <c r="K72" s="44">
        <f t="shared" si="5"/>
        <v>139.17702343455423</v>
      </c>
      <c r="L72" s="45">
        <f t="shared" si="6"/>
        <v>7.2231799285560614</v>
      </c>
      <c r="M72" s="45">
        <f>Data!C78*L72</f>
        <v>144.46359857112122</v>
      </c>
      <c r="N72" s="61">
        <f>MAX(0.0001,1-Data!C78*Data!$G$5/100*Data!G78/B$16/Data!D78)</f>
        <v>1E-4</v>
      </c>
      <c r="O72" s="62">
        <f>MAX(0.0001,1-(Data!$G$5/100*Data!G78)/(B$16/100*Data!B78+Data!$G$5/100*Data!G78))</f>
        <v>0.46001379460558323</v>
      </c>
      <c r="P72" s="62">
        <f>MAX(0.0001,1-Data!C78*Data!$G$5/100*Data!G78/B$16/Data!B78)</f>
        <v>0.76523042929292928</v>
      </c>
      <c r="Q72" s="61">
        <f>IF(Data!C$6=1,N72,IF(Data!C$6=2,O72,P72))</f>
        <v>0.76523042929292928</v>
      </c>
      <c r="R72">
        <f t="shared" si="7"/>
        <v>0.72322910323491341</v>
      </c>
      <c r="S72">
        <f t="shared" si="8"/>
        <v>0.30713439136177206</v>
      </c>
      <c r="T72">
        <f t="shared" si="9"/>
        <v>0.13734220527245172</v>
      </c>
    </row>
    <row r="73" spans="7:20">
      <c r="G73" s="60">
        <f>Data!B79*Data!C79</f>
        <v>22638.559999999998</v>
      </c>
      <c r="H73" s="60">
        <f>IF(Data!C$6=1,Data!D79,IF(Data!C$6=2,G73,Data!B79))</f>
        <v>1617.04</v>
      </c>
      <c r="I73" s="27">
        <f>Data!E79*SQRT(Data!F79/20)</f>
        <v>61.718338747721653</v>
      </c>
      <c r="J73" s="43">
        <f>(1-I73*T73/Data!G79)*100</f>
        <v>99.682398589200588</v>
      </c>
      <c r="K73" s="44">
        <f t="shared" si="5"/>
        <v>1611.9042581468091</v>
      </c>
      <c r="L73" s="45">
        <f t="shared" si="6"/>
        <v>97.093893733296014</v>
      </c>
      <c r="M73" s="45">
        <f>Data!C79*L73</f>
        <v>1359.3145122661442</v>
      </c>
      <c r="N73" s="61">
        <f>MAX(0.0001,1-Data!C79*Data!$G$5/100*Data!G79/B$16/Data!D79)</f>
        <v>1E-4</v>
      </c>
      <c r="O73" s="62">
        <f>MAX(0.0001,1-(Data!$G$5/100*Data!G79)/(B$16/100*Data!B79+Data!$G$5/100*Data!G79))</f>
        <v>0.70764655599133708</v>
      </c>
      <c r="P73" s="62">
        <f>MAX(0.0001,1-Data!C79*Data!$G$5/100*Data!G79/B$16/Data!B79)</f>
        <v>0.94216112292968768</v>
      </c>
      <c r="Q73" s="61">
        <f>IF(Data!C$6=1,N73,IF(Data!C$6=2,O73,P73))</f>
        <v>0.94216112292968768</v>
      </c>
      <c r="R73">
        <f t="shared" si="7"/>
        <v>1.5731773684021957</v>
      </c>
      <c r="S73">
        <f t="shared" si="8"/>
        <v>0.1157429819856734</v>
      </c>
      <c r="T73">
        <f t="shared" si="9"/>
        <v>2.4752169564861357E-2</v>
      </c>
    </row>
    <row r="74" spans="7:20">
      <c r="G74" s="60">
        <f>Data!B80*Data!C80</f>
        <v>2356</v>
      </c>
      <c r="H74" s="60">
        <f>IF(Data!C$6=1,Data!D80,IF(Data!C$6=2,G74,Data!B80))</f>
        <v>76</v>
      </c>
      <c r="I74" s="27">
        <f>Data!E80*SQRT(Data!F80/20)</f>
        <v>3.7539037116878582</v>
      </c>
      <c r="J74" s="43">
        <f>(1-I74*T74/Data!G80)*100</f>
        <v>98.490623127679456</v>
      </c>
      <c r="K74" s="44">
        <f t="shared" si="5"/>
        <v>74.852873577036391</v>
      </c>
      <c r="L74" s="45">
        <f t="shared" si="6"/>
        <v>0.98446150396105658</v>
      </c>
      <c r="M74" s="45">
        <f>Data!C80*L74</f>
        <v>30.518306622792753</v>
      </c>
      <c r="N74" s="61">
        <f>MAX(0.0001,1-Data!C80*Data!$G$5/100*Data!G80/B$16/Data!D80)</f>
        <v>0.45202020202020199</v>
      </c>
      <c r="O74" s="62">
        <f>MAX(0.0001,1-(Data!$G$5/100*Data!G80)/(B$16/100*Data!B80+Data!$G$5/100*Data!G80))</f>
        <v>0.43874278383579213</v>
      </c>
      <c r="P74" s="62">
        <f>MAX(0.0001,1-Data!C80*Data!$G$5/100*Data!G80/B$16/Data!B80)</f>
        <v>0.60343567251461994</v>
      </c>
      <c r="Q74" s="61">
        <f>IF(Data!C$6=1,N74,IF(Data!C$6=2,O74,P74))</f>
        <v>0.60343567251461994</v>
      </c>
      <c r="R74">
        <f t="shared" si="7"/>
        <v>0.26225006808137219</v>
      </c>
      <c r="S74">
        <f t="shared" si="8"/>
        <v>0.38545637715021375</v>
      </c>
      <c r="T74">
        <f t="shared" si="9"/>
        <v>0.28145735526852922</v>
      </c>
    </row>
    <row r="75" spans="7:20">
      <c r="G75" s="60">
        <f>Data!B81*Data!C81</f>
        <v>5199.84</v>
      </c>
      <c r="H75" s="60">
        <f>IF(Data!C$6=1,Data!D81,IF(Data!C$6=2,G75,Data!B81))</f>
        <v>75.36</v>
      </c>
      <c r="I75" s="27">
        <f>Data!E81*SQRT(Data!F81/20)</f>
        <v>3.8252700273048661</v>
      </c>
      <c r="J75" s="43">
        <f>(1-I75*T75/Data!G81)*100</f>
        <v>96.753063481810528</v>
      </c>
      <c r="K75" s="44">
        <f t="shared" si="5"/>
        <v>72.913108639892414</v>
      </c>
      <c r="L75" s="45">
        <f t="shared" si="6"/>
        <v>0</v>
      </c>
      <c r="M75" s="45">
        <f>Data!C81*L75</f>
        <v>0</v>
      </c>
      <c r="N75" s="61">
        <f>MAX(0.0001,1-Data!C81*Data!$G$5/100*Data!G81/B$16/Data!D81)</f>
        <v>1E-4</v>
      </c>
      <c r="O75" s="62">
        <f>MAX(0.0001,1-(Data!$G$5/100*Data!G81)/(B$16/100*Data!B81+Data!$G$5/100*Data!G81))</f>
        <v>0.53584464423973333</v>
      </c>
      <c r="P75" s="62">
        <f>MAX(0.0001,1-Data!C81*Data!$G$5/100*Data!G81/B$16/Data!B81)</f>
        <v>0.40231334041047417</v>
      </c>
      <c r="Q75" s="61">
        <f>IF(Data!C$6=1,N75,IF(Data!C$6=2,O75,P75))</f>
        <v>0.40231334041047417</v>
      </c>
      <c r="R75">
        <f t="shared" si="7"/>
        <v>0</v>
      </c>
      <c r="S75">
        <f t="shared" si="8"/>
        <v>0.39894181395195566</v>
      </c>
      <c r="T75">
        <f t="shared" si="9"/>
        <v>0.39894181395195566</v>
      </c>
    </row>
    <row r="76" spans="7:20">
      <c r="G76" s="60">
        <f>Data!B82*Data!C82</f>
        <v>5274.72</v>
      </c>
      <c r="H76" s="60">
        <f>IF(Data!C$6=1,Data!D82,IF(Data!C$6=2,G76,Data!B82))</f>
        <v>195.36</v>
      </c>
      <c r="I76" s="27">
        <f>Data!E82*SQRT(Data!F82/20)</f>
        <v>12.046592383934863</v>
      </c>
      <c r="J76" s="43">
        <f>(1-I76*T76/Data!G82)*100</f>
        <v>98.65506231833379</v>
      </c>
      <c r="K76" s="44">
        <f t="shared" si="5"/>
        <v>192.73252974509691</v>
      </c>
      <c r="L76" s="45">
        <f t="shared" si="6"/>
        <v>8.8869458421457175</v>
      </c>
      <c r="M76" s="45">
        <f>Data!C82*L76</f>
        <v>239.94753773793437</v>
      </c>
      <c r="N76" s="61">
        <f>MAX(0.0001,1-Data!C82*Data!$G$5/100*Data!G82/B$16/Data!D82)</f>
        <v>1E-4</v>
      </c>
      <c r="O76" s="62">
        <f>MAX(0.0001,1-(Data!$G$5/100*Data!G82)/(B$16/100*Data!B82+Data!$G$5/100*Data!G82))</f>
        <v>0.53962875662934584</v>
      </c>
      <c r="P76" s="62">
        <f>MAX(0.0001,1-Data!C82*Data!$G$5/100*Data!G82/B$16/Data!B82)</f>
        <v>0.76965601965601971</v>
      </c>
      <c r="Q76" s="61">
        <f>IF(Data!C$6=1,N76,IF(Data!C$6=2,O76,P76))</f>
        <v>0.76965601965601971</v>
      </c>
      <c r="R76">
        <f t="shared" si="7"/>
        <v>0.73771449708858761</v>
      </c>
      <c r="S76">
        <f t="shared" si="8"/>
        <v>0.30390168270845602</v>
      </c>
      <c r="T76">
        <f t="shared" si="9"/>
        <v>0.133973589091613</v>
      </c>
    </row>
    <row r="77" spans="7:20">
      <c r="G77" s="60">
        <f>Data!B83*Data!C83</f>
        <v>18360.48</v>
      </c>
      <c r="H77" s="60">
        <f>IF(Data!C$6=1,Data!D83,IF(Data!C$6=2,G77,Data!B83))</f>
        <v>316.56</v>
      </c>
      <c r="I77" s="27">
        <f>Data!E83*SQRT(Data!F83/20)</f>
        <v>25.462427729322634</v>
      </c>
      <c r="J77" s="43">
        <f>(1-I77*T77/Data!G83)*100</f>
        <v>96.062163989572241</v>
      </c>
      <c r="K77" s="44">
        <f t="shared" si="5"/>
        <v>304.09438632538991</v>
      </c>
      <c r="L77" s="45">
        <f t="shared" si="6"/>
        <v>16.017732329685302</v>
      </c>
      <c r="M77" s="45">
        <f>Data!C83*L77</f>
        <v>929.02847512174753</v>
      </c>
      <c r="N77" s="61">
        <f>MAX(0.0001,1-Data!C83*Data!$G$5/100*Data!G83/B$16/Data!D83)</f>
        <v>1E-4</v>
      </c>
      <c r="O77" s="62">
        <f>MAX(0.0001,1-(Data!$G$5/100*Data!G83)/(B$16/100*Data!B83+Data!$G$5/100*Data!G83))</f>
        <v>0.68667450783795769</v>
      </c>
      <c r="P77" s="62">
        <f>MAX(0.0001,1-Data!C83*Data!$G$5/100*Data!G83/B$16/Data!B83)</f>
        <v>0.73534945104315841</v>
      </c>
      <c r="Q77" s="61">
        <f>IF(Data!C$6=1,N77,IF(Data!C$6=2,O77,P77))</f>
        <v>0.73534945104315841</v>
      </c>
      <c r="R77">
        <f t="shared" si="7"/>
        <v>0.62907325648446388</v>
      </c>
      <c r="S77">
        <f t="shared" si="8"/>
        <v>0.32732350558002193</v>
      </c>
      <c r="T77">
        <f t="shared" si="9"/>
        <v>0.16083892291734056</v>
      </c>
    </row>
    <row r="78" spans="7:20">
      <c r="G78" s="60">
        <f>Data!B84*Data!C84</f>
        <v>28268.28</v>
      </c>
      <c r="H78" s="60">
        <f>IF(Data!C$6=1,Data!D84,IF(Data!C$6=2,G78,Data!B84))</f>
        <v>911.88</v>
      </c>
      <c r="I78" s="27">
        <f>Data!E84*SQRT(Data!F84/20)</f>
        <v>34.734306349624987</v>
      </c>
      <c r="J78" s="43">
        <f>(1-I78*T78/Data!G84)*100</f>
        <v>99.200906814717456</v>
      </c>
      <c r="K78" s="44">
        <f t="shared" si="5"/>
        <v>904.59322906204557</v>
      </c>
      <c r="L78" s="45">
        <f t="shared" si="6"/>
        <v>41.741004425380048</v>
      </c>
      <c r="M78" s="45">
        <f>Data!C84*L78</f>
        <v>1293.9711371867816</v>
      </c>
      <c r="N78" s="61">
        <f>MAX(0.0001,1-Data!C84*Data!$G$5/100*Data!G84/B$16/Data!D84)</f>
        <v>1E-4</v>
      </c>
      <c r="O78" s="62">
        <f>MAX(0.0001,1-(Data!$G$5/100*Data!G84)/(B$16/100*Data!B84+Data!$G$5/100*Data!G84))</f>
        <v>0.72986601354271718</v>
      </c>
      <c r="P78" s="62">
        <f>MAX(0.0001,1-Data!C84*Data!$G$5/100*Data!G84/B$16/Data!B84)</f>
        <v>0.8852645084879589</v>
      </c>
      <c r="Q78" s="61">
        <f>IF(Data!C$6=1,N78,IF(Data!C$6=2,O78,P78))</f>
        <v>0.8852645084879589</v>
      </c>
      <c r="R78">
        <f t="shared" si="7"/>
        <v>1.2017227004687459</v>
      </c>
      <c r="S78">
        <f t="shared" si="8"/>
        <v>0.19378452620982131</v>
      </c>
      <c r="T78">
        <f t="shared" si="9"/>
        <v>5.5904281510362419E-2</v>
      </c>
    </row>
    <row r="79" spans="7:20">
      <c r="G79" s="60">
        <f>Data!B85*Data!C85</f>
        <v>1360</v>
      </c>
      <c r="H79" s="60">
        <f>IF(Data!C$6=1,Data!D85,IF(Data!C$6=2,G79,Data!B85))</f>
        <v>40</v>
      </c>
      <c r="I79" s="27">
        <f>Data!E85*SQRT(Data!F85/20)</f>
        <v>1.8876600709407143</v>
      </c>
      <c r="J79" s="43">
        <f>(1-I79*T79/Data!G85)*100</f>
        <v>98.27719120549429</v>
      </c>
      <c r="K79" s="44">
        <f t="shared" si="5"/>
        <v>39.31087648219772</v>
      </c>
      <c r="L79" s="45">
        <f t="shared" si="6"/>
        <v>0.13154144163183382</v>
      </c>
      <c r="M79" s="45">
        <f>Data!C85*L79</f>
        <v>4.4724090154823495</v>
      </c>
      <c r="N79" s="61">
        <f>MAX(0.0001,1-Data!C85*Data!$G$5/100*Data!G85/B$16/Data!D85)</f>
        <v>0.42760942760942755</v>
      </c>
      <c r="O79" s="62">
        <f>MAX(0.0001,1-(Data!$G$5/100*Data!G85)/(B$16/100*Data!B85+Data!$G$5/100*Data!G85))</f>
        <v>0.41860465116279066</v>
      </c>
      <c r="P79" s="62">
        <f>MAX(0.0001,1-Data!C85*Data!$G$5/100*Data!G85/B$16/Data!B85)</f>
        <v>0.52777777777777779</v>
      </c>
      <c r="Q79" s="61">
        <f>IF(Data!C$6=1,N79,IF(Data!C$6=2,O79,P79))</f>
        <v>0.52777777777777779</v>
      </c>
      <c r="R79">
        <f t="shared" si="7"/>
        <v>6.9684920318455551E-2</v>
      </c>
      <c r="S79">
        <f t="shared" si="8"/>
        <v>0.39797436055825719</v>
      </c>
      <c r="T79">
        <f t="shared" si="9"/>
        <v>0.36506759263009764</v>
      </c>
    </row>
    <row r="80" spans="7:20">
      <c r="G80" s="60">
        <f>Data!B86*Data!C86</f>
        <v>21848.400000000001</v>
      </c>
      <c r="H80" s="60">
        <f>IF(Data!C$6=1,Data!D86,IF(Data!C$6=2,G80,Data!B86))</f>
        <v>520.20000000000005</v>
      </c>
      <c r="I80" s="27">
        <f>Data!E86*SQRT(Data!F86/20)</f>
        <v>11.04908778165877</v>
      </c>
      <c r="J80" s="43">
        <f>(1-I80*T80/Data!G86)*100</f>
        <v>99.331859307804166</v>
      </c>
      <c r="K80" s="44">
        <f t="shared" si="5"/>
        <v>516.72433211919736</v>
      </c>
      <c r="L80" s="45">
        <f t="shared" si="6"/>
        <v>10.281263729367941</v>
      </c>
      <c r="M80" s="45">
        <f>Data!C86*L80</f>
        <v>431.81307663345353</v>
      </c>
      <c r="N80" s="61">
        <f>MAX(0.0001,1-Data!C86*Data!$G$5/100*Data!G86/B$16/Data!D86)</f>
        <v>1E-4</v>
      </c>
      <c r="O80" s="62">
        <f>MAX(0.0001,1-(Data!$G$5/100*Data!G86)/(B$16/100*Data!B86+Data!$G$5/100*Data!G86))</f>
        <v>0.70463404722845158</v>
      </c>
      <c r="P80" s="62">
        <f>MAX(0.0001,1-Data!C86*Data!$G$5/100*Data!G86/B$16/Data!B86)</f>
        <v>0.8239459182365757</v>
      </c>
      <c r="Q80" s="61">
        <f>IF(Data!C$6=1,N80,IF(Data!C$6=2,O80,P80))</f>
        <v>0.8239459182365757</v>
      </c>
      <c r="R80">
        <f t="shared" si="7"/>
        <v>0.93050792359841705</v>
      </c>
      <c r="S80">
        <f t="shared" si="8"/>
        <v>0.25875795255558315</v>
      </c>
      <c r="T80">
        <f t="shared" si="9"/>
        <v>9.4938234492873252E-2</v>
      </c>
    </row>
    <row r="81" spans="7:20">
      <c r="G81" s="60">
        <f>Data!B87*Data!C87</f>
        <v>1301.04</v>
      </c>
      <c r="H81" s="60">
        <f>IF(Data!C$6=1,Data!D87,IF(Data!C$6=2,G81,Data!B87))</f>
        <v>50.04</v>
      </c>
      <c r="I81" s="27">
        <f>Data!E87*SQRT(Data!F87/20)</f>
        <v>2.6316162303795996</v>
      </c>
      <c r="J81" s="43">
        <f>(1-I81*T81/Data!G87)*100</f>
        <v>98.705960175326041</v>
      </c>
      <c r="K81" s="44">
        <f t="shared" si="5"/>
        <v>49.392462471733154</v>
      </c>
      <c r="L81" s="45">
        <f t="shared" si="6"/>
        <v>0.93754295707444679</v>
      </c>
      <c r="M81" s="45">
        <f>Data!C87*L81</f>
        <v>24.376116883935616</v>
      </c>
      <c r="N81" s="61">
        <f>MAX(0.0001,1-Data!C87*Data!$G$5/100*Data!G87/B$16/Data!D87)</f>
        <v>0.39814814814814814</v>
      </c>
      <c r="O81" s="62">
        <f>MAX(0.0001,1-(Data!$G$5/100*Data!G87)/(B$16/100*Data!B87+Data!$G$5/100*Data!G87))</f>
        <v>0.41879928582056236</v>
      </c>
      <c r="P81" s="62">
        <f>MAX(0.0001,1-Data!C87*Data!$G$5/100*Data!G87/B$16/Data!B87)</f>
        <v>0.63917754685140771</v>
      </c>
      <c r="Q81" s="61">
        <f>IF(Data!C$6=1,N81,IF(Data!C$6=2,O81,P81))</f>
        <v>0.63917754685140771</v>
      </c>
      <c r="R81">
        <f t="shared" si="7"/>
        <v>0.35626127634089344</v>
      </c>
      <c r="S81">
        <f t="shared" si="8"/>
        <v>0.37441115108894241</v>
      </c>
      <c r="T81">
        <f t="shared" si="9"/>
        <v>0.24586408339777266</v>
      </c>
    </row>
    <row r="82" spans="7:20">
      <c r="G82" s="60">
        <f>Data!B88*Data!C88</f>
        <v>10725.12</v>
      </c>
      <c r="H82" s="60">
        <f>IF(Data!C$6=1,Data!D88,IF(Data!C$6=2,G82,Data!B88))</f>
        <v>335.16</v>
      </c>
      <c r="I82" s="27">
        <f>Data!E88*SQRT(Data!F88/20)</f>
        <v>22.082441530636789</v>
      </c>
      <c r="J82" s="43">
        <f>(1-I82*T82/Data!G88)*100</f>
        <v>98.383192605587496</v>
      </c>
      <c r="K82" s="44">
        <f t="shared" si="5"/>
        <v>329.74110833688707</v>
      </c>
      <c r="L82" s="45">
        <f t="shared" si="6"/>
        <v>19.201265598468744</v>
      </c>
      <c r="M82" s="45">
        <f>Data!C88*L82</f>
        <v>614.44049915099981</v>
      </c>
      <c r="N82" s="61">
        <f>MAX(0.0001,1-Data!C88*Data!$G$5/100*Data!G88/B$16/Data!D88)</f>
        <v>1E-4</v>
      </c>
      <c r="O82" s="62">
        <f>MAX(0.0001,1-(Data!$G$5/100*Data!G88)/(B$16/100*Data!B88+Data!$G$5/100*Data!G88))</f>
        <v>0.62465882781728488</v>
      </c>
      <c r="P82" s="62">
        <f>MAX(0.0001,1-Data!C88*Data!$G$5/100*Data!G88/B$16/Data!B88)</f>
        <v>0.80772035909880524</v>
      </c>
      <c r="Q82" s="61">
        <f>IF(Data!C$6=1,N82,IF(Data!C$6=2,O82,P82))</f>
        <v>0.80772035909880524</v>
      </c>
      <c r="R82">
        <f t="shared" si="7"/>
        <v>0.86952638691827833</v>
      </c>
      <c r="S82">
        <f t="shared" si="8"/>
        <v>0.27335669235874061</v>
      </c>
      <c r="T82">
        <f t="shared" si="9"/>
        <v>0.10616447092798062</v>
      </c>
    </row>
    <row r="83" spans="7:20">
      <c r="G83" s="60">
        <f>Data!B89*Data!C89</f>
        <v>32907.600000000006</v>
      </c>
      <c r="H83" s="60">
        <f>IF(Data!C$6=1,Data!D89,IF(Data!C$6=2,G83,Data!B89))</f>
        <v>1096.92</v>
      </c>
      <c r="I83" s="27">
        <f>Data!E89*SQRT(Data!F89/20)</f>
        <v>55.637115300997621</v>
      </c>
      <c r="J83" s="43">
        <f>(1-I83*T83/Data!G89)*100</f>
        <v>98.994273924422004</v>
      </c>
      <c r="K83" s="44">
        <f t="shared" si="5"/>
        <v>1085.8879895317698</v>
      </c>
      <c r="L83" s="45">
        <f t="shared" si="6"/>
        <v>70.497749211173911</v>
      </c>
      <c r="M83" s="45">
        <f>Data!C89*L83</f>
        <v>2114.9324763352174</v>
      </c>
      <c r="N83" s="61">
        <f>MAX(0.0001,1-Data!C89*Data!$G$5/100*Data!G89/B$16/Data!D89)</f>
        <v>1E-4</v>
      </c>
      <c r="O83" s="62">
        <f>MAX(0.0001,1-(Data!$G$5/100*Data!G89)/(B$16/100*Data!B89+Data!$G$5/100*Data!G89))</f>
        <v>0.7452307190608185</v>
      </c>
      <c r="P83" s="62">
        <f>MAX(0.0001,1-Data!C89*Data!$G$5/100*Data!G89/B$16/Data!B89)</f>
        <v>0.89744010502133242</v>
      </c>
      <c r="Q83" s="61">
        <f>IF(Data!C$6=1,N83,IF(Data!C$6=2,O83,P83))</f>
        <v>0.89744010502133242</v>
      </c>
      <c r="R83">
        <f t="shared" si="7"/>
        <v>1.2670992884835965</v>
      </c>
      <c r="S83">
        <f t="shared" si="8"/>
        <v>0.17876020540577328</v>
      </c>
      <c r="T83">
        <f t="shared" si="9"/>
        <v>4.8806635451351082E-2</v>
      </c>
    </row>
    <row r="84" spans="7:20">
      <c r="G84" s="60">
        <f>Data!B90*Data!C90</f>
        <v>8436.4</v>
      </c>
      <c r="H84" s="60">
        <f>IF(Data!C$6=1,Data!D90,IF(Data!C$6=2,G84,Data!B90))</f>
        <v>120.52</v>
      </c>
      <c r="I84" s="27">
        <f>Data!E90*SQRT(Data!F90/20)</f>
        <v>6.2678922002797677</v>
      </c>
      <c r="J84" s="43">
        <f>(1-I84*T84/Data!G90)*100</f>
        <v>96.074566656574774</v>
      </c>
      <c r="K84" s="44">
        <f t="shared" si="5"/>
        <v>115.78906773450392</v>
      </c>
      <c r="L84" s="45">
        <f t="shared" si="6"/>
        <v>0.37813534818239508</v>
      </c>
      <c r="M84" s="45">
        <f>Data!C90*L84</f>
        <v>26.469474372767657</v>
      </c>
      <c r="N84" s="61">
        <f>MAX(0.0001,1-Data!C90*Data!$G$5/100*Data!G90/B$16/Data!D90)</f>
        <v>1E-4</v>
      </c>
      <c r="O84" s="62">
        <f>MAX(0.0001,1-(Data!$G$5/100*Data!G90)/(B$16/100*Data!B90+Data!$G$5/100*Data!G90))</f>
        <v>0.59526501223808848</v>
      </c>
      <c r="P84" s="62">
        <f>MAX(0.0001,1-Data!C90*Data!$G$5/100*Data!G90/B$16/Data!B90)</f>
        <v>0.52405317697385401</v>
      </c>
      <c r="Q84" s="61">
        <f>IF(Data!C$6=1,N84,IF(Data!C$6=2,O84,P84))</f>
        <v>0.52405317697385401</v>
      </c>
      <c r="R84">
        <f t="shared" si="7"/>
        <v>6.0328948887397427E-2</v>
      </c>
      <c r="S84">
        <f t="shared" si="8"/>
        <v>0.39821648338986693</v>
      </c>
      <c r="T84">
        <f t="shared" si="9"/>
        <v>0.36950311183040335</v>
      </c>
    </row>
    <row r="85" spans="7:20">
      <c r="G85" s="60">
        <f>Data!B91*Data!C91</f>
        <v>28596.959999999999</v>
      </c>
      <c r="H85" s="60">
        <f>IF(Data!C$6=1,Data!D91,IF(Data!C$6=2,G85,Data!B91))</f>
        <v>340.44</v>
      </c>
      <c r="I85" s="27">
        <f>Data!E91*SQRT(Data!F91/20)</f>
        <v>22.70718309868883</v>
      </c>
      <c r="J85" s="43">
        <f>(1-I85*T85/Data!G91)*100</f>
        <v>95.012064514331342</v>
      </c>
      <c r="K85" s="44">
        <f t="shared" si="5"/>
        <v>323.45907243258966</v>
      </c>
      <c r="L85" s="45">
        <f t="shared" si="6"/>
        <v>11.360889770877119</v>
      </c>
      <c r="M85" s="45">
        <f>Data!C91*L85</f>
        <v>954.31474075367794</v>
      </c>
      <c r="N85" s="61">
        <f>MAX(0.0001,1-Data!C91*Data!$G$5/100*Data!G91/B$16/Data!D91)</f>
        <v>1E-4</v>
      </c>
      <c r="O85" s="62">
        <f>MAX(0.0001,1-(Data!$G$5/100*Data!G91)/(B$16/100*Data!B91+Data!$G$5/100*Data!G91))</f>
        <v>0.73143691990374693</v>
      </c>
      <c r="P85" s="62">
        <f>MAX(0.0001,1-Data!C91*Data!$G$5/100*Data!G91/B$16/Data!B91)</f>
        <v>0.69157560803665841</v>
      </c>
      <c r="Q85" s="61">
        <f>IF(Data!C$6=1,N85,IF(Data!C$6=2,O85,P85))</f>
        <v>0.69157560803665841</v>
      </c>
      <c r="R85">
        <f t="shared" si="7"/>
        <v>0.5003214058521035</v>
      </c>
      <c r="S85">
        <f t="shared" si="8"/>
        <v>0.35200832362639722</v>
      </c>
      <c r="T85">
        <f t="shared" si="9"/>
        <v>0.19769699824021794</v>
      </c>
    </row>
    <row r="86" spans="7:20">
      <c r="G86" s="60">
        <f>Data!B92*Data!C92</f>
        <v>4575.2</v>
      </c>
      <c r="H86" s="60">
        <f>IF(Data!C$6=1,Data!D92,IF(Data!C$6=2,G86,Data!B92))</f>
        <v>120.4</v>
      </c>
      <c r="I86" s="27">
        <f>Data!E92*SQRT(Data!F92/20)</f>
        <v>5.5570785358533739</v>
      </c>
      <c r="J86" s="43">
        <f>(1-I86*T86/Data!G92)*100</f>
        <v>98.359396851739263</v>
      </c>
      <c r="K86" s="44">
        <f t="shared" si="5"/>
        <v>118.42471380949408</v>
      </c>
      <c r="L86" s="45">
        <f t="shared" si="6"/>
        <v>2.1310140767541474</v>
      </c>
      <c r="M86" s="45">
        <f>Data!C92*L86</f>
        <v>80.978534916657608</v>
      </c>
      <c r="N86" s="61">
        <f>MAX(0.0001,1-Data!C92*Data!$G$5/100*Data!G92/B$16/Data!D92)</f>
        <v>1E-4</v>
      </c>
      <c r="O86" s="62">
        <f>MAX(0.0001,1-(Data!$G$5/100*Data!G92)/(B$16/100*Data!B92+Data!$G$5/100*Data!G92))</f>
        <v>0.52006143213668654</v>
      </c>
      <c r="P86" s="62">
        <f>MAX(0.0001,1-Data!C92*Data!$G$5/100*Data!G92/B$16/Data!B92)</f>
        <v>0.64931709117755632</v>
      </c>
      <c r="Q86" s="61">
        <f>IF(Data!C$6=1,N86,IF(Data!C$6=2,O86,P86))</f>
        <v>0.64931709117755632</v>
      </c>
      <c r="R86">
        <f t="shared" si="7"/>
        <v>0.38347740867889279</v>
      </c>
      <c r="S86">
        <f t="shared" si="8"/>
        <v>0.37066108036747514</v>
      </c>
      <c r="T86">
        <f t="shared" si="9"/>
        <v>0.23618210722426797</v>
      </c>
    </row>
    <row r="87" spans="7:20">
      <c r="G87" s="60">
        <f>Data!B93*Data!C93</f>
        <v>10796.4</v>
      </c>
      <c r="H87" s="60">
        <f>IF(Data!C$6=1,Data!D93,IF(Data!C$6=2,G87,Data!B93))</f>
        <v>239.92</v>
      </c>
      <c r="I87" s="27">
        <f>Data!E93*SQRT(Data!F93/20)</f>
        <v>13.689578695924983</v>
      </c>
      <c r="J87" s="43">
        <f>(1-I87*T87/Data!G93)*100</f>
        <v>97.822762072639918</v>
      </c>
      <c r="K87" s="44">
        <f t="shared" si="5"/>
        <v>234.69637076467768</v>
      </c>
      <c r="L87" s="45">
        <f t="shared" si="6"/>
        <v>8.4588747088023712</v>
      </c>
      <c r="M87" s="45">
        <f>Data!C93*L87</f>
        <v>380.64936189610671</v>
      </c>
      <c r="N87" s="61">
        <f>MAX(0.0001,1-Data!C93*Data!$G$5/100*Data!G93/B$16/Data!D93)</f>
        <v>1E-4</v>
      </c>
      <c r="O87" s="62">
        <f>MAX(0.0001,1-(Data!$G$5/100*Data!G93)/(B$16/100*Data!B93+Data!$G$5/100*Data!G93))</f>
        <v>0.62646295963188825</v>
      </c>
      <c r="P87" s="62">
        <f>MAX(0.0001,1-Data!C93*Data!$G$5/100*Data!G93/B$16/Data!B93)</f>
        <v>0.73168139379793262</v>
      </c>
      <c r="Q87" s="61">
        <f>IF(Data!C$6=1,N87,IF(Data!C$6=2,O87,P87))</f>
        <v>0.73168139379793262</v>
      </c>
      <c r="R87">
        <f t="shared" si="7"/>
        <v>0.61790613843509656</v>
      </c>
      <c r="S87">
        <f t="shared" si="8"/>
        <v>0.32961047504170615</v>
      </c>
      <c r="T87">
        <f t="shared" si="9"/>
        <v>0.16381476121309935</v>
      </c>
    </row>
    <row r="88" spans="7:20">
      <c r="G88" s="60">
        <f>Data!B94*Data!C94</f>
        <v>3288</v>
      </c>
      <c r="H88" s="60">
        <f>IF(Data!C$6=1,Data!D94,IF(Data!C$6=2,G88,Data!B94))</f>
        <v>109.6</v>
      </c>
      <c r="I88" s="27">
        <f>Data!E94*SQRT(Data!F94/20)</f>
        <v>4.1247952259406357</v>
      </c>
      <c r="J88" s="43">
        <f>(1-I88*T88/Data!G94)*100</f>
        <v>98.977201249607887</v>
      </c>
      <c r="K88" s="44">
        <f t="shared" si="5"/>
        <v>108.47901256957024</v>
      </c>
      <c r="L88" s="45">
        <f t="shared" si="6"/>
        <v>1.8929629620815076</v>
      </c>
      <c r="M88" s="45">
        <f>Data!C94*L88</f>
        <v>56.788888862445226</v>
      </c>
      <c r="N88" s="61">
        <f>MAX(0.0001,1-Data!C94*Data!$G$5/100*Data!G94/B$16/Data!D94)</f>
        <v>0.11458333333333337</v>
      </c>
      <c r="O88" s="62">
        <f>MAX(0.0001,1-(Data!$G$5/100*Data!G94)/(B$16/100*Data!B94+Data!$G$5/100*Data!G94))</f>
        <v>0.48142905949533887</v>
      </c>
      <c r="P88" s="62">
        <f>MAX(0.0001,1-Data!C94*Data!$G$5/100*Data!G94/B$16/Data!B94)</f>
        <v>0.67685523114355228</v>
      </c>
      <c r="Q88" s="61">
        <f>IF(Data!C$6=1,N88,IF(Data!C$6=2,O88,P88))</f>
        <v>0.67685523114355228</v>
      </c>
      <c r="R88">
        <f t="shared" si="7"/>
        <v>0.45892289396010644</v>
      </c>
      <c r="S88">
        <f t="shared" si="8"/>
        <v>0.35906752591122604</v>
      </c>
      <c r="T88">
        <f t="shared" si="9"/>
        <v>0.21076899341955538</v>
      </c>
    </row>
    <row r="89" spans="7:20">
      <c r="G89" s="60">
        <f>Data!B95*Data!C95</f>
        <v>3051.3999999999996</v>
      </c>
      <c r="H89" s="60">
        <f>IF(Data!C$6=1,Data!D95,IF(Data!C$6=2,G89,Data!B95))</f>
        <v>41.8</v>
      </c>
      <c r="I89" s="27">
        <f>Data!E95*SQRT(Data!F95/20)</f>
        <v>3.2005500227074131</v>
      </c>
      <c r="J89" s="43">
        <f>(1-I89*T89/Data!G95)*100</f>
        <v>96.244608142050396</v>
      </c>
      <c r="K89" s="44">
        <f t="shared" si="5"/>
        <v>40.230246203377064</v>
      </c>
      <c r="L89" s="45">
        <f t="shared" si="6"/>
        <v>0</v>
      </c>
      <c r="M89" s="45">
        <f>Data!C95*L89</f>
        <v>0</v>
      </c>
      <c r="N89" s="61">
        <f>MAX(0.0001,1-Data!C95*Data!$G$5/100*Data!G95/B$16/Data!D95)</f>
        <v>1.5079365079365137E-2</v>
      </c>
      <c r="O89" s="62">
        <f>MAX(0.0001,1-(Data!$G$5/100*Data!G95)/(B$16/100*Data!B95+Data!$G$5/100*Data!G95))</f>
        <v>0.46954568147778331</v>
      </c>
      <c r="P89" s="62">
        <f>MAX(0.0001,1-Data!C95*Data!$G$5/100*Data!G95/B$16/Data!B95)</f>
        <v>0.17530568846358319</v>
      </c>
      <c r="Q89" s="61">
        <f>IF(Data!C$6=1,N89,IF(Data!C$6=2,O89,P89))</f>
        <v>0.17530568846358319</v>
      </c>
      <c r="R89">
        <f t="shared" si="7"/>
        <v>0</v>
      </c>
      <c r="S89">
        <f t="shared" si="8"/>
        <v>0.39894181395195566</v>
      </c>
      <c r="T89">
        <f t="shared" si="9"/>
        <v>0.39894181395195566</v>
      </c>
    </row>
    <row r="90" spans="7:20">
      <c r="G90" s="60">
        <f>Data!B96*Data!C96</f>
        <v>9176.7200000000012</v>
      </c>
      <c r="H90" s="60">
        <f>IF(Data!C$6=1,Data!D96,IF(Data!C$6=2,G90,Data!B96))</f>
        <v>655.48</v>
      </c>
      <c r="I90" s="27">
        <f>Data!E96*SQRT(Data!F96/20)</f>
        <v>14.013842765215211</v>
      </c>
      <c r="J90" s="43">
        <f>(1-I90*T90/Data!G96)*100</f>
        <v>99.806959480773855</v>
      </c>
      <c r="K90" s="44">
        <f t="shared" si="5"/>
        <v>654.21465800457645</v>
      </c>
      <c r="L90" s="45">
        <f t="shared" si="6"/>
        <v>18.722619369247624</v>
      </c>
      <c r="M90" s="45">
        <f>Data!C96*L90</f>
        <v>262.11667116946671</v>
      </c>
      <c r="N90" s="61">
        <f>MAX(0.0001,1-Data!C96*Data!$G$5/100*Data!G96/B$16/Data!D96)</f>
        <v>0.35326086956521741</v>
      </c>
      <c r="O90" s="62">
        <f>MAX(0.0001,1-(Data!$G$5/100*Data!G96)/(B$16/100*Data!B96+Data!$G$5/100*Data!G96))</f>
        <v>0.60665630090330225</v>
      </c>
      <c r="P90" s="62">
        <f>MAX(0.0001,1-Data!C96*Data!$G$5/100*Data!G96/B$16/Data!B96)</f>
        <v>0.90922682614267403</v>
      </c>
      <c r="Q90" s="61">
        <f>IF(Data!C$6=1,N90,IF(Data!C$6=2,O90,P90))</f>
        <v>0.90922682614267403</v>
      </c>
      <c r="R90">
        <f t="shared" si="7"/>
        <v>1.3360089507868902</v>
      </c>
      <c r="S90">
        <f t="shared" si="8"/>
        <v>0.16342523676560425</v>
      </c>
      <c r="T90">
        <f t="shared" si="9"/>
        <v>4.2151464000882211E-2</v>
      </c>
    </row>
    <row r="91" spans="7:20">
      <c r="G91" s="60">
        <f>Data!B97*Data!C97</f>
        <v>10690.68</v>
      </c>
      <c r="H91" s="60">
        <f>IF(Data!C$6=1,Data!D97,IF(Data!C$6=2,G91,Data!B97))</f>
        <v>117.48</v>
      </c>
      <c r="I91" s="27">
        <f>Data!E97*SQRT(Data!F97/20)</f>
        <v>4.9023477286101098</v>
      </c>
      <c r="J91" s="43">
        <f>(1-I91*T91/Data!G97)*100</f>
        <v>96.165193146127521</v>
      </c>
      <c r="K91" s="44">
        <f t="shared" si="5"/>
        <v>112.97486890807062</v>
      </c>
      <c r="L91" s="45">
        <f t="shared" si="6"/>
        <v>0</v>
      </c>
      <c r="M91" s="45">
        <f>Data!C97*L91</f>
        <v>0</v>
      </c>
      <c r="N91" s="61">
        <f>MAX(0.0001,1-Data!C97*Data!$G$5/100*Data!G97/B$16/Data!D97)</f>
        <v>1E-4</v>
      </c>
      <c r="O91" s="62">
        <f>MAX(0.0001,1-(Data!$G$5/100*Data!G97)/(B$16/100*Data!B97+Data!$G$5/100*Data!G97))</f>
        <v>0.62385386058696501</v>
      </c>
      <c r="P91" s="62">
        <f>MAX(0.0001,1-Data!C97*Data!$G$5/100*Data!G97/B$16/Data!B97)</f>
        <v>0.45132504823516062</v>
      </c>
      <c r="Q91" s="61">
        <f>IF(Data!C$6=1,N91,IF(Data!C$6=2,O91,P91))</f>
        <v>0.45132504823516062</v>
      </c>
      <c r="R91">
        <f t="shared" si="7"/>
        <v>0</v>
      </c>
      <c r="S91">
        <f t="shared" si="8"/>
        <v>0.39894181395195566</v>
      </c>
      <c r="T91">
        <f t="shared" si="9"/>
        <v>0.39894181395195566</v>
      </c>
    </row>
    <row r="92" spans="7:20">
      <c r="G92" s="60">
        <f>Data!B98*Data!C98</f>
        <v>21675</v>
      </c>
      <c r="H92" s="60">
        <f>IF(Data!C$6=1,Data!D98,IF(Data!C$6=2,G92,Data!B98))</f>
        <v>425</v>
      </c>
      <c r="I92" s="27">
        <f>Data!E98*SQRT(Data!F98/20)</f>
        <v>40.345875327161693</v>
      </c>
      <c r="J92" s="43">
        <f>(1-I92*T92/Data!G98)*100</f>
        <v>96.168278138800844</v>
      </c>
      <c r="K92" s="44">
        <f t="shared" si="5"/>
        <v>408.71518208990364</v>
      </c>
      <c r="L92" s="45">
        <f t="shared" si="6"/>
        <v>31.840628027385343</v>
      </c>
      <c r="M92" s="45">
        <f>Data!C98*L92</f>
        <v>1623.8720293966526</v>
      </c>
      <c r="N92" s="61">
        <f>MAX(0.0001,1-Data!C98*Data!$G$5/100*Data!G98/B$16/Data!D98)</f>
        <v>1E-4</v>
      </c>
      <c r="O92" s="62">
        <f>MAX(0.0001,1-(Data!$G$5/100*Data!G98)/(B$16/100*Data!B98+Data!$G$5/100*Data!G98))</f>
        <v>0.70344827586206904</v>
      </c>
      <c r="P92" s="62">
        <f>MAX(0.0001,1-Data!C98*Data!$G$5/100*Data!G98/B$16/Data!B98)</f>
        <v>0.78500000000000003</v>
      </c>
      <c r="Q92" s="61">
        <f>IF(Data!C$6=1,N92,IF(Data!C$6=2,O92,P92))</f>
        <v>0.78500000000000003</v>
      </c>
      <c r="R92">
        <f t="shared" si="7"/>
        <v>0.78919165265822255</v>
      </c>
      <c r="S92">
        <f t="shared" si="8"/>
        <v>0.29218987396459811</v>
      </c>
      <c r="T92">
        <f t="shared" si="9"/>
        <v>0.12251366864308028</v>
      </c>
    </row>
    <row r="93" spans="7:20">
      <c r="G93" s="60">
        <f>Data!B99*Data!C99</f>
        <v>8566.5999999999985</v>
      </c>
      <c r="H93" s="60">
        <f>IF(Data!C$6=1,Data!D99,IF(Data!C$6=2,G93,Data!B99))</f>
        <v>295.39999999999998</v>
      </c>
      <c r="I93" s="27">
        <f>Data!E99*SQRT(Data!F99/20)</f>
        <v>11.197949917152597</v>
      </c>
      <c r="J93" s="43">
        <f>(1-I93*T93/Data!G99)*100</f>
        <v>99.153737275842502</v>
      </c>
      <c r="K93" s="44">
        <f t="shared" si="5"/>
        <v>292.90013991283871</v>
      </c>
      <c r="L93" s="45">
        <f t="shared" si="6"/>
        <v>9.6267466146915481</v>
      </c>
      <c r="M93" s="45">
        <f>Data!C99*L93</f>
        <v>279.17565182605489</v>
      </c>
      <c r="N93" s="61">
        <f>MAX(0.0001,1-Data!C99*Data!$G$5/100*Data!G99/B$16/Data!D99)</f>
        <v>0.36706349206349209</v>
      </c>
      <c r="O93" s="62">
        <f>MAX(0.0001,1-(Data!$G$5/100*Data!G99)/(B$16/100*Data!B99+Data!$G$5/100*Data!G99))</f>
        <v>0.59796225905850076</v>
      </c>
      <c r="P93" s="62">
        <f>MAX(0.0001,1-Data!C99*Data!$G$5/100*Data!G99/B$16/Data!B99)</f>
        <v>0.8050195591664786</v>
      </c>
      <c r="Q93" s="61">
        <f>IF(Data!C$6=1,N93,IF(Data!C$6=2,O93,P93))</f>
        <v>0.8050195591664786</v>
      </c>
      <c r="R93">
        <f t="shared" si="7"/>
        <v>0.85968830776298266</v>
      </c>
      <c r="S93">
        <f t="shared" si="8"/>
        <v>0.27569180225940765</v>
      </c>
      <c r="T93">
        <f t="shared" si="9"/>
        <v>0.10806939703235727</v>
      </c>
    </row>
    <row r="94" spans="7:20">
      <c r="G94" s="60">
        <f>Data!B100*Data!C100</f>
        <v>26538.44</v>
      </c>
      <c r="H94" s="60">
        <f>IF(Data!C$6=1,Data!D100,IF(Data!C$6=2,G94,Data!B100))</f>
        <v>1396.76</v>
      </c>
      <c r="I94" s="27">
        <f>Data!E100*SQRT(Data!F100/20)</f>
        <v>48.110665890399247</v>
      </c>
      <c r="J94" s="43">
        <f>(1-I94*T94/Data!G100)*100</f>
        <v>99.595550336529527</v>
      </c>
      <c r="K94" s="44">
        <f t="shared" si="5"/>
        <v>1391.1108088805099</v>
      </c>
      <c r="L94" s="45">
        <f t="shared" si="6"/>
        <v>70.166424946268464</v>
      </c>
      <c r="M94" s="45">
        <f>Data!C100*L94</f>
        <v>1333.1620739791008</v>
      </c>
      <c r="N94" s="61">
        <f>MAX(0.0001,1-Data!C100*Data!$G$5/100*Data!G100/B$16/Data!D100)</f>
        <v>1E-4</v>
      </c>
      <c r="O94" s="62">
        <f>MAX(0.0001,1-(Data!$G$5/100*Data!G100)/(B$16/100*Data!B100+Data!$G$5/100*Data!G100))</f>
        <v>0.72419597726510709</v>
      </c>
      <c r="P94" s="62">
        <f>MAX(0.0001,1-Data!C100*Data!$G$5/100*Data!G100/B$16/Data!B100)</f>
        <v>0.92764007814911331</v>
      </c>
      <c r="Q94" s="61">
        <f>IF(Data!C$6=1,N94,IF(Data!C$6=2,O94,P94))</f>
        <v>0.92764007814911331</v>
      </c>
      <c r="R94">
        <f t="shared" si="7"/>
        <v>1.4584380333898177</v>
      </c>
      <c r="S94">
        <f t="shared" si="8"/>
        <v>0.13772994229294816</v>
      </c>
      <c r="T94">
        <f t="shared" si="9"/>
        <v>3.2197480172499918E-2</v>
      </c>
    </row>
    <row r="95" spans="7:20">
      <c r="G95" s="60">
        <f>Data!B101*Data!C101</f>
        <v>1480.64</v>
      </c>
      <c r="H95" s="60">
        <f>IF(Data!C$6=1,Data!D101,IF(Data!C$6=2,G95,Data!B101))</f>
        <v>105.76</v>
      </c>
      <c r="I95" s="27">
        <f>Data!E101*SQRT(Data!F101/20)</f>
        <v>6.5864198620250134</v>
      </c>
      <c r="J95" s="43">
        <f>(1-I95*T95/Data!G101)*100</f>
        <v>99.328915921582706</v>
      </c>
      <c r="K95" s="44">
        <f t="shared" si="5"/>
        <v>105.05026147866587</v>
      </c>
      <c r="L95" s="45">
        <f t="shared" si="6"/>
        <v>5.6645320024566814</v>
      </c>
      <c r="M95" s="45">
        <f>Data!C101*L95</f>
        <v>79.30344803439354</v>
      </c>
      <c r="N95" s="61">
        <f>MAX(0.0001,1-Data!C101*Data!$G$5/100*Data!G101/B$16/Data!D101)</f>
        <v>0.45760233918128657</v>
      </c>
      <c r="O95" s="62">
        <f>MAX(0.0001,1-(Data!$G$5/100*Data!G101)/(B$16/100*Data!B101+Data!$G$5/100*Data!G101))</f>
        <v>0.41805309112629785</v>
      </c>
      <c r="P95" s="62">
        <f>MAX(0.0001,1-Data!C101*Data!$G$5/100*Data!G101/B$16/Data!B101)</f>
        <v>0.80511430492519753</v>
      </c>
      <c r="Q95" s="61">
        <f>IF(Data!C$6=1,N95,IF(Data!C$6=2,O95,P95))</f>
        <v>0.80511430492519753</v>
      </c>
      <c r="R95">
        <f t="shared" si="7"/>
        <v>0.86003202363645026</v>
      </c>
      <c r="S95">
        <f t="shared" si="8"/>
        <v>0.27561033425167192</v>
      </c>
      <c r="T95">
        <f t="shared" si="9"/>
        <v>0.10800239553869337</v>
      </c>
    </row>
    <row r="96" spans="7:20">
      <c r="G96" s="60">
        <f>Data!B102*Data!C102</f>
        <v>24703.200000000001</v>
      </c>
      <c r="H96" s="60">
        <f>IF(Data!C$6=1,Data!D102,IF(Data!C$6=2,G96,Data!B102))</f>
        <v>274.48</v>
      </c>
      <c r="I96" s="27">
        <f>Data!E102*SQRT(Data!F102/20)</f>
        <v>34.502575563412272</v>
      </c>
      <c r="J96" s="43">
        <f>(1-I96*T96/Data!G102)*100</f>
        <v>89.362163099355769</v>
      </c>
      <c r="K96" s="44">
        <f t="shared" si="5"/>
        <v>245.28126527511174</v>
      </c>
      <c r="L96" s="45">
        <f t="shared" si="6"/>
        <v>12.809871506047568</v>
      </c>
      <c r="M96" s="45">
        <f>Data!C102*L96</f>
        <v>1152.888435544281</v>
      </c>
      <c r="N96" s="61">
        <f>MAX(0.0001,1-Data!C102*Data!$G$5/100*Data!G102/B$16/Data!D102)</f>
        <v>1E-4</v>
      </c>
      <c r="O96" s="62">
        <f>MAX(0.0001,1-(Data!$G$5/100*Data!G102)/(B$16/100*Data!B102+Data!$G$5/100*Data!G102))</f>
        <v>0.71700741875936047</v>
      </c>
      <c r="P96" s="62">
        <f>MAX(0.0001,1-Data!C102*Data!$G$5/100*Data!G102/B$16/Data!B102)</f>
        <v>0.64478286213931801</v>
      </c>
      <c r="Q96" s="61">
        <f>IF(Data!C$6=1,N96,IF(Data!C$6=2,O96,P96))</f>
        <v>0.64478286213931801</v>
      </c>
      <c r="R96">
        <f t="shared" si="7"/>
        <v>0.37127290635171017</v>
      </c>
      <c r="S96">
        <f t="shared" si="8"/>
        <v>0.37237216252539945</v>
      </c>
      <c r="T96">
        <f t="shared" si="9"/>
        <v>0.24048966336592792</v>
      </c>
    </row>
    <row r="97" spans="7:20">
      <c r="G97" s="60">
        <f>Data!B103*Data!C103</f>
        <v>54948.200000000004</v>
      </c>
      <c r="H97" s="60">
        <f>IF(Data!C$6=1,Data!D103,IF(Data!C$6=2,G97,Data!B103))</f>
        <v>1340.2</v>
      </c>
      <c r="I97" s="27">
        <f>Data!E103*SQRT(Data!F103/20)</f>
        <v>65.926641308563006</v>
      </c>
      <c r="J97" s="43">
        <f>(1-I97*T97/Data!G103)*100</f>
        <v>98.650546388920091</v>
      </c>
      <c r="K97" s="44">
        <f t="shared" si="5"/>
        <v>1322.1146227043071</v>
      </c>
      <c r="L97" s="45">
        <f t="shared" si="6"/>
        <v>81.292754870398454</v>
      </c>
      <c r="M97" s="45">
        <f>Data!C103*L97</f>
        <v>3333.0029496863367</v>
      </c>
      <c r="N97" s="61">
        <f>MAX(0.0001,1-Data!C103*Data!$G$5/100*Data!G103/B$16/Data!D103)</f>
        <v>1E-4</v>
      </c>
      <c r="O97" s="62">
        <f>MAX(0.0001,1-(Data!$G$5/100*Data!G103)/(B$16/100*Data!B103+Data!$G$5/100*Data!G103))</f>
        <v>0.79032617384581116</v>
      </c>
      <c r="P97" s="62">
        <f>MAX(0.0001,1-Data!C103*Data!$G$5/100*Data!G103/B$16/Data!B103)</f>
        <v>0.89122684839741995</v>
      </c>
      <c r="Q97" s="61">
        <f>IF(Data!C$6=1,N97,IF(Data!C$6=2,O97,P97))</f>
        <v>0.89122684839741995</v>
      </c>
      <c r="R97">
        <f t="shared" si="7"/>
        <v>1.2330789686360011</v>
      </c>
      <c r="S97">
        <f t="shared" si="8"/>
        <v>0.18652657180757332</v>
      </c>
      <c r="T97">
        <f t="shared" si="9"/>
        <v>5.2400686214176512E-2</v>
      </c>
    </row>
    <row r="98" spans="7:20">
      <c r="G98" s="60">
        <f>Data!B104*Data!C104</f>
        <v>3528.8</v>
      </c>
      <c r="H98" s="60">
        <f>IF(Data!C$6=1,Data!D104,IF(Data!C$6=2,G98,Data!B104))</f>
        <v>176.44</v>
      </c>
      <c r="I98" s="27">
        <f>Data!E104*SQRT(Data!F104/20)</f>
        <v>17.362667790083357</v>
      </c>
      <c r="J98" s="43">
        <f>(1-I98*T98/Data!G104)*100</f>
        <v>98.454240596255374</v>
      </c>
      <c r="K98" s="44">
        <f t="shared" si="5"/>
        <v>173.71266210803296</v>
      </c>
      <c r="L98" s="45">
        <f t="shared" si="6"/>
        <v>14.038516945828361</v>
      </c>
      <c r="M98" s="45">
        <f>Data!C104*L98</f>
        <v>280.7703389165672</v>
      </c>
      <c r="N98" s="61">
        <f>MAX(0.0001,1-Data!C104*Data!$G$5/100*Data!G104/B$16/Data!D104)</f>
        <v>1E-4</v>
      </c>
      <c r="O98" s="62">
        <f>MAX(0.0001,1-(Data!$G$5/100*Data!G104)/(B$16/100*Data!B104+Data!$G$5/100*Data!G104))</f>
        <v>0.4885339305821329</v>
      </c>
      <c r="P98" s="62">
        <f>MAX(0.0001,1-Data!C104*Data!$G$5/100*Data!G104/B$16/Data!B104)</f>
        <v>0.79061185420287661</v>
      </c>
      <c r="Q98" s="61">
        <f>IF(Data!C$6=1,N98,IF(Data!C$6=2,O98,P98))</f>
        <v>0.79061185420287661</v>
      </c>
      <c r="R98">
        <f t="shared" si="7"/>
        <v>0.80854607803107448</v>
      </c>
      <c r="S98">
        <f t="shared" si="8"/>
        <v>0.28770688355057583</v>
      </c>
      <c r="T98">
        <f t="shared" si="9"/>
        <v>0.11840691948011289</v>
      </c>
    </row>
    <row r="99" spans="7:20">
      <c r="G99" s="60">
        <f>Data!B105*Data!C105</f>
        <v>20395.8</v>
      </c>
      <c r="H99" s="60">
        <f>IF(Data!C$6=1,Data!D105,IF(Data!C$6=2,G99,Data!B105))</f>
        <v>251.8</v>
      </c>
      <c r="I99" s="27">
        <f>Data!E105*SQRT(Data!F105/20)</f>
        <v>7.9458906623880337</v>
      </c>
      <c r="J99" s="43">
        <f>(1-I99*T99/Data!G105)*100</f>
        <v>97.602758096064719</v>
      </c>
      <c r="K99" s="44">
        <f t="shared" si="5"/>
        <v>245.76374488589096</v>
      </c>
      <c r="L99" s="45">
        <f t="shared" si="6"/>
        <v>2.9983403977620418</v>
      </c>
      <c r="M99" s="45">
        <f>Data!C105*L99</f>
        <v>242.86557221872539</v>
      </c>
      <c r="N99" s="61">
        <f>MAX(0.0001,1-Data!C105*Data!$G$5/100*Data!G105/B$16/Data!D105)</f>
        <v>1E-4</v>
      </c>
      <c r="O99" s="62">
        <f>MAX(0.0001,1-(Data!$G$5/100*Data!G105)/(B$16/100*Data!B105+Data!$G$5/100*Data!G105))</f>
        <v>0.69649936994805905</v>
      </c>
      <c r="P99" s="62">
        <f>MAX(0.0001,1-Data!C105*Data!$G$5/100*Data!G105/B$16/Data!B105)</f>
        <v>0.64704130262112791</v>
      </c>
      <c r="Q99" s="61">
        <f>IF(Data!C$6=1,N99,IF(Data!C$6=2,O99,P99))</f>
        <v>0.64704130262112791</v>
      </c>
      <c r="R99">
        <f t="shared" si="7"/>
        <v>0.37734478426121831</v>
      </c>
      <c r="S99">
        <f t="shared" si="8"/>
        <v>0.37152681186204362</v>
      </c>
      <c r="T99">
        <f t="shared" si="9"/>
        <v>0.23833968834649244</v>
      </c>
    </row>
    <row r="100" spans="7:20">
      <c r="G100" s="60">
        <f>Data!B106*Data!C106</f>
        <v>5949.5999999999995</v>
      </c>
      <c r="H100" s="60">
        <f>IF(Data!C$6=1,Data!D106,IF(Data!C$6=2,G100,Data!B106))</f>
        <v>88.8</v>
      </c>
      <c r="I100" s="27">
        <f>Data!E106*SQRT(Data!F106/20)</f>
        <v>2.4103668416623294</v>
      </c>
      <c r="J100" s="43">
        <f>(1-I100*T100/Data!G106)*100</f>
        <v>98.114517411563895</v>
      </c>
      <c r="K100" s="44">
        <f t="shared" si="5"/>
        <v>87.125691461468747</v>
      </c>
      <c r="L100" s="45">
        <f t="shared" si="6"/>
        <v>0</v>
      </c>
      <c r="M100" s="45">
        <f>Data!C106*L100</f>
        <v>0</v>
      </c>
      <c r="N100" s="61">
        <f>MAX(0.0001,1-Data!C106*Data!$G$5/100*Data!G106/B$16/Data!D106)</f>
        <v>0.38365800865800859</v>
      </c>
      <c r="O100" s="62">
        <f>MAX(0.0001,1-(Data!$G$5/100*Data!G106)/(B$16/100*Data!B106+Data!$G$5/100*Data!G106))</f>
        <v>0.55627479640843602</v>
      </c>
      <c r="P100" s="62">
        <f>MAX(0.0001,1-Data!C106*Data!$G$5/100*Data!G106/B$16/Data!B106)</f>
        <v>0.46555930930930922</v>
      </c>
      <c r="Q100" s="61">
        <f>IF(Data!C$6=1,N100,IF(Data!C$6=2,O100,P100))</f>
        <v>0.46555930930930922</v>
      </c>
      <c r="R100">
        <f t="shared" si="7"/>
        <v>0</v>
      </c>
      <c r="S100">
        <f t="shared" si="8"/>
        <v>0.39894181395195566</v>
      </c>
      <c r="T100">
        <f t="shared" si="9"/>
        <v>0.39894181395195566</v>
      </c>
    </row>
    <row r="101" spans="7:20">
      <c r="G101" s="60">
        <f>Data!B107*Data!C107</f>
        <v>2356</v>
      </c>
      <c r="H101" s="60">
        <f>IF(Data!C$6=1,Data!D107,IF(Data!C$6=2,G101,Data!B107))</f>
        <v>94.24</v>
      </c>
      <c r="I101" s="27">
        <f>Data!E107*SQRT(Data!F107/20)</f>
        <v>6.4539970140490466</v>
      </c>
      <c r="J101" s="43">
        <f>(1-I101*T101/Data!G107)*100</f>
        <v>98.453737466078081</v>
      </c>
      <c r="K101" s="44">
        <f t="shared" si="5"/>
        <v>92.78280218803198</v>
      </c>
      <c r="L101" s="45">
        <f t="shared" si="6"/>
        <v>3.008661227302762</v>
      </c>
      <c r="M101" s="45">
        <f>Data!C107*L101</f>
        <v>75.216530682569044</v>
      </c>
      <c r="N101" s="61">
        <f>MAX(0.0001,1-Data!C107*Data!$G$5/100*Data!G107/B$16/Data!D107)</f>
        <v>0.18355855855855863</v>
      </c>
      <c r="O101" s="62">
        <f>MAX(0.0001,1-(Data!$G$5/100*Data!G107)/(B$16/100*Data!B107+Data!$G$5/100*Data!G107))</f>
        <v>0.43817612597253652</v>
      </c>
      <c r="P101" s="62">
        <f>MAX(0.0001,1-Data!C107*Data!$G$5/100*Data!G107/B$16/Data!B107)</f>
        <v>0.67945316921335597</v>
      </c>
      <c r="Q101" s="61">
        <f>IF(Data!C$6=1,N101,IF(Data!C$6=2,O101,P101))</f>
        <v>0.67945316921335597</v>
      </c>
      <c r="R101">
        <f t="shared" si="7"/>
        <v>0.46617022300343725</v>
      </c>
      <c r="S101">
        <f t="shared" si="8"/>
        <v>0.35786586526255681</v>
      </c>
      <c r="T101">
        <f t="shared" si="9"/>
        <v>0.20843647767170184</v>
      </c>
    </row>
    <row r="102" spans="7:20">
      <c r="G102" s="60">
        <f>Data!B108*Data!C108</f>
        <v>8273.2800000000007</v>
      </c>
      <c r="H102" s="60">
        <f>IF(Data!C$6=1,Data!D108,IF(Data!C$6=2,G102,Data!B108))</f>
        <v>344.72</v>
      </c>
      <c r="I102" s="27">
        <f>Data!E108*SQRT(Data!F108/20)</f>
        <v>8.3668927282931982</v>
      </c>
      <c r="J102" s="43">
        <f>(1-I102*T102/Data!G108)*100</f>
        <v>99.571981862655761</v>
      </c>
      <c r="K102" s="44">
        <f t="shared" si="5"/>
        <v>343.244535876947</v>
      </c>
      <c r="L102" s="45">
        <f t="shared" si="6"/>
        <v>8.2038072340142563</v>
      </c>
      <c r="M102" s="45">
        <f>Data!C108*L102</f>
        <v>196.89137361634215</v>
      </c>
      <c r="N102" s="61">
        <f>MAX(0.0001,1-Data!C108*Data!$G$5/100*Data!G108/B$16/Data!D108)</f>
        <v>1E-4</v>
      </c>
      <c r="O102" s="62">
        <f>MAX(0.0001,1-(Data!$G$5/100*Data!G108)/(B$16/100*Data!B108+Data!$G$5/100*Data!G108))</f>
        <v>0.59491695078408735</v>
      </c>
      <c r="P102" s="62">
        <f>MAX(0.0001,1-Data!C108*Data!$G$5/100*Data!G108/B$16/Data!B108)</f>
        <v>0.8365823470256053</v>
      </c>
      <c r="Q102" s="61">
        <f>IF(Data!C$6=1,N102,IF(Data!C$6=2,O102,P102))</f>
        <v>0.8365823470256053</v>
      </c>
      <c r="R102">
        <f t="shared" si="7"/>
        <v>0.98050823650129315</v>
      </c>
      <c r="S102">
        <f t="shared" si="8"/>
        <v>0.24668627204567695</v>
      </c>
      <c r="T102">
        <f t="shared" si="9"/>
        <v>8.6453917314572887E-2</v>
      </c>
    </row>
    <row r="103" spans="7:20">
      <c r="G103" s="60">
        <f>Data!B109*Data!C109</f>
        <v>52402.559999999998</v>
      </c>
      <c r="H103" s="60">
        <f>IF(Data!C$6=1,Data!D109,IF(Data!C$6=2,G103,Data!B109))</f>
        <v>94.08</v>
      </c>
      <c r="I103" s="27">
        <f>Data!E109*SQRT(Data!F109/20)</f>
        <v>3.4798577894849632</v>
      </c>
      <c r="J103" s="43">
        <f>(1-I103*T103/Data!G109)*100</f>
        <v>92.287440117600156</v>
      </c>
      <c r="K103" s="44">
        <f t="shared" si="5"/>
        <v>86.824023662638226</v>
      </c>
      <c r="L103" s="45">
        <f t="shared" si="6"/>
        <v>0</v>
      </c>
      <c r="M103" s="45">
        <f>Data!C109*L103</f>
        <v>0</v>
      </c>
      <c r="N103" s="61">
        <f>MAX(0.0001,1-Data!C109*Data!$G$5/100*Data!G109/B$16/Data!D109)</f>
        <v>1E-4</v>
      </c>
      <c r="O103" s="62">
        <f>MAX(0.0001,1-(Data!$G$5/100*Data!G109)/(B$16/100*Data!B109+Data!$G$5/100*Data!G109))</f>
        <v>0.79005710446758481</v>
      </c>
      <c r="P103" s="62">
        <f>MAX(0.0001,1-Data!C109*Data!$G$5/100*Data!G109/B$16/Data!B109)</f>
        <v>1E-4</v>
      </c>
      <c r="Q103" s="61">
        <f>IF(Data!C$6=1,N103,IF(Data!C$6=2,O103,P103))</f>
        <v>1E-4</v>
      </c>
      <c r="R103">
        <f t="shared" si="7"/>
        <v>0</v>
      </c>
      <c r="S103">
        <f t="shared" si="8"/>
        <v>0.39894181395195566</v>
      </c>
      <c r="T103">
        <f t="shared" si="9"/>
        <v>0.39894181395195566</v>
      </c>
    </row>
    <row r="104" spans="7:20">
      <c r="G104" s="60">
        <f>Data!B110*Data!C110</f>
        <v>81926.87999999999</v>
      </c>
      <c r="H104" s="60">
        <f>IF(Data!C$6=1,Data!D110,IF(Data!C$6=2,G104,Data!B110))</f>
        <v>124.32</v>
      </c>
      <c r="I104" s="27">
        <f>Data!E110*SQRT(Data!F110/20)</f>
        <v>7.4910064652873691</v>
      </c>
      <c r="J104" s="43">
        <f>(1-I104*T104/Data!G110)*100</f>
        <v>85.057621462062144</v>
      </c>
      <c r="K104" s="44">
        <f t="shared" si="5"/>
        <v>105.74363500163565</v>
      </c>
      <c r="L104" s="45">
        <f t="shared" si="6"/>
        <v>0</v>
      </c>
      <c r="M104" s="45">
        <f>Data!C110*L104</f>
        <v>0</v>
      </c>
      <c r="N104" s="61">
        <f>MAX(0.0001,1-Data!C110*Data!$G$5/100*Data!G110/B$16/Data!D110)</f>
        <v>1E-4</v>
      </c>
      <c r="O104" s="62">
        <f>MAX(0.0001,1-(Data!$G$5/100*Data!G110)/(B$16/100*Data!B110+Data!$G$5/100*Data!G110))</f>
        <v>0.81736894395418147</v>
      </c>
      <c r="P104" s="62">
        <f>MAX(0.0001,1-Data!C110*Data!$G$5/100*Data!G110/B$16/Data!B110)</f>
        <v>1E-4</v>
      </c>
      <c r="Q104" s="61">
        <f>IF(Data!C$6=1,N104,IF(Data!C$6=2,O104,P104))</f>
        <v>1E-4</v>
      </c>
      <c r="R104">
        <f t="shared" si="7"/>
        <v>0</v>
      </c>
      <c r="S104">
        <f t="shared" si="8"/>
        <v>0.39894181395195566</v>
      </c>
      <c r="T104">
        <f t="shared" si="9"/>
        <v>0.39894181395195566</v>
      </c>
    </row>
    <row r="105" spans="7:20">
      <c r="G105" s="60">
        <f>Data!B111*Data!C111</f>
        <v>110915.20000000001</v>
      </c>
      <c r="H105" s="60">
        <f>IF(Data!C$6=1,Data!D111,IF(Data!C$6=2,G105,Data!B111))</f>
        <v>630.20000000000005</v>
      </c>
      <c r="I105" s="27">
        <f>Data!E111*SQRT(Data!F111/20)</f>
        <v>22.13725751107588</v>
      </c>
      <c r="J105" s="43">
        <f>(1-I105*T105/Data!G111)*100</f>
        <v>94.35617478971686</v>
      </c>
      <c r="K105" s="44">
        <f t="shared" si="5"/>
        <v>594.63261352479572</v>
      </c>
      <c r="L105" s="45">
        <f t="shared" si="6"/>
        <v>9.7567313435538772</v>
      </c>
      <c r="M105" s="45">
        <f>Data!C111*L105</f>
        <v>1717.1847164654823</v>
      </c>
      <c r="N105" s="61">
        <f>MAX(0.0001,1-Data!C111*Data!$G$5/100*Data!G111/B$16/Data!D111)</f>
        <v>1E-4</v>
      </c>
      <c r="O105" s="62">
        <f>MAX(0.0001,1-(Data!$G$5/100*Data!G111)/(B$16/100*Data!B111+Data!$G$5/100*Data!G111))</f>
        <v>0.84222562107420229</v>
      </c>
      <c r="P105" s="62">
        <f>MAX(0.0001,1-Data!C111*Data!$G$5/100*Data!G111/B$16/Data!B111)</f>
        <v>0.67029867061603021</v>
      </c>
      <c r="Q105" s="61">
        <f>IF(Data!C$6=1,N105,IF(Data!C$6=2,O105,P105))</f>
        <v>0.67029867061603021</v>
      </c>
      <c r="R105">
        <f t="shared" si="7"/>
        <v>0.44073803354694296</v>
      </c>
      <c r="S105">
        <f t="shared" si="8"/>
        <v>0.36201678185037023</v>
      </c>
      <c r="T105">
        <f t="shared" si="9"/>
        <v>0.2167048662798664</v>
      </c>
    </row>
    <row r="106" spans="7:20">
      <c r="G106" s="60">
        <f>Data!B112*Data!C112</f>
        <v>101662.92</v>
      </c>
      <c r="H106" s="60">
        <f>IF(Data!C$6=1,Data!D112,IF(Data!C$6=2,G106,Data!B112))</f>
        <v>380.76</v>
      </c>
      <c r="I106" s="27">
        <f>Data!E112*SQRT(Data!F112/20)</f>
        <v>11.782053975544633</v>
      </c>
      <c r="J106" s="43">
        <f>(1-I106*T106/Data!G112)*100</f>
        <v>91.131407575313915</v>
      </c>
      <c r="K106" s="44">
        <f t="shared" si="5"/>
        <v>346.99194748376527</v>
      </c>
      <c r="L106" s="45">
        <f t="shared" si="6"/>
        <v>0</v>
      </c>
      <c r="M106" s="45">
        <f>Data!C112*L106</f>
        <v>0</v>
      </c>
      <c r="N106" s="61">
        <f>MAX(0.0001,1-Data!C112*Data!$G$5/100*Data!G112/B$16/Data!D112)</f>
        <v>1E-4</v>
      </c>
      <c r="O106" s="62">
        <f>MAX(0.0001,1-(Data!$G$5/100*Data!G112)/(B$16/100*Data!B112+Data!$G$5/100*Data!G112))</f>
        <v>0.83799341703062113</v>
      </c>
      <c r="P106" s="62">
        <f>MAX(0.0001,1-Data!C112*Data!$G$5/100*Data!G112/B$16/Data!B112)</f>
        <v>0.48381745281367095</v>
      </c>
      <c r="Q106" s="61">
        <f>IF(Data!C$6=1,N106,IF(Data!C$6=2,O106,P106))</f>
        <v>0.48381745281367095</v>
      </c>
      <c r="R106">
        <f t="shared" si="7"/>
        <v>0</v>
      </c>
      <c r="S106">
        <f t="shared" si="8"/>
        <v>0.39894181395195566</v>
      </c>
      <c r="T106">
        <f t="shared" si="9"/>
        <v>0.39894181395195566</v>
      </c>
    </row>
    <row r="107" spans="7:20">
      <c r="G107" s="60">
        <f>Data!B113*Data!C113</f>
        <v>62905.2</v>
      </c>
      <c r="H107" s="60">
        <f>IF(Data!C$6=1,Data!D113,IF(Data!C$6=2,G107,Data!B113))</f>
        <v>135.28</v>
      </c>
      <c r="I107" s="27">
        <f>Data!E113*SQRT(Data!F113/20)</f>
        <v>6.4163370051320747</v>
      </c>
      <c r="J107" s="43">
        <f>(1-I107*T107/Data!G113)*100</f>
        <v>89.334395317689797</v>
      </c>
      <c r="K107" s="44">
        <f t="shared" si="5"/>
        <v>120.85156998577077</v>
      </c>
      <c r="L107" s="45">
        <f t="shared" si="6"/>
        <v>0</v>
      </c>
      <c r="M107" s="45">
        <f>Data!C113*L107</f>
        <v>0</v>
      </c>
      <c r="N107" s="61">
        <f>MAX(0.0001,1-Data!C113*Data!$G$5/100*Data!G113/B$16/Data!D113)</f>
        <v>1E-4</v>
      </c>
      <c r="O107" s="62">
        <f>MAX(0.0001,1-(Data!$G$5/100*Data!G113)/(B$16/100*Data!B113+Data!$G$5/100*Data!G113))</f>
        <v>0.80230903052348568</v>
      </c>
      <c r="P107" s="62">
        <f>MAX(0.0001,1-Data!C113*Data!$G$5/100*Data!G113/B$16/Data!B113)</f>
        <v>1E-4</v>
      </c>
      <c r="Q107" s="61">
        <f>IF(Data!C$6=1,N107,IF(Data!C$6=2,O107,P107))</f>
        <v>1E-4</v>
      </c>
      <c r="R107">
        <f t="shared" si="7"/>
        <v>0</v>
      </c>
      <c r="S107">
        <f t="shared" si="8"/>
        <v>0.39894181395195566</v>
      </c>
      <c r="T107">
        <f t="shared" si="9"/>
        <v>0.39894181395195566</v>
      </c>
    </row>
    <row r="108" spans="7:20">
      <c r="G108" s="60">
        <f>Data!B114*Data!C114</f>
        <v>158348.92000000001</v>
      </c>
      <c r="H108" s="60">
        <f>IF(Data!C$6=1,Data!D114,IF(Data!C$6=2,G108,Data!B114))</f>
        <v>540.44000000000005</v>
      </c>
      <c r="I108" s="27">
        <f>Data!E114*SQRT(Data!F114/20)</f>
        <v>13.885598824890041</v>
      </c>
      <c r="J108" s="43">
        <f>(1-I108*T108/Data!G114)*100</f>
        <v>92.033982489662918</v>
      </c>
      <c r="K108" s="44">
        <f t="shared" si="5"/>
        <v>497.38845496713429</v>
      </c>
      <c r="L108" s="45">
        <f t="shared" si="6"/>
        <v>1.4182938286097904</v>
      </c>
      <c r="M108" s="45">
        <f>Data!C114*L108</f>
        <v>415.56009178266856</v>
      </c>
      <c r="N108" s="61">
        <f>MAX(0.0001,1-Data!C114*Data!$G$5/100*Data!G114/B$16/Data!D114)</f>
        <v>1E-4</v>
      </c>
      <c r="O108" s="62">
        <f>MAX(0.0001,1-(Data!$G$5/100*Data!G114)/(B$16/100*Data!B114+Data!$G$5/100*Data!G114))</f>
        <v>0.86447961951209107</v>
      </c>
      <c r="P108" s="62">
        <f>MAX(0.0001,1-Data!C114*Data!$G$5/100*Data!G114/B$16/Data!B114)</f>
        <v>0.54067776050789895</v>
      </c>
      <c r="Q108" s="61">
        <f>IF(Data!C$6=1,N108,IF(Data!C$6=2,O108,P108))</f>
        <v>0.54067776050789895</v>
      </c>
      <c r="R108">
        <f t="shared" si="7"/>
        <v>0.10214135137387723</v>
      </c>
      <c r="S108">
        <f t="shared" si="8"/>
        <v>0.39686618117199801</v>
      </c>
      <c r="T108">
        <f t="shared" si="9"/>
        <v>0.34995038691419911</v>
      </c>
    </row>
    <row r="109" spans="7:20">
      <c r="G109" s="60">
        <f>Data!B115*Data!C115</f>
        <v>81986.52</v>
      </c>
      <c r="H109" s="60">
        <f>IF(Data!C$6=1,Data!D115,IF(Data!C$6=2,G109,Data!B115))</f>
        <v>616.44000000000005</v>
      </c>
      <c r="I109" s="27">
        <f>Data!E115*SQRT(Data!F115/20)</f>
        <v>22.448123389434684</v>
      </c>
      <c r="J109" s="43">
        <f>(1-I109*T109/Data!G115)*100</f>
        <v>95.794364679854709</v>
      </c>
      <c r="K109" s="44">
        <f t="shared" si="5"/>
        <v>590.51478163249647</v>
      </c>
      <c r="L109" s="45">
        <f t="shared" si="6"/>
        <v>12.575320663315145</v>
      </c>
      <c r="M109" s="45">
        <f>Data!C115*L109</f>
        <v>1672.5176482209142</v>
      </c>
      <c r="N109" s="61">
        <f>MAX(0.0001,1-Data!C115*Data!$G$5/100*Data!G115/B$16/Data!D115)</f>
        <v>1E-4</v>
      </c>
      <c r="O109" s="62">
        <f>MAX(0.0001,1-(Data!$G$5/100*Data!G115)/(B$16/100*Data!B115+Data!$G$5/100*Data!G115))</f>
        <v>0.82216847758433664</v>
      </c>
      <c r="P109" s="62">
        <f>MAX(0.0001,1-Data!C115*Data!$G$5/100*Data!G115/B$16/Data!B115)</f>
        <v>0.7123266930547445</v>
      </c>
      <c r="Q109" s="61">
        <f>IF(Data!C$6=1,N109,IF(Data!C$6=2,O109,P109))</f>
        <v>0.7123266930547445</v>
      </c>
      <c r="R109">
        <f t="shared" si="7"/>
        <v>0.56019474078772125</v>
      </c>
      <c r="S109">
        <f t="shared" si="8"/>
        <v>0.34100819278529182</v>
      </c>
      <c r="T109">
        <f t="shared" si="9"/>
        <v>0.17985511916954777</v>
      </c>
    </row>
    <row r="110" spans="7:20">
      <c r="G110" s="60">
        <f>Data!B116*Data!C116</f>
        <v>167233.92000000001</v>
      </c>
      <c r="H110" s="60">
        <f>IF(Data!C$6=1,Data!D116,IF(Data!C$6=2,G110,Data!B116))</f>
        <v>259.68</v>
      </c>
      <c r="I110" s="27">
        <f>Data!E116*SQRT(Data!F116/20)</f>
        <v>10.346442229633105</v>
      </c>
      <c r="J110" s="43">
        <f>(1-I110*T110/Data!G116)*100</f>
        <v>85.25846988914661</v>
      </c>
      <c r="K110" s="44">
        <f t="shared" si="5"/>
        <v>221.3991946081359</v>
      </c>
      <c r="L110" s="45">
        <f t="shared" si="6"/>
        <v>0</v>
      </c>
      <c r="M110" s="45">
        <f>Data!C116*L110</f>
        <v>0</v>
      </c>
      <c r="N110" s="61">
        <f>MAX(0.0001,1-Data!C116*Data!$G$5/100*Data!G116/B$16/Data!D116)</f>
        <v>1E-4</v>
      </c>
      <c r="O110" s="62">
        <f>MAX(0.0001,1-(Data!$G$5/100*Data!G116)/(B$16/100*Data!B116+Data!$G$5/100*Data!G116))</f>
        <v>0.86974902497841555</v>
      </c>
      <c r="P110" s="62">
        <f>MAX(0.0001,1-Data!C116*Data!$G$5/100*Data!G116/B$16/Data!B116)</f>
        <v>3.5565140001369233E-2</v>
      </c>
      <c r="Q110" s="61">
        <f>IF(Data!C$6=1,N110,IF(Data!C$6=2,O110,P110))</f>
        <v>3.5565140001369233E-2</v>
      </c>
      <c r="R110">
        <f t="shared" si="7"/>
        <v>0</v>
      </c>
      <c r="S110">
        <f t="shared" si="8"/>
        <v>0.39894181395195566</v>
      </c>
      <c r="T110">
        <f t="shared" si="9"/>
        <v>0.39894181395195566</v>
      </c>
    </row>
    <row r="111" spans="7:20">
      <c r="G111" s="60">
        <f>Data!B117*Data!C117</f>
        <v>59030.400000000001</v>
      </c>
      <c r="H111" s="60">
        <f>IF(Data!C$6=1,Data!D117,IF(Data!C$6=2,G111,Data!B117))</f>
        <v>134.16</v>
      </c>
      <c r="I111" s="27">
        <f>Data!E117*SQRT(Data!F117/20)</f>
        <v>8.6815331309001618</v>
      </c>
      <c r="J111" s="43">
        <f>(1-I111*T111/Data!G117)*100</f>
        <v>86.146293699498756</v>
      </c>
      <c r="K111" s="44">
        <f t="shared" si="5"/>
        <v>115.57386762724752</v>
      </c>
      <c r="L111" s="45">
        <f t="shared" si="6"/>
        <v>0</v>
      </c>
      <c r="M111" s="45">
        <f>Data!C117*L111</f>
        <v>0</v>
      </c>
      <c r="N111" s="61">
        <f>MAX(0.0001,1-Data!C117*Data!$G$5/100*Data!G117/B$16/Data!D117)</f>
        <v>1E-4</v>
      </c>
      <c r="O111" s="62">
        <f>MAX(0.0001,1-(Data!$G$5/100*Data!G117)/(B$16/100*Data!B117+Data!$G$5/100*Data!G117))</f>
        <v>0.79439977893864233</v>
      </c>
      <c r="P111" s="62">
        <f>MAX(0.0001,1-Data!C117*Data!$G$5/100*Data!G117/B$16/Data!B117)</f>
        <v>1E-4</v>
      </c>
      <c r="Q111" s="61">
        <f>IF(Data!C$6=1,N111,IF(Data!C$6=2,O111,P111))</f>
        <v>1E-4</v>
      </c>
      <c r="R111">
        <f t="shared" si="7"/>
        <v>0</v>
      </c>
      <c r="S111">
        <f t="shared" si="8"/>
        <v>0.39894181395195566</v>
      </c>
      <c r="T111">
        <f t="shared" si="9"/>
        <v>0.39894181395195566</v>
      </c>
    </row>
    <row r="112" spans="7:20">
      <c r="G112" s="60">
        <f>Data!B118*Data!C118</f>
        <v>63273.079999999994</v>
      </c>
      <c r="H112" s="60">
        <f>IF(Data!C$6=1,Data!D118,IF(Data!C$6=2,G112,Data!B118))</f>
        <v>233.48</v>
      </c>
      <c r="I112" s="27">
        <f>Data!E118*SQRT(Data!F118/20)</f>
        <v>6.1865829081266108</v>
      </c>
      <c r="J112" s="43">
        <f>(1-I112*T112/Data!G118)*100</f>
        <v>94.123603315399535</v>
      </c>
      <c r="K112" s="44">
        <f t="shared" si="5"/>
        <v>219.75978902079481</v>
      </c>
      <c r="L112" s="45">
        <f t="shared" si="6"/>
        <v>0</v>
      </c>
      <c r="M112" s="45">
        <f>Data!C118*L112</f>
        <v>0</v>
      </c>
      <c r="N112" s="61">
        <f>MAX(0.0001,1-Data!C118*Data!$G$5/100*Data!G118/B$16/Data!D118)</f>
        <v>1E-4</v>
      </c>
      <c r="O112" s="62">
        <f>MAX(0.0001,1-(Data!$G$5/100*Data!G118)/(B$16/100*Data!B118+Data!$G$5/100*Data!G118))</f>
        <v>0.80010052088092842</v>
      </c>
      <c r="P112" s="62">
        <f>MAX(0.0001,1-Data!C118*Data!$G$5/100*Data!G118/B$16/Data!B118)</f>
        <v>0.32292558962937579</v>
      </c>
      <c r="Q112" s="61">
        <f>IF(Data!C$6=1,N112,IF(Data!C$6=2,O112,P112))</f>
        <v>0.32292558962937579</v>
      </c>
      <c r="R112">
        <f t="shared" si="7"/>
        <v>0</v>
      </c>
      <c r="S112">
        <f t="shared" si="8"/>
        <v>0.39894181395195566</v>
      </c>
      <c r="T112">
        <f t="shared" si="9"/>
        <v>0.39894181395195566</v>
      </c>
    </row>
    <row r="113" spans="7:20">
      <c r="G113" s="60">
        <f>Data!B119*Data!C119</f>
        <v>71688.240000000005</v>
      </c>
      <c r="H113" s="60">
        <f>IF(Data!C$6=1,Data!D119,IF(Data!C$6=2,G113,Data!B119))</f>
        <v>346.32</v>
      </c>
      <c r="I113" s="27">
        <f>Data!E119*SQRT(Data!F119/20)</f>
        <v>19.090888105798307</v>
      </c>
      <c r="J113" s="43">
        <f>(1-I113*T113/Data!G119)*100</f>
        <v>87.618386660527577</v>
      </c>
      <c r="K113" s="44">
        <f t="shared" si="5"/>
        <v>303.43999668273909</v>
      </c>
      <c r="L113" s="45">
        <f t="shared" si="6"/>
        <v>0.88603813621391159</v>
      </c>
      <c r="M113" s="45">
        <f>Data!C119*L113</f>
        <v>183.40989419627971</v>
      </c>
      <c r="N113" s="61">
        <f>MAX(0.0001,1-Data!C119*Data!$G$5/100*Data!G119/B$16/Data!D119)</f>
        <v>1E-4</v>
      </c>
      <c r="O113" s="62">
        <f>MAX(0.0001,1-(Data!$G$5/100*Data!G119)/(B$16/100*Data!B119+Data!$G$5/100*Data!G119))</f>
        <v>0.81129030578779138</v>
      </c>
      <c r="P113" s="62">
        <f>MAX(0.0001,1-Data!C119*Data!$G$5/100*Data!G119/B$16/Data!B119)</f>
        <v>0.51850889350889351</v>
      </c>
      <c r="Q113" s="61">
        <f>IF(Data!C$6=1,N113,IF(Data!C$6=2,O113,P113))</f>
        <v>0.51850889350889351</v>
      </c>
      <c r="R113">
        <f t="shared" si="7"/>
        <v>4.6411572437261475E-2</v>
      </c>
      <c r="S113">
        <f t="shared" si="8"/>
        <v>0.39851237812149021</v>
      </c>
      <c r="T113">
        <f t="shared" si="9"/>
        <v>0.37616561875468102</v>
      </c>
    </row>
    <row r="114" spans="7:20">
      <c r="G114" s="60">
        <f>Data!B120*Data!C120</f>
        <v>226652.16</v>
      </c>
      <c r="H114" s="60">
        <f>IF(Data!C$6=1,Data!D120,IF(Data!C$6=2,G114,Data!B120))</f>
        <v>555.52</v>
      </c>
      <c r="I114" s="27">
        <f>Data!E120*SQRT(Data!F120/20)</f>
        <v>9.5384547151548009</v>
      </c>
      <c r="J114" s="43">
        <f>(1-I114*T114/Data!G120)*100</f>
        <v>92.68213764161068</v>
      </c>
      <c r="K114" s="44">
        <f t="shared" si="5"/>
        <v>514.86781102667567</v>
      </c>
      <c r="L114" s="45">
        <f t="shared" si="6"/>
        <v>0</v>
      </c>
      <c r="M114" s="45">
        <f>Data!C120*L114</f>
        <v>0</v>
      </c>
      <c r="N114" s="61">
        <f>MAX(0.0001,1-Data!C120*Data!$G$5/100*Data!G120/B$16/Data!D120)</f>
        <v>1E-4</v>
      </c>
      <c r="O114" s="62">
        <f>MAX(0.0001,1-(Data!$G$5/100*Data!G120)/(B$16/100*Data!B120+Data!$G$5/100*Data!G120))</f>
        <v>0.88494923606292741</v>
      </c>
      <c r="P114" s="62">
        <f>MAX(0.0001,1-Data!C120*Data!$G$5/100*Data!G120/B$16/Data!B120)</f>
        <v>0.46956605222734249</v>
      </c>
      <c r="Q114" s="61">
        <f>IF(Data!C$6=1,N114,IF(Data!C$6=2,O114,P114))</f>
        <v>0.46956605222734249</v>
      </c>
      <c r="R114">
        <f t="shared" si="7"/>
        <v>0</v>
      </c>
      <c r="S114">
        <f t="shared" si="8"/>
        <v>0.39894181395195566</v>
      </c>
      <c r="T114">
        <f t="shared" si="9"/>
        <v>0.39894181395195566</v>
      </c>
    </row>
    <row r="115" spans="7:20">
      <c r="G115" s="60">
        <f>Data!B121*Data!C121</f>
        <v>127670.39999999999</v>
      </c>
      <c r="H115" s="60">
        <f>IF(Data!C$6=1,Data!D121,IF(Data!C$6=2,G115,Data!B121))</f>
        <v>102.96</v>
      </c>
      <c r="I115" s="27">
        <f>Data!E121*SQRT(Data!F121/20)</f>
        <v>6.925626112454256</v>
      </c>
      <c r="J115" s="43">
        <f>(1-I115*T115/Data!G121)*100</f>
        <v>86.843229314021272</v>
      </c>
      <c r="K115" s="44">
        <f t="shared" si="5"/>
        <v>89.413788901716288</v>
      </c>
      <c r="L115" s="45">
        <f t="shared" si="6"/>
        <v>0</v>
      </c>
      <c r="M115" s="45">
        <f>Data!C121*L115</f>
        <v>0</v>
      </c>
      <c r="N115" s="61">
        <f>MAX(0.0001,1-Data!C121*Data!$G$5/100*Data!G121/B$16/Data!D121)</f>
        <v>1E-4</v>
      </c>
      <c r="O115" s="62">
        <f>MAX(0.0001,1-(Data!$G$5/100*Data!G121)/(B$16/100*Data!B121+Data!$G$5/100*Data!G121))</f>
        <v>0.7792522327059892</v>
      </c>
      <c r="P115" s="62">
        <f>MAX(0.0001,1-Data!C121*Data!$G$5/100*Data!G121/B$16/Data!B121)</f>
        <v>1E-4</v>
      </c>
      <c r="Q115" s="61">
        <f>IF(Data!C$6=1,N115,IF(Data!C$6=2,O115,P115))</f>
        <v>1E-4</v>
      </c>
      <c r="R115">
        <f t="shared" si="7"/>
        <v>0</v>
      </c>
      <c r="S115">
        <f t="shared" si="8"/>
        <v>0.39894181395195566</v>
      </c>
      <c r="T115">
        <f t="shared" si="9"/>
        <v>0.39894181395195566</v>
      </c>
    </row>
    <row r="116" spans="7:20">
      <c r="G116" s="60">
        <f>Data!B122*Data!C122</f>
        <v>436785.68</v>
      </c>
      <c r="H116" s="60">
        <f>IF(Data!C$6=1,Data!D122,IF(Data!C$6=2,G116,Data!B122))</f>
        <v>203.44</v>
      </c>
      <c r="I116" s="27">
        <f>Data!E122*SQRT(Data!F122/20)</f>
        <v>9.9209834070555551</v>
      </c>
      <c r="J116" s="43">
        <f>(1-I116*T116/Data!G122)*100</f>
        <v>81.152880397152401</v>
      </c>
      <c r="K116" s="44">
        <f t="shared" si="5"/>
        <v>165.09741987996685</v>
      </c>
      <c r="L116" s="45">
        <f t="shared" si="6"/>
        <v>0</v>
      </c>
      <c r="M116" s="45">
        <f>Data!C122*L116</f>
        <v>0</v>
      </c>
      <c r="N116" s="61">
        <f>MAX(0.0001,1-Data!C122*Data!$G$5/100*Data!G122/B$16/Data!D122)</f>
        <v>1E-4</v>
      </c>
      <c r="O116" s="62">
        <f>MAX(0.0001,1-(Data!$G$5/100*Data!G122)/(B$16/100*Data!B122+Data!$G$5/100*Data!G122))</f>
        <v>0.87460949815138578</v>
      </c>
      <c r="P116" s="62">
        <f>MAX(0.0001,1-Data!C122*Data!$G$5/100*Data!G122/B$16/Data!B122)</f>
        <v>1E-4</v>
      </c>
      <c r="Q116" s="61">
        <f>IF(Data!C$6=1,N116,IF(Data!C$6=2,O116,P116))</f>
        <v>1E-4</v>
      </c>
      <c r="R116">
        <f t="shared" si="7"/>
        <v>0</v>
      </c>
      <c r="S116">
        <f t="shared" si="8"/>
        <v>0.39894181395195566</v>
      </c>
      <c r="T116">
        <f t="shared" si="9"/>
        <v>0.39894181395195566</v>
      </c>
    </row>
    <row r="117" spans="7:20">
      <c r="G117" s="60">
        <f>Data!B123*Data!C123</f>
        <v>67496.319999999992</v>
      </c>
      <c r="H117" s="60">
        <f>IF(Data!C$6=1,Data!D123,IF(Data!C$6=2,G117,Data!B123))</f>
        <v>64.16</v>
      </c>
      <c r="I117" s="27">
        <f>Data!E123*SQRT(Data!F123/20)</f>
        <v>5.6134516442306612</v>
      </c>
      <c r="J117" s="43">
        <f>(1-I117*T117/Data!G123)*100</f>
        <v>81.33799515432527</v>
      </c>
      <c r="K117" s="44">
        <f t="shared" si="5"/>
        <v>52.186457691015093</v>
      </c>
      <c r="L117" s="45">
        <f t="shared" si="6"/>
        <v>0</v>
      </c>
      <c r="M117" s="45">
        <f>Data!C123*L117</f>
        <v>0</v>
      </c>
      <c r="N117" s="61">
        <f>MAX(0.0001,1-Data!C123*Data!$G$5/100*Data!G123/B$16/Data!D123)</f>
        <v>1E-4</v>
      </c>
      <c r="O117" s="62">
        <f>MAX(0.0001,1-(Data!$G$5/100*Data!G123)/(B$16/100*Data!B123+Data!$G$5/100*Data!G123))</f>
        <v>0.7937974265918839</v>
      </c>
      <c r="P117" s="62">
        <f>MAX(0.0001,1-Data!C123*Data!$G$5/100*Data!G123/B$16/Data!B123)</f>
        <v>1E-4</v>
      </c>
      <c r="Q117" s="61">
        <f>IF(Data!C$6=1,N117,IF(Data!C$6=2,O117,P117))</f>
        <v>1E-4</v>
      </c>
      <c r="R117">
        <f t="shared" si="7"/>
        <v>0</v>
      </c>
      <c r="S117">
        <f t="shared" si="8"/>
        <v>0.39894181395195566</v>
      </c>
      <c r="T117">
        <f t="shared" si="9"/>
        <v>0.39894181395195566</v>
      </c>
    </row>
    <row r="118" spans="7:20">
      <c r="G118" s="60">
        <f>Data!B124*Data!C124</f>
        <v>89590.28</v>
      </c>
      <c r="H118" s="60">
        <f>IF(Data!C$6=1,Data!D124,IF(Data!C$6=2,G118,Data!B124))</f>
        <v>3089.32</v>
      </c>
      <c r="I118" s="27">
        <f>Data!E124*SQRT(Data!F124/20)</f>
        <v>80.116928390857566</v>
      </c>
      <c r="J118" s="43">
        <f>(1-I118*T118/Data!G124)*100</f>
        <v>99.549914157537145</v>
      </c>
      <c r="K118" s="44">
        <f t="shared" si="5"/>
        <v>3075.4154080516269</v>
      </c>
      <c r="L118" s="45">
        <f t="shared" si="6"/>
        <v>124.40627875908079</v>
      </c>
      <c r="M118" s="45">
        <f>Data!C124*L118</f>
        <v>3607.7820840133431</v>
      </c>
      <c r="N118" s="61">
        <f>MAX(0.0001,1-Data!C124*Data!$G$5/100*Data!G124/B$16/Data!D124)</f>
        <v>1E-4</v>
      </c>
      <c r="O118" s="62">
        <f>MAX(0.0001,1-(Data!$G$5/100*Data!G124)/(B$16/100*Data!B124+Data!$G$5/100*Data!G124))</f>
        <v>0.82801689633483899</v>
      </c>
      <c r="P118" s="62">
        <f>MAX(0.0001,1-Data!C124*Data!$G$5/100*Data!G124/B$16/Data!B124)</f>
        <v>0.93976560105999596</v>
      </c>
      <c r="Q118" s="61">
        <f>IF(Data!C$6=1,N118,IF(Data!C$6=2,O118,P118))</f>
        <v>0.93976560105999596</v>
      </c>
      <c r="R118">
        <f t="shared" si="7"/>
        <v>1.5528088914262126</v>
      </c>
      <c r="S118">
        <f t="shared" si="8"/>
        <v>0.11948703238960684</v>
      </c>
      <c r="T118">
        <f t="shared" si="9"/>
        <v>2.5954522145854933E-2</v>
      </c>
    </row>
    <row r="119" spans="7:20">
      <c r="G119" s="60">
        <f>Data!B125*Data!C125</f>
        <v>42495.840000000004</v>
      </c>
      <c r="H119" s="60">
        <f>IF(Data!C$6=1,Data!D125,IF(Data!C$6=2,G119,Data!B125))</f>
        <v>1180.44</v>
      </c>
      <c r="I119" s="27">
        <f>Data!E125*SQRT(Data!F125/20)</f>
        <v>31.820095491363841</v>
      </c>
      <c r="J119" s="43">
        <f>(1-I119*T119/Data!G125)*100</f>
        <v>99.351130076572275</v>
      </c>
      <c r="K119" s="44">
        <f t="shared" si="5"/>
        <v>1172.7804798758898</v>
      </c>
      <c r="L119" s="45">
        <f t="shared" si="6"/>
        <v>39.294587797745756</v>
      </c>
      <c r="M119" s="45">
        <f>Data!C125*L119</f>
        <v>1414.6051607188472</v>
      </c>
      <c r="N119" s="61">
        <f>MAX(0.0001,1-Data!C125*Data!$G$5/100*Data!G125/B$16/Data!D125)</f>
        <v>0.23353293413173648</v>
      </c>
      <c r="O119" s="62">
        <f>MAX(0.0001,1-(Data!$G$5/100*Data!G125)/(B$16/100*Data!B125+Data!$G$5/100*Data!G125))</f>
        <v>0.76851784872062712</v>
      </c>
      <c r="P119" s="62">
        <f>MAX(0.0001,1-Data!C125*Data!$G$5/100*Data!G125/B$16/Data!B125)</f>
        <v>0.89156585679915967</v>
      </c>
      <c r="Q119" s="61">
        <f>IF(Data!C$6=1,N119,IF(Data!C$6=2,O119,P119))</f>
        <v>0.89156585679915967</v>
      </c>
      <c r="R119">
        <f t="shared" si="7"/>
        <v>1.2348984876054359</v>
      </c>
      <c r="S119">
        <f t="shared" si="8"/>
        <v>0.18610823986562167</v>
      </c>
      <c r="T119">
        <f t="shared" si="9"/>
        <v>5.2203080422112552E-2</v>
      </c>
    </row>
    <row r="120" spans="7:20">
      <c r="G120" s="60">
        <f>Data!B126*Data!C126</f>
        <v>21562.12</v>
      </c>
      <c r="H120" s="60">
        <f>IF(Data!C$6=1,Data!D126,IF(Data!C$6=2,G120,Data!B126))</f>
        <v>582.76</v>
      </c>
      <c r="I120" s="27">
        <f>Data!E126*SQRT(Data!F126/20)</f>
        <v>10.148137627696173</v>
      </c>
      <c r="J120" s="43">
        <f>(1-I120*T120/Data!G126)*100</f>
        <v>99.531966407040755</v>
      </c>
      <c r="K120" s="44">
        <f t="shared" si="5"/>
        <v>580.03248743367067</v>
      </c>
      <c r="L120" s="45">
        <f t="shared" si="6"/>
        <v>10.256639644667731</v>
      </c>
      <c r="M120" s="45">
        <f>Data!C126*L120</f>
        <v>379.49566685270605</v>
      </c>
      <c r="N120" s="61">
        <f>MAX(0.0001,1-Data!C126*Data!$G$5/100*Data!G126/B$16/Data!D126)</f>
        <v>0.33118872549019607</v>
      </c>
      <c r="O120" s="62">
        <f>MAX(0.0001,1-(Data!$G$5/100*Data!G126)/(B$16/100*Data!B126+Data!$G$5/100*Data!G126))</f>
        <v>0.70331244116534841</v>
      </c>
      <c r="P120" s="62">
        <f>MAX(0.0001,1-Data!C126*Data!$G$5/100*Data!G126/B$16/Data!B126)</f>
        <v>0.84391802228475987</v>
      </c>
      <c r="Q120" s="61">
        <f>IF(Data!C$6=1,N120,IF(Data!C$6=2,O120,P120))</f>
        <v>0.84391802228475987</v>
      </c>
      <c r="R120">
        <f t="shared" si="7"/>
        <v>1.0106918156761528</v>
      </c>
      <c r="S120">
        <f t="shared" si="8"/>
        <v>0.23938343655885577</v>
      </c>
      <c r="T120">
        <f t="shared" si="9"/>
        <v>8.163265910751491E-2</v>
      </c>
    </row>
    <row r="121" spans="7:20">
      <c r="G121" s="60">
        <f>Data!B127*Data!C127</f>
        <v>50587.88</v>
      </c>
      <c r="H121" s="60">
        <f>IF(Data!C$6=1,Data!D127,IF(Data!C$6=2,G121,Data!B127))</f>
        <v>2662.52</v>
      </c>
      <c r="I121" s="27">
        <f>Data!E127*SQRT(Data!F127/20)</f>
        <v>66.482523358162922</v>
      </c>
      <c r="J121" s="43">
        <f>(1-I121*T121/Data!G127)*100</f>
        <v>99.72254678786004</v>
      </c>
      <c r="K121" s="44">
        <f t="shared" si="5"/>
        <v>2655.1327527361309</v>
      </c>
      <c r="L121" s="45">
        <f t="shared" si="6"/>
        <v>107.81676370388202</v>
      </c>
      <c r="M121" s="45">
        <f>Data!C127*L121</f>
        <v>2048.5185103737585</v>
      </c>
      <c r="N121" s="61">
        <f>MAX(0.0001,1-Data!C127*Data!$G$5/100*Data!G127/B$16/Data!D127)</f>
        <v>1E-4</v>
      </c>
      <c r="O121" s="62">
        <f>MAX(0.0001,1-(Data!$G$5/100*Data!G127)/(B$16/100*Data!B127+Data!$G$5/100*Data!G127))</f>
        <v>0.78372980960373739</v>
      </c>
      <c r="P121" s="62">
        <f>MAX(0.0001,1-Data!C127*Data!$G$5/100*Data!G127/B$16/Data!B127)</f>
        <v>0.94756951225822816</v>
      </c>
      <c r="Q121" s="61">
        <f>IF(Data!C$6=1,N121,IF(Data!C$6=2,O121,P121))</f>
        <v>0.94756951225822816</v>
      </c>
      <c r="R121">
        <f t="shared" si="7"/>
        <v>1.621730919012176</v>
      </c>
      <c r="S121">
        <f t="shared" si="8"/>
        <v>0.1071050351322146</v>
      </c>
      <c r="T121">
        <f t="shared" si="9"/>
        <v>2.2076892062494149E-2</v>
      </c>
    </row>
    <row r="122" spans="7:20">
      <c r="G122" s="60">
        <f>Data!B128*Data!C128</f>
        <v>144036.19999999998</v>
      </c>
      <c r="H122" s="60">
        <f>IF(Data!C$6=1,Data!D128,IF(Data!C$6=2,G122,Data!B128))</f>
        <v>3064.6</v>
      </c>
      <c r="I122" s="27">
        <f>Data!E128*SQRT(Data!F128/20)</f>
        <v>60.676671422230875</v>
      </c>
      <c r="J122" s="43">
        <f>(1-I122*T122/Data!G128)*100</f>
        <v>99.418487535806193</v>
      </c>
      <c r="K122" s="44">
        <f t="shared" si="5"/>
        <v>3046.7789690223167</v>
      </c>
      <c r="L122" s="45">
        <f t="shared" si="6"/>
        <v>86.541355105054265</v>
      </c>
      <c r="M122" s="45">
        <f>Data!C128*L122</f>
        <v>4067.4436899375505</v>
      </c>
      <c r="N122" s="61">
        <f>MAX(0.0001,1-Data!C128*Data!$G$5/100*Data!G128/B$16/Data!D128)</f>
        <v>1E-4</v>
      </c>
      <c r="O122" s="62">
        <f>MAX(0.0001,1-(Data!$G$5/100*Data!G128)/(B$16/100*Data!B128+Data!$G$5/100*Data!G128))</f>
        <v>0.85939695705414421</v>
      </c>
      <c r="P122" s="62">
        <f>MAX(0.0001,1-Data!C128*Data!$G$5/100*Data!G128/B$16/Data!B128)</f>
        <v>0.9231048822757365</v>
      </c>
      <c r="Q122" s="61">
        <f>IF(Data!C$6=1,N122,IF(Data!C$6=2,O122,P122))</f>
        <v>0.9231048822757365</v>
      </c>
      <c r="R122">
        <f t="shared" si="7"/>
        <v>1.4262706420205347</v>
      </c>
      <c r="S122">
        <f t="shared" si="8"/>
        <v>0.14427073007424093</v>
      </c>
      <c r="T122">
        <f t="shared" si="9"/>
        <v>3.4597481149410886E-2</v>
      </c>
    </row>
    <row r="123" spans="7:20">
      <c r="G123" s="60">
        <f>Data!B129*Data!C129</f>
        <v>108594</v>
      </c>
      <c r="H123" s="60">
        <f>IF(Data!C$6=1,Data!D129,IF(Data!C$6=2,G123,Data!B129))</f>
        <v>6033</v>
      </c>
      <c r="I123" s="27">
        <f>Data!E129*SQRT(Data!F129/20)</f>
        <v>138.26536638474192</v>
      </c>
      <c r="J123" s="43">
        <f>(1-I123*T123/Data!G129)*100</f>
        <v>99.774225157956735</v>
      </c>
      <c r="K123" s="44">
        <f t="shared" si="5"/>
        <v>6019.3790037795297</v>
      </c>
      <c r="L123" s="45">
        <f t="shared" si="6"/>
        <v>252.44831488108582</v>
      </c>
      <c r="M123" s="45">
        <f>Data!C129*L123</f>
        <v>4544.069667859545</v>
      </c>
      <c r="N123" s="61">
        <f>MAX(0.0001,1-Data!C129*Data!$G$5/100*Data!G129/B$16/Data!D129)</f>
        <v>0.10589519650655022</v>
      </c>
      <c r="O123" s="62">
        <f>MAX(0.0001,1-(Data!$G$5/100*Data!G129)/(B$16/100*Data!B129+Data!$G$5/100*Data!G129))</f>
        <v>0.84136392162331775</v>
      </c>
      <c r="P123" s="62">
        <f>MAX(0.0001,1-Data!C129*Data!$G$5/100*Data!G129/B$16/Data!B129)</f>
        <v>0.96606166086524115</v>
      </c>
      <c r="Q123" s="61">
        <f>IF(Data!C$6=1,N123,IF(Data!C$6=2,O123,P123))</f>
        <v>0.96606166086524115</v>
      </c>
      <c r="R123">
        <f t="shared" si="7"/>
        <v>1.8258246550232582</v>
      </c>
      <c r="S123">
        <f t="shared" si="8"/>
        <v>7.5338985843938416E-2</v>
      </c>
      <c r="T123">
        <f t="shared" si="9"/>
        <v>1.3373529501154786E-2</v>
      </c>
    </row>
    <row r="124" spans="7:20">
      <c r="G124" s="60">
        <f>Data!B130*Data!C130</f>
        <v>41786.400000000001</v>
      </c>
      <c r="H124" s="60">
        <f>IF(Data!C$6=1,Data!D130,IF(Data!C$6=2,G124,Data!B130))</f>
        <v>908.4</v>
      </c>
      <c r="I124" s="27">
        <f>Data!E130*SQRT(Data!F130/20)</f>
        <v>13.257159086490118</v>
      </c>
      <c r="J124" s="43">
        <f>(1-I124*T124/Data!G130)*100</f>
        <v>99.52496703179861</v>
      </c>
      <c r="K124" s="44">
        <f t="shared" si="5"/>
        <v>904.08480051685854</v>
      </c>
      <c r="L124" s="45">
        <f t="shared" si="6"/>
        <v>14.32439891747536</v>
      </c>
      <c r="M124" s="45">
        <f>Data!C130*L124</f>
        <v>658.92235020386659</v>
      </c>
      <c r="N124" s="61">
        <f>MAX(0.0001,1-Data!C130*Data!$G$5/100*Data!G130/B$16/Data!D130)</f>
        <v>0.49144444444444446</v>
      </c>
      <c r="O124" s="62">
        <f>MAX(0.0001,1-(Data!$G$5/100*Data!G130)/(B$16/100*Data!B130+Data!$G$5/100*Data!G130))</f>
        <v>0.76671887162269881</v>
      </c>
      <c r="P124" s="62">
        <f>MAX(0.0001,1-Data!C130*Data!$G$5/100*Data!G130/B$16/Data!B130)</f>
        <v>0.86004085327070801</v>
      </c>
      <c r="Q124" s="61">
        <f>IF(Data!C$6=1,N124,IF(Data!C$6=2,O124,P124))</f>
        <v>0.86004085327070801</v>
      </c>
      <c r="R124">
        <f t="shared" si="7"/>
        <v>1.0805029059410494</v>
      </c>
      <c r="S124">
        <f t="shared" si="8"/>
        <v>0.22253231158906386</v>
      </c>
      <c r="T124">
        <f t="shared" si="9"/>
        <v>7.1306046835034137E-2</v>
      </c>
    </row>
    <row r="125" spans="7:20">
      <c r="G125" s="60">
        <f>Data!B131*Data!C131</f>
        <v>87123.68</v>
      </c>
      <c r="H125" s="60">
        <f>IF(Data!C$6=1,Data!D131,IF(Data!C$6=2,G125,Data!B131))</f>
        <v>3111.56</v>
      </c>
      <c r="I125" s="27">
        <f>Data!E131*SQRT(Data!F131/20)</f>
        <v>80.824749570333864</v>
      </c>
      <c r="J125" s="43">
        <f>(1-I125*T125/Data!G131)*100</f>
        <v>99.566417853925586</v>
      </c>
      <c r="K125" s="44">
        <f t="shared" si="5"/>
        <v>3098.0688313756068</v>
      </c>
      <c r="L125" s="45">
        <f t="shared" si="6"/>
        <v>126.43901764764446</v>
      </c>
      <c r="M125" s="45">
        <f>Data!C131*L125</f>
        <v>3540.2924941340448</v>
      </c>
      <c r="N125" s="61">
        <f>MAX(0.0001,1-Data!C131*Data!$G$5/100*Data!G131/B$16/Data!D131)</f>
        <v>1E-4</v>
      </c>
      <c r="O125" s="62">
        <f>MAX(0.0001,1-(Data!$G$5/100*Data!G131)/(B$16/100*Data!B131+Data!$G$5/100*Data!G131))</f>
        <v>0.82628408151414778</v>
      </c>
      <c r="P125" s="62">
        <f>MAX(0.0001,1-Data!C131*Data!$G$5/100*Data!G131/B$16/Data!B131)</f>
        <v>0.94113349359592402</v>
      </c>
      <c r="Q125" s="61">
        <f>IF(Data!C$6=1,N125,IF(Data!C$6=2,O125,P125))</f>
        <v>0.94113349359592402</v>
      </c>
      <c r="R125">
        <f t="shared" si="7"/>
        <v>1.5643601535395661</v>
      </c>
      <c r="S125">
        <f t="shared" si="8"/>
        <v>0.11735508245326005</v>
      </c>
      <c r="T125">
        <f t="shared" si="9"/>
        <v>2.5266665456641899E-2</v>
      </c>
    </row>
    <row r="126" spans="7:20">
      <c r="G126" s="60">
        <f>Data!B132*Data!C132</f>
        <v>47942.720000000001</v>
      </c>
      <c r="H126" s="60">
        <f>IF(Data!C$6=1,Data!D132,IF(Data!C$6=2,G126,Data!B132))</f>
        <v>1410.08</v>
      </c>
      <c r="I126" s="27">
        <f>Data!E132*SQRT(Data!F132/20)</f>
        <v>39.509328491378334</v>
      </c>
      <c r="J126" s="43">
        <f>(1-I126*T126/Data!G132)*100</f>
        <v>99.378153440451115</v>
      </c>
      <c r="K126" s="44">
        <f t="shared" si="5"/>
        <v>1401.311466033113</v>
      </c>
      <c r="L126" s="45">
        <f t="shared" si="6"/>
        <v>51.443402831522974</v>
      </c>
      <c r="M126" s="45">
        <f>Data!C132*L126</f>
        <v>1749.075696271781</v>
      </c>
      <c r="N126" s="61">
        <f>MAX(0.0001,1-Data!C132*Data!$G$5/100*Data!G132/B$16/Data!D132)</f>
        <v>1E-4</v>
      </c>
      <c r="O126" s="62">
        <f>MAX(0.0001,1-(Data!$G$5/100*Data!G132)/(B$16/100*Data!B132+Data!$G$5/100*Data!G132))</f>
        <v>0.77901529214178378</v>
      </c>
      <c r="P126" s="62">
        <f>MAX(0.0001,1-Data!C132*Data!$G$5/100*Data!G132/B$16/Data!B132)</f>
        <v>0.90355157154204013</v>
      </c>
      <c r="Q126" s="61">
        <f>IF(Data!C$6=1,N126,IF(Data!C$6=2,O126,P126))</f>
        <v>0.90355157154204013</v>
      </c>
      <c r="R126">
        <f t="shared" si="7"/>
        <v>1.302057129185298</v>
      </c>
      <c r="S126">
        <f t="shared" si="8"/>
        <v>0.17091035729965615</v>
      </c>
      <c r="T126">
        <f t="shared" si="9"/>
        <v>4.532899342725133E-2</v>
      </c>
    </row>
    <row r="127" spans="7:20">
      <c r="G127" s="60">
        <f>Data!B133*Data!C133</f>
        <v>43856.959999999999</v>
      </c>
      <c r="H127" s="60">
        <f>IF(Data!C$6=1,Data!D133,IF(Data!C$6=2,G127,Data!B133))</f>
        <v>1566.32</v>
      </c>
      <c r="I127" s="27">
        <f>Data!E133*SQRT(Data!F133/20)</f>
        <v>34.657171608831369</v>
      </c>
      <c r="J127" s="43">
        <f>(1-I127*T127/Data!G133)*100</f>
        <v>99.607337001114772</v>
      </c>
      <c r="K127" s="44">
        <f t="shared" si="5"/>
        <v>1560.169640915861</v>
      </c>
      <c r="L127" s="45">
        <f t="shared" si="6"/>
        <v>48.02288007676637</v>
      </c>
      <c r="M127" s="45">
        <f>Data!C133*L127</f>
        <v>1344.6406421494585</v>
      </c>
      <c r="N127" s="61">
        <f>MAX(0.0001,1-Data!C133*Data!$G$5/100*Data!G133/B$16/Data!D133)</f>
        <v>0.43031189083820665</v>
      </c>
      <c r="O127" s="62">
        <f>MAX(0.0001,1-(Data!$G$5/100*Data!G133)/(B$16/100*Data!B133+Data!$G$5/100*Data!G133))</f>
        <v>0.77150681812708921</v>
      </c>
      <c r="P127" s="62">
        <f>MAX(0.0001,1-Data!C133*Data!$G$5/100*Data!G133/B$16/Data!B133)</f>
        <v>0.91707384896516109</v>
      </c>
      <c r="Q127" s="61">
        <f>IF(Data!C$6=1,N127,IF(Data!C$6=2,O127,P127))</f>
        <v>0.91707384896516109</v>
      </c>
      <c r="R127">
        <f t="shared" si="7"/>
        <v>1.3856549120277646</v>
      </c>
      <c r="S127">
        <f t="shared" si="8"/>
        <v>0.15274896296792892</v>
      </c>
      <c r="T127">
        <f t="shared" si="9"/>
        <v>3.7841934450947939E-2</v>
      </c>
    </row>
    <row r="128" spans="7:20">
      <c r="G128" s="60">
        <f>Data!B134*Data!C134</f>
        <v>31566.239999999998</v>
      </c>
      <c r="H128" s="60">
        <f>IF(Data!C$6=1,Data!D134,IF(Data!C$6=2,G128,Data!B134))</f>
        <v>584.55999999999995</v>
      </c>
      <c r="I128" s="27">
        <f>Data!E134*SQRT(Data!F134/20)</f>
        <v>18.989604391796512</v>
      </c>
      <c r="J128" s="43">
        <f>(1-I128*T128/Data!G134)*100</f>
        <v>98.661837508492866</v>
      </c>
      <c r="K128" s="44">
        <f t="shared" si="5"/>
        <v>576.73763733964586</v>
      </c>
      <c r="L128" s="45">
        <f t="shared" si="6"/>
        <v>16.768856947357605</v>
      </c>
      <c r="M128" s="45">
        <f>Data!C134*L128</f>
        <v>905.51827515731065</v>
      </c>
      <c r="N128" s="61">
        <f>MAX(0.0001,1-Data!C134*Data!$G$5/100*Data!G134/B$16/Data!D134)</f>
        <v>0.234375</v>
      </c>
      <c r="O128" s="62">
        <f>MAX(0.0001,1-(Data!$G$5/100*Data!G134)/(B$16/100*Data!B134+Data!$G$5/100*Data!G134))</f>
        <v>0.74114395354537699</v>
      </c>
      <c r="P128" s="62">
        <f>MAX(0.0001,1-Data!C134*Data!$G$5/100*Data!G134/B$16/Data!B134)</f>
        <v>0.81139660599425212</v>
      </c>
      <c r="Q128" s="61">
        <f>IF(Data!C$6=1,N128,IF(Data!C$6=2,O128,P128))</f>
        <v>0.81139660599425212</v>
      </c>
      <c r="R128">
        <f t="shared" si="7"/>
        <v>0.8830545703522783</v>
      </c>
      <c r="S128">
        <f t="shared" si="8"/>
        <v>0.27013528510367757</v>
      </c>
      <c r="T128">
        <f t="shared" si="9"/>
        <v>0.10358819604295041</v>
      </c>
    </row>
    <row r="129" spans="7:20">
      <c r="G129" s="60">
        <f>Data!B135*Data!C135</f>
        <v>3694.68</v>
      </c>
      <c r="H129" s="60">
        <f>IF(Data!C$6=1,Data!D135,IF(Data!C$6=2,G129,Data!B135))</f>
        <v>335.88</v>
      </c>
      <c r="I129" s="27">
        <f>Data!E135*SQRT(Data!F135/20)</f>
        <v>7.8366170163561968</v>
      </c>
      <c r="J129" s="43">
        <f>(1-I129*T129/Data!G135)*100</f>
        <v>99.82709910012818</v>
      </c>
      <c r="K129" s="44">
        <f t="shared" si="5"/>
        <v>335.29926045751051</v>
      </c>
      <c r="L129" s="45">
        <f t="shared" si="6"/>
        <v>9.5146333683530191</v>
      </c>
      <c r="M129" s="45">
        <f>Data!C135*L129</f>
        <v>104.6609670518832</v>
      </c>
      <c r="N129" s="61">
        <f>MAX(0.0001,1-Data!C135*Data!$G$5/100*Data!G135/B$16/Data!D135)</f>
        <v>0.65379714576962278</v>
      </c>
      <c r="O129" s="62">
        <f>MAX(0.0001,1-(Data!$G$5/100*Data!G135)/(B$16/100*Data!B135+Data!$G$5/100*Data!G135))</f>
        <v>0.4947155841987948</v>
      </c>
      <c r="P129" s="62">
        <f>MAX(0.0001,1-Data!C135*Data!$G$5/100*Data!G135/B$16/Data!B135)</f>
        <v>0.88765002050997044</v>
      </c>
      <c r="Q129" s="61">
        <f>IF(Data!C$6=1,N129,IF(Data!C$6=2,O129,P129))</f>
        <v>0.88765002050997044</v>
      </c>
      <c r="R129">
        <f t="shared" si="7"/>
        <v>1.2141250935824157</v>
      </c>
      <c r="S129">
        <f t="shared" si="8"/>
        <v>0.1909030495366254</v>
      </c>
      <c r="T129">
        <f t="shared" si="9"/>
        <v>5.449612017431063E-2</v>
      </c>
    </row>
    <row r="130" spans="7:20">
      <c r="G130" s="60">
        <f>Data!B136*Data!C136</f>
        <v>22386</v>
      </c>
      <c r="H130" s="60">
        <f>IF(Data!C$6=1,Data!D136,IF(Data!C$6=2,G130,Data!B136))</f>
        <v>574</v>
      </c>
      <c r="I130" s="27">
        <f>Data!E136*SQRT(Data!F136/20)</f>
        <v>9.7432370904329826</v>
      </c>
      <c r="J130" s="43">
        <f>(1-I130*T130/Data!G136)*100</f>
        <v>99.514413709077601</v>
      </c>
      <c r="K130" s="44">
        <f t="shared" si="5"/>
        <v>571.21273469010544</v>
      </c>
      <c r="L130" s="45">
        <f t="shared" si="6"/>
        <v>9.5971190615602033</v>
      </c>
      <c r="M130" s="45">
        <f>Data!C136*L130</f>
        <v>374.28764340084791</v>
      </c>
      <c r="N130" s="61">
        <f>MAX(0.0001,1-Data!C136*Data!$G$5/100*Data!G136/B$16/Data!D136)</f>
        <v>0.34389671361502339</v>
      </c>
      <c r="O130" s="62">
        <f>MAX(0.0001,1-(Data!$G$5/100*Data!G136)/(B$16/100*Data!B136+Data!$G$5/100*Data!G136))</f>
        <v>0.70612356478950244</v>
      </c>
      <c r="P130" s="62">
        <f>MAX(0.0001,1-Data!C136*Data!$G$5/100*Data!G136/B$16/Data!B136)</f>
        <v>0.8376887340301975</v>
      </c>
      <c r="Q130" s="61">
        <f>IF(Data!C$6=1,N130,IF(Data!C$6=2,O130,P130))</f>
        <v>0.8376887340301975</v>
      </c>
      <c r="R130">
        <f t="shared" si="7"/>
        <v>0.98500313319725596</v>
      </c>
      <c r="S130">
        <f t="shared" si="8"/>
        <v>0.24559896702923709</v>
      </c>
      <c r="T130">
        <f t="shared" si="9"/>
        <v>8.5721861495768464E-2</v>
      </c>
    </row>
    <row r="131" spans="7:20">
      <c r="G131" s="60">
        <f>Data!B137*Data!C137</f>
        <v>7080.8</v>
      </c>
      <c r="H131" s="60">
        <f>IF(Data!C$6=1,Data!D137,IF(Data!C$6=2,G131,Data!B137))</f>
        <v>354.04</v>
      </c>
      <c r="I131" s="27">
        <f>Data!E137*SQRT(Data!F137/20)</f>
        <v>7.8722791202055591</v>
      </c>
      <c r="J131" s="43">
        <f>(1-I131*T131/Data!G137)*100</f>
        <v>99.681373652413086</v>
      </c>
      <c r="K131" s="44">
        <f t="shared" si="5"/>
        <v>352.91193527900327</v>
      </c>
      <c r="L131" s="45">
        <f t="shared" si="6"/>
        <v>8.2438485770650249</v>
      </c>
      <c r="M131" s="45">
        <f>Data!C137*L131</f>
        <v>164.87697154130049</v>
      </c>
      <c r="N131" s="61">
        <f>MAX(0.0001,1-Data!C137*Data!$G$5/100*Data!G137/B$16/Data!D137)</f>
        <v>0.54191033138401568</v>
      </c>
      <c r="O131" s="62">
        <f>MAX(0.0001,1-(Data!$G$5/100*Data!G137)/(B$16/100*Data!B137+Data!$G$5/100*Data!G137))</f>
        <v>0.57553338294475076</v>
      </c>
      <c r="P131" s="62">
        <f>MAX(0.0001,1-Data!C137*Data!$G$5/100*Data!G137/B$16/Data!B137)</f>
        <v>0.85249626533097334</v>
      </c>
      <c r="Q131" s="61">
        <f>IF(Data!C$6=1,N131,IF(Data!C$6=2,O131,P131))</f>
        <v>0.85249626533097334</v>
      </c>
      <c r="R131">
        <f t="shared" si="7"/>
        <v>1.0471997310036643</v>
      </c>
      <c r="S131">
        <f t="shared" si="8"/>
        <v>0.23055788024180721</v>
      </c>
      <c r="T131">
        <f t="shared" si="9"/>
        <v>7.6092008974366604E-2</v>
      </c>
    </row>
    <row r="132" spans="7:20">
      <c r="G132" s="60">
        <f>Data!B138*Data!C138</f>
        <v>15326.96</v>
      </c>
      <c r="H132" s="60">
        <f>IF(Data!C$6=1,Data!D138,IF(Data!C$6=2,G132,Data!B138))</f>
        <v>1393.36</v>
      </c>
      <c r="I132" s="27">
        <f>Data!E138*SQRT(Data!F138/20)</f>
        <v>22.83770059901676</v>
      </c>
      <c r="J132" s="43">
        <f>(1-I132*T132/Data!G138)*100</f>
        <v>99.893682416944102</v>
      </c>
      <c r="K132" s="44">
        <f t="shared" si="5"/>
        <v>1391.8786133247322</v>
      </c>
      <c r="L132" s="45">
        <f t="shared" si="6"/>
        <v>36.467792324959191</v>
      </c>
      <c r="M132" s="45">
        <f>Data!C138*L132</f>
        <v>401.1457155745511</v>
      </c>
      <c r="N132" s="61">
        <f>MAX(0.0001,1-Data!C138*Data!$G$5/100*Data!G138/B$16/Data!D138)</f>
        <v>0.7032925782925783</v>
      </c>
      <c r="O132" s="62">
        <f>MAX(0.0001,1-(Data!$G$5/100*Data!G138)/(B$16/100*Data!B138+Data!$G$5/100*Data!G138))</f>
        <v>0.66605126265818415</v>
      </c>
      <c r="P132" s="62">
        <f>MAX(0.0001,1-Data!C138*Data!$G$5/100*Data!G138/B$16/Data!B138)</f>
        <v>0.94484754677741412</v>
      </c>
      <c r="Q132" s="61">
        <f>IF(Data!C$6=1,N132,IF(Data!C$6=2,O132,P132))</f>
        <v>0.94484754677741412</v>
      </c>
      <c r="R132">
        <f t="shared" si="7"/>
        <v>1.5968241709294171</v>
      </c>
      <c r="S132">
        <f t="shared" si="8"/>
        <v>0.11148520150115768</v>
      </c>
      <c r="T132">
        <f t="shared" si="9"/>
        <v>2.3416431109278518E-2</v>
      </c>
    </row>
    <row r="133" spans="7:20">
      <c r="G133" s="60">
        <f>Data!B139*Data!C139</f>
        <v>18029.52</v>
      </c>
      <c r="H133" s="60">
        <f>IF(Data!C$6=1,Data!D139,IF(Data!C$6=2,G133,Data!B139))</f>
        <v>1060.56</v>
      </c>
      <c r="I133" s="27">
        <f>Data!E139*SQRT(Data!F139/20)</f>
        <v>30.529463703538436</v>
      </c>
      <c r="J133" s="43">
        <f>(1-I133*T133/Data!G139)*100</f>
        <v>99.69295738394608</v>
      </c>
      <c r="K133" s="44">
        <f t="shared" si="5"/>
        <v>1057.3036288311785</v>
      </c>
      <c r="L133" s="45">
        <f t="shared" si="6"/>
        <v>43.188013308526877</v>
      </c>
      <c r="M133" s="45">
        <f>Data!C139*L133</f>
        <v>734.19622624495696</v>
      </c>
      <c r="N133" s="61">
        <f>MAX(0.0001,1-Data!C139*Data!$G$5/100*Data!G139/B$16/Data!D139)</f>
        <v>0.16652777777777772</v>
      </c>
      <c r="O133" s="62">
        <f>MAX(0.0001,1-(Data!$G$5/100*Data!G139)/(B$16/100*Data!B139+Data!$G$5/100*Data!G139))</f>
        <v>0.68386262908793383</v>
      </c>
      <c r="P133" s="62">
        <f>MAX(0.0001,1-Data!C139*Data!$G$5/100*Data!G139/B$16/Data!B139)</f>
        <v>0.92141206322865066</v>
      </c>
      <c r="Q133" s="61">
        <f>IF(Data!C$6=1,N133,IF(Data!C$6=2,O133,P133))</f>
        <v>0.92141206322865066</v>
      </c>
      <c r="R133">
        <f t="shared" si="7"/>
        <v>1.4146338673981123</v>
      </c>
      <c r="S133">
        <f t="shared" si="8"/>
        <v>0.1466752687608483</v>
      </c>
      <c r="T133">
        <f t="shared" si="9"/>
        <v>3.5502111835156058E-2</v>
      </c>
    </row>
    <row r="134" spans="7:20">
      <c r="G134" s="60">
        <f>Data!B140*Data!C140</f>
        <v>108205.8</v>
      </c>
      <c r="H134" s="60">
        <f>IF(Data!C$6=1,Data!D140,IF(Data!C$6=2,G134,Data!B140))</f>
        <v>4704.6000000000004</v>
      </c>
      <c r="I134" s="27">
        <f>Data!E140*SQRT(Data!F140/20)</f>
        <v>116.69103167079892</v>
      </c>
      <c r="J134" s="43">
        <f>(1-I134*T134/Data!G140)*100</f>
        <v>99.676120892357332</v>
      </c>
      <c r="K134" s="44">
        <f t="shared" si="5"/>
        <v>4689.3627835018433</v>
      </c>
      <c r="L134" s="45">
        <f t="shared" si="6"/>
        <v>199.76497641778738</v>
      </c>
      <c r="M134" s="45">
        <f>Data!C140*L134</f>
        <v>4594.5944576091097</v>
      </c>
      <c r="N134" s="61">
        <f>MAX(0.0001,1-Data!C140*Data!$G$5/100*Data!G140/B$16/Data!D140)</f>
        <v>1E-4</v>
      </c>
      <c r="O134" s="62">
        <f>MAX(0.0001,1-(Data!$G$5/100*Data!G140)/(B$16/100*Data!B140+Data!$G$5/100*Data!G140))</f>
        <v>0.84108507113429498</v>
      </c>
      <c r="P134" s="62">
        <f>MAX(0.0001,1-Data!C140*Data!$G$5/100*Data!G140/B$16/Data!B140)</f>
        <v>0.95654371371754354</v>
      </c>
      <c r="Q134" s="61">
        <f>IF(Data!C$6=1,N134,IF(Data!C$6=2,O134,P134))</f>
        <v>0.95654371371754354</v>
      </c>
      <c r="R134">
        <f t="shared" si="7"/>
        <v>1.711913705428119</v>
      </c>
      <c r="S134">
        <f t="shared" si="8"/>
        <v>9.2156784796201693E-2</v>
      </c>
      <c r="T134">
        <f t="shared" si="9"/>
        <v>1.7763372722256518E-2</v>
      </c>
    </row>
    <row r="135" spans="7:20">
      <c r="G135" s="60">
        <f>Data!B141*Data!C141</f>
        <v>2720.96</v>
      </c>
      <c r="H135" s="60">
        <f>IF(Data!C$6=1,Data!D141,IF(Data!C$6=2,G135,Data!B141))</f>
        <v>247.36</v>
      </c>
      <c r="I135" s="27">
        <f>Data!E141*SQRT(Data!F141/20)</f>
        <v>4.7087335671507455</v>
      </c>
      <c r="J135" s="43">
        <f>(1-I135*T135/Data!G141)*100</f>
        <v>99.854093134758671</v>
      </c>
      <c r="K135" s="44">
        <f t="shared" ref="K135:K155" si="10">H135*J135/100</f>
        <v>246.99908477813906</v>
      </c>
      <c r="L135" s="45">
        <f t="shared" ref="L135:L155" si="11">R135*I135</f>
        <v>5.2830430539241346</v>
      </c>
      <c r="M135" s="45">
        <f>Data!C141*L135</f>
        <v>58.11347359316548</v>
      </c>
      <c r="N135" s="61">
        <f>MAX(0.0001,1-Data!C141*Data!$G$5/100*Data!G141/B$16/Data!D141)</f>
        <v>0.72078544061302685</v>
      </c>
      <c r="O135" s="62">
        <f>MAX(0.0001,1-(Data!$G$5/100*Data!G141)/(B$16/100*Data!B141+Data!$G$5/100*Data!G141))</f>
        <v>0.45654848817941696</v>
      </c>
      <c r="P135" s="62">
        <f>MAX(0.0001,1-Data!C141*Data!$G$5/100*Data!G141/B$16/Data!B141)</f>
        <v>0.86906173638062389</v>
      </c>
      <c r="Q135" s="61">
        <f>IF(Data!C$6=1,N135,IF(Data!C$6=2,O135,P135))</f>
        <v>0.86906173638062389</v>
      </c>
      <c r="R135">
        <f t="shared" ref="R135:R155" si="12">MAX(0,NORMSINV(Q135))</f>
        <v>1.1219668682849058</v>
      </c>
      <c r="S135">
        <f t="shared" ref="S135:S155" si="13">1/SQRT(2*3.1416)*EXP(-R135*R135/2)</f>
        <v>0.21259963515510721</v>
      </c>
      <c r="T135">
        <f t="shared" ref="T135:T155" si="14">MIN(4,(S135-R135*(1-NORMSDIST(R135))))</f>
        <v>6.5691241583412385E-2</v>
      </c>
    </row>
    <row r="136" spans="7:20">
      <c r="G136" s="60">
        <f>Data!B142*Data!C142</f>
        <v>339994.48000000004</v>
      </c>
      <c r="H136" s="60">
        <f>IF(Data!C$6=1,Data!D142,IF(Data!C$6=2,G136,Data!B142))</f>
        <v>4594.5200000000004</v>
      </c>
      <c r="I136" s="27">
        <f>Data!E142*SQRT(Data!F142/20)</f>
        <v>118.85881636600156</v>
      </c>
      <c r="J136" s="43">
        <f>(1-I136*T136/Data!G142)*100</f>
        <v>98.798437972911984</v>
      </c>
      <c r="K136" s="44">
        <f t="shared" si="10"/>
        <v>4539.3139923530362</v>
      </c>
      <c r="L136" s="45">
        <f t="shared" si="11"/>
        <v>168.01764384804449</v>
      </c>
      <c r="M136" s="45">
        <f>Data!C142*L136</f>
        <v>12433.305644755292</v>
      </c>
      <c r="N136" s="61">
        <f>MAX(0.0001,1-Data!C142*Data!$G$5/100*Data!G142/B$16/Data!D142)</f>
        <v>1E-4</v>
      </c>
      <c r="O136" s="62">
        <f>MAX(0.0001,1-(Data!$G$5/100*Data!G142)/(B$16/100*Data!B142+Data!$G$5/100*Data!G142))</f>
        <v>0.90382656607508349</v>
      </c>
      <c r="P136" s="62">
        <f>MAX(0.0001,1-Data!C142*Data!$G$5/100*Data!G142/B$16/Data!B142)</f>
        <v>0.92125885233326277</v>
      </c>
      <c r="Q136" s="61">
        <f>IF(Data!C$6=1,N136,IF(Data!C$6=2,O136,P136))</f>
        <v>0.92125885233326277</v>
      </c>
      <c r="R136">
        <f t="shared" si="12"/>
        <v>1.4135900809466948</v>
      </c>
      <c r="S136">
        <f t="shared" si="13"/>
        <v>0.14689192584960042</v>
      </c>
      <c r="T136">
        <f t="shared" si="14"/>
        <v>3.5584220545541695E-2</v>
      </c>
    </row>
    <row r="137" spans="7:20">
      <c r="G137" s="60">
        <f>Data!B143*Data!C143</f>
        <v>402749.2</v>
      </c>
      <c r="H137" s="60">
        <f>IF(Data!C$6=1,Data!D143,IF(Data!C$6=2,G137,Data!B143))</f>
        <v>11507.12</v>
      </c>
      <c r="I137" s="27">
        <f>Data!E143*SQRT(Data!F143/20)</f>
        <v>308.45981968565133</v>
      </c>
      <c r="J137" s="43">
        <f>(1-I137*T137/Data!G143)*100</f>
        <v>99.485825396198564</v>
      </c>
      <c r="K137" s="44">
        <f t="shared" si="10"/>
        <v>11447.953311331044</v>
      </c>
      <c r="L137" s="45">
        <f t="shared" si="11"/>
        <v>561.8809048930824</v>
      </c>
      <c r="M137" s="45">
        <f>Data!C143*L137</f>
        <v>19665.831671257885</v>
      </c>
      <c r="N137" s="61">
        <f>MAX(0.0001,1-Data!C143*Data!$G$5/100*Data!G143/B$16/Data!D143)</f>
        <v>1E-4</v>
      </c>
      <c r="O137" s="62">
        <f>MAX(0.0001,1-(Data!$G$5/100*Data!G143)/(B$16/100*Data!B143+Data!$G$5/100*Data!G143))</f>
        <v>0.91084116860997011</v>
      </c>
      <c r="P137" s="62">
        <f>MAX(0.0001,1-Data!C143*Data!$G$5/100*Data!G143/B$16/Data!B143)</f>
        <v>0.96573981055980029</v>
      </c>
      <c r="Q137" s="61">
        <f>IF(Data!C$6=1,N137,IF(Data!C$6=2,O137,P137))</f>
        <v>0.96573981055980029</v>
      </c>
      <c r="R137">
        <f t="shared" si="12"/>
        <v>1.821569193244327</v>
      </c>
      <c r="S137">
        <f t="shared" si="13"/>
        <v>7.5925941683959747E-2</v>
      </c>
      <c r="T137">
        <f t="shared" si="14"/>
        <v>1.3518636044977356E-2</v>
      </c>
    </row>
    <row r="138" spans="7:20">
      <c r="G138" s="60">
        <f>Data!B144*Data!C144</f>
        <v>484159.36</v>
      </c>
      <c r="H138" s="60">
        <f>IF(Data!C$6=1,Data!D144,IF(Data!C$6=2,G138,Data!B144))</f>
        <v>3316.16</v>
      </c>
      <c r="I138" s="27">
        <f>Data!E144*SQRT(Data!F144/20)</f>
        <v>49.775853938155052</v>
      </c>
      <c r="J138" s="43">
        <f>(1-I138*T138/Data!G144)*100</f>
        <v>98.474819949166132</v>
      </c>
      <c r="K138" s="44">
        <f t="shared" si="10"/>
        <v>3265.5825892262674</v>
      </c>
      <c r="L138" s="45">
        <f t="shared" si="11"/>
        <v>56.009228734953346</v>
      </c>
      <c r="M138" s="45">
        <f>Data!C144*L138</f>
        <v>8177.3473953031889</v>
      </c>
      <c r="N138" s="61">
        <f>MAX(0.0001,1-Data!C144*Data!$G$5/100*Data!G144/B$16/Data!D144)</f>
        <v>1E-4</v>
      </c>
      <c r="O138" s="62">
        <f>MAX(0.0001,1-(Data!$G$5/100*Data!G144)/(B$16/100*Data!B144+Data!$G$5/100*Data!G144))</f>
        <v>0.91809693262630609</v>
      </c>
      <c r="P138" s="62">
        <f>MAX(0.0001,1-Data!C144*Data!$G$5/100*Data!G144/B$16/Data!B144)</f>
        <v>0.86975397246614561</v>
      </c>
      <c r="Q138" s="61">
        <f>IF(Data!C$6=1,N138,IF(Data!C$6=2,O138,P138))</f>
        <v>0.86975397246614561</v>
      </c>
      <c r="R138">
        <f t="shared" si="12"/>
        <v>1.1252288871737504</v>
      </c>
      <c r="S138">
        <f t="shared" si="13"/>
        <v>0.2118218417576308</v>
      </c>
      <c r="T138">
        <f t="shared" si="14"/>
        <v>6.5265249136910175E-2</v>
      </c>
    </row>
    <row r="139" spans="7:20">
      <c r="G139" s="60">
        <f>Data!B145*Data!C145</f>
        <v>319662.07999999996</v>
      </c>
      <c r="H139" s="60">
        <f>IF(Data!C$6=1,Data!D145,IF(Data!C$6=2,G139,Data!B145))</f>
        <v>3015.68</v>
      </c>
      <c r="I139" s="27">
        <f>Data!E145*SQRT(Data!F145/20)</f>
        <v>129.96270956223265</v>
      </c>
      <c r="J139" s="43">
        <f>(1-I139*T139/Data!G145)*100</f>
        <v>96.897386351510889</v>
      </c>
      <c r="K139" s="44">
        <f t="shared" si="10"/>
        <v>2922.1151007252438</v>
      </c>
      <c r="L139" s="45">
        <f t="shared" si="11"/>
        <v>154.88467544838639</v>
      </c>
      <c r="M139" s="45">
        <f>Data!C145*L139</f>
        <v>16417.775597528958</v>
      </c>
      <c r="N139" s="61">
        <f>MAX(0.0001,1-Data!C145*Data!$G$5/100*Data!G145/B$16/Data!D145)</f>
        <v>1E-4</v>
      </c>
      <c r="O139" s="62">
        <f>MAX(0.0001,1-(Data!$G$5/100*Data!G145)/(B$16/100*Data!B145+Data!$G$5/100*Data!G145))</f>
        <v>0.90084179096155081</v>
      </c>
      <c r="P139" s="62">
        <f>MAX(0.0001,1-Data!C145*Data!$G$5/100*Data!G145/B$16/Data!B145)</f>
        <v>0.88332279581682704</v>
      </c>
      <c r="Q139" s="61">
        <f>IF(Data!C$6=1,N139,IF(Data!C$6=2,O139,P139))</f>
        <v>0.88332279581682704</v>
      </c>
      <c r="R139">
        <f t="shared" si="12"/>
        <v>1.1917624368567035</v>
      </c>
      <c r="S139">
        <f t="shared" si="13"/>
        <v>0.1961082344918372</v>
      </c>
      <c r="T139">
        <f t="shared" si="14"/>
        <v>5.705672530887157E-2</v>
      </c>
    </row>
    <row r="140" spans="7:20">
      <c r="G140" s="60">
        <f>Data!B146*Data!C146</f>
        <v>233571</v>
      </c>
      <c r="H140" s="60">
        <f>IF(Data!C$6=1,Data!D146,IF(Data!C$6=2,G140,Data!B146))</f>
        <v>881.4</v>
      </c>
      <c r="I140" s="27">
        <f>Data!E146*SQRT(Data!F146/20)</f>
        <v>18.183572278299263</v>
      </c>
      <c r="J140" s="43">
        <f>(1-I140*T140/Data!G146)*100</f>
        <v>94.934781480162457</v>
      </c>
      <c r="K140" s="44">
        <f t="shared" si="10"/>
        <v>836.75516396615194</v>
      </c>
      <c r="L140" s="45">
        <f t="shared" si="11"/>
        <v>7.3803127448333194</v>
      </c>
      <c r="M140" s="45">
        <f>Data!C146*L140</f>
        <v>1955.7828773808296</v>
      </c>
      <c r="N140" s="61">
        <f>MAX(0.0001,1-Data!C146*Data!$G$5/100*Data!G146/B$16/Data!D146)</f>
        <v>1E-4</v>
      </c>
      <c r="O140" s="62">
        <f>MAX(0.0001,1-(Data!$G$5/100*Data!G146)/(B$16/100*Data!B146+Data!$G$5/100*Data!G146))</f>
        <v>0.88557202822184511</v>
      </c>
      <c r="P140" s="62">
        <f>MAX(0.0001,1-Data!C146*Data!$G$5/100*Data!G146/B$16/Data!B146)</f>
        <v>0.65758389430955799</v>
      </c>
      <c r="Q140" s="61">
        <f>IF(Data!C$6=1,N140,IF(Data!C$6=2,O140,P140))</f>
        <v>0.65758389430955799</v>
      </c>
      <c r="R140">
        <f t="shared" si="12"/>
        <v>0.40587804375717595</v>
      </c>
      <c r="S140">
        <f t="shared" si="13"/>
        <v>0.36739849754951442</v>
      </c>
      <c r="T140">
        <f t="shared" si="14"/>
        <v>0.22841931842092736</v>
      </c>
    </row>
    <row r="141" spans="7:20">
      <c r="G141" s="60">
        <f>Data!B147*Data!C147</f>
        <v>126900.95999999999</v>
      </c>
      <c r="H141" s="60">
        <f>IF(Data!C$6=1,Data!D147,IF(Data!C$6=2,G141,Data!B147))</f>
        <v>526.55999999999995</v>
      </c>
      <c r="I141" s="27">
        <f>Data!E147*SQRT(Data!F147/20)</f>
        <v>12.262803053263172</v>
      </c>
      <c r="J141" s="43">
        <f>(1-I141*T141/Data!G147)*100</f>
        <v>94.321733414350476</v>
      </c>
      <c r="K141" s="44">
        <f t="shared" si="10"/>
        <v>496.66051946660377</v>
      </c>
      <c r="L141" s="45">
        <f t="shared" si="11"/>
        <v>2.4899928803629594</v>
      </c>
      <c r="M141" s="45">
        <f>Data!C147*L141</f>
        <v>600.08828416747326</v>
      </c>
      <c r="N141" s="61">
        <f>MAX(0.0001,1-Data!C147*Data!$G$5/100*Data!G147/B$16/Data!D147)</f>
        <v>1E-4</v>
      </c>
      <c r="O141" s="62">
        <f>MAX(0.0001,1-(Data!$G$5/100*Data!G147)/(B$16/100*Data!B147+Data!$G$5/100*Data!G147))</f>
        <v>0.8517264433756766</v>
      </c>
      <c r="P141" s="62">
        <f>MAX(0.0001,1-Data!C147*Data!$G$5/100*Data!G147/B$16/Data!B147)</f>
        <v>0.58045300313987647</v>
      </c>
      <c r="Q141" s="61">
        <f>IF(Data!C$6=1,N141,IF(Data!C$6=2,O141,P141))</f>
        <v>0.58045300313987647</v>
      </c>
      <c r="R141">
        <f t="shared" si="12"/>
        <v>0.20305250516931073</v>
      </c>
      <c r="S141">
        <f t="shared" si="13"/>
        <v>0.39080175722244875</v>
      </c>
      <c r="T141">
        <f t="shared" si="14"/>
        <v>0.30561168847373971</v>
      </c>
    </row>
    <row r="142" spans="7:20">
      <c r="G142" s="60">
        <f>Data!B148*Data!C148</f>
        <v>206786.04</v>
      </c>
      <c r="H142" s="60">
        <f>IF(Data!C$6=1,Data!D148,IF(Data!C$6=2,G142,Data!B148))</f>
        <v>248.84</v>
      </c>
      <c r="I142" s="27">
        <f>Data!E148*SQRT(Data!F148/20)</f>
        <v>4.3252611909128866</v>
      </c>
      <c r="J142" s="43">
        <f>(1-I142*T142/Data!G148)*100</f>
        <v>92.810301894505074</v>
      </c>
      <c r="K142" s="44">
        <f t="shared" si="10"/>
        <v>230.94915523428645</v>
      </c>
      <c r="L142" s="45">
        <f t="shared" si="11"/>
        <v>0</v>
      </c>
      <c r="M142" s="45">
        <f>Data!C148*L142</f>
        <v>0</v>
      </c>
      <c r="N142" s="61">
        <f>MAX(0.0001,1-Data!C148*Data!$G$5/100*Data!G148/B$16/Data!D148)</f>
        <v>1E-4</v>
      </c>
      <c r="O142" s="62">
        <f>MAX(0.0001,1-(Data!$G$5/100*Data!G148)/(B$16/100*Data!B148+Data!$G$5/100*Data!G148))</f>
        <v>0.88186930019373433</v>
      </c>
      <c r="P142" s="62">
        <f>MAX(0.0001,1-Data!C148*Data!$G$5/100*Data!G148/B$16/Data!B148)</f>
        <v>1E-4</v>
      </c>
      <c r="Q142" s="61">
        <f>IF(Data!C$6=1,N142,IF(Data!C$6=2,O142,P142))</f>
        <v>1E-4</v>
      </c>
      <c r="R142">
        <f t="shared" si="12"/>
        <v>0</v>
      </c>
      <c r="S142">
        <f t="shared" si="13"/>
        <v>0.39894181395195566</v>
      </c>
      <c r="T142">
        <f t="shared" si="14"/>
        <v>0.39894181395195566</v>
      </c>
    </row>
    <row r="143" spans="7:20">
      <c r="G143" s="60">
        <f>Data!B149*Data!C149</f>
        <v>30667.52</v>
      </c>
      <c r="H143" s="60">
        <f>IF(Data!C$6=1,Data!D149,IF(Data!C$6=2,G143,Data!B149))</f>
        <v>3833.44</v>
      </c>
      <c r="I143" s="27">
        <f>Data!E149*SQRT(Data!F149/20)</f>
        <v>43.398930714913547</v>
      </c>
      <c r="J143" s="43">
        <f>(1-I143*T143/Data!G149)*100</f>
        <v>99.951656565635744</v>
      </c>
      <c r="K143" s="44">
        <f t="shared" si="10"/>
        <v>3831.5867834497067</v>
      </c>
      <c r="L143" s="45">
        <f t="shared" si="11"/>
        <v>82.684322220942633</v>
      </c>
      <c r="M143" s="45">
        <f>Data!C149*L143</f>
        <v>661.47457776754106</v>
      </c>
      <c r="N143" s="61">
        <f>MAX(0.0001,1-Data!C149*Data!$G$5/100*Data!G149/B$16/Data!D149)</f>
        <v>0.73976608187134507</v>
      </c>
      <c r="O143" s="62">
        <f>MAX(0.0001,1-(Data!$G$5/100*Data!G149)/(B$16/100*Data!B149+Data!$G$5/100*Data!G149))</f>
        <v>0.73817066287592703</v>
      </c>
      <c r="P143" s="62">
        <f>MAX(0.0001,1-Data!C149*Data!$G$5/100*Data!G149/B$16/Data!B149)</f>
        <v>0.97162397799945277</v>
      </c>
      <c r="Q143" s="61">
        <f>IF(Data!C$6=1,N143,IF(Data!C$6=2,O143,P143))</f>
        <v>0.97162397799945277</v>
      </c>
      <c r="R143">
        <f t="shared" si="12"/>
        <v>1.905215655290998</v>
      </c>
      <c r="S143">
        <f t="shared" si="13"/>
        <v>6.496783036866105E-2</v>
      </c>
      <c r="T143">
        <f t="shared" si="14"/>
        <v>1.0905389018336473E-2</v>
      </c>
    </row>
    <row r="144" spans="7:20">
      <c r="G144" s="60">
        <f>Data!B150*Data!C150</f>
        <v>78452.800000000003</v>
      </c>
      <c r="H144" s="60">
        <f>IF(Data!C$6=1,Data!D150,IF(Data!C$6=2,G144,Data!B150))</f>
        <v>3922.64</v>
      </c>
      <c r="I144" s="27">
        <f>Data!E150*SQRT(Data!F150/20)</f>
        <v>56.872330601075248</v>
      </c>
      <c r="J144" s="43">
        <f>(1-I144*T144/Data!G150)*100</f>
        <v>99.834870792879514</v>
      </c>
      <c r="K144" s="44">
        <f t="shared" si="10"/>
        <v>3916.162575669809</v>
      </c>
      <c r="L144" s="45">
        <f t="shared" si="11"/>
        <v>96.825922252433941</v>
      </c>
      <c r="M144" s="45">
        <f>Data!C150*L144</f>
        <v>1936.5184450486788</v>
      </c>
      <c r="N144" s="61">
        <f>MAX(0.0001,1-Data!C150*Data!$G$5/100*Data!G150/B$16/Data!D150)</f>
        <v>0.57896152811407053</v>
      </c>
      <c r="O144" s="62">
        <f>MAX(0.0001,1-(Data!$G$5/100*Data!G150)/(B$16/100*Data!B150+Data!$G$5/100*Data!G150))</f>
        <v>0.81856654353150893</v>
      </c>
      <c r="P144" s="62">
        <f>MAX(0.0001,1-Data!C150*Data!$G$5/100*Data!G150/B$16/Data!B150)</f>
        <v>0.95567044416798663</v>
      </c>
      <c r="Q144" s="61">
        <f>IF(Data!C$6=1,N144,IF(Data!C$6=2,O144,P144))</f>
        <v>0.95567044416798663</v>
      </c>
      <c r="R144">
        <f t="shared" si="12"/>
        <v>1.7025137044516216</v>
      </c>
      <c r="S144">
        <f t="shared" si="13"/>
        <v>9.364762981858564E-2</v>
      </c>
      <c r="T144">
        <f t="shared" si="14"/>
        <v>1.8175953502329575E-2</v>
      </c>
    </row>
    <row r="145" spans="6:20">
      <c r="G145" s="60">
        <f>Data!B151*Data!C151</f>
        <v>13271.88</v>
      </c>
      <c r="H145" s="60">
        <f>IF(Data!C$6=1,Data!D151,IF(Data!C$6=2,G145,Data!B151))</f>
        <v>698.52</v>
      </c>
      <c r="I145" s="27">
        <f>Data!E151*SQRT(Data!F151/20)</f>
        <v>29.153673909996456</v>
      </c>
      <c r="J145" s="43">
        <f>(1-I145*T145/Data!G151)*100</f>
        <v>99.476062583716683</v>
      </c>
      <c r="K145" s="44">
        <f t="shared" si="10"/>
        <v>694.86019235977767</v>
      </c>
      <c r="L145" s="45">
        <f t="shared" si="11"/>
        <v>36.970094528273037</v>
      </c>
      <c r="M145" s="45">
        <f>Data!C151*L145</f>
        <v>702.43179603718772</v>
      </c>
      <c r="N145" s="61">
        <f>MAX(0.0001,1-Data!C151*Data!$G$5/100*Data!G151/B$16/Data!D151)</f>
        <v>0.85435053179452369</v>
      </c>
      <c r="O145" s="62">
        <f>MAX(0.0001,1-(Data!$G$5/100*Data!G151)/(B$16/100*Data!B151+Data!$G$5/100*Data!G151))</f>
        <v>0.64984112348540135</v>
      </c>
      <c r="P145" s="62">
        <f>MAX(0.0001,1-Data!C151*Data!$G$5/100*Data!G151/B$16/Data!B151)</f>
        <v>0.89762084279778831</v>
      </c>
      <c r="Q145" s="61">
        <f>IF(Data!C$6=1,N145,IF(Data!C$6=2,O145,P145))</f>
        <v>0.89762084279778831</v>
      </c>
      <c r="R145">
        <f t="shared" si="12"/>
        <v>1.2681109983739107</v>
      </c>
      <c r="S145">
        <f t="shared" si="13"/>
        <v>0.17853110155813987</v>
      </c>
      <c r="T145">
        <f t="shared" si="14"/>
        <v>4.8702966305763512E-2</v>
      </c>
    </row>
    <row r="146" spans="6:20">
      <c r="G146" s="60">
        <f>Data!B152*Data!C152</f>
        <v>177781.59999999998</v>
      </c>
      <c r="H146" s="60">
        <f>IF(Data!C$6=1,Data!D152,IF(Data!C$6=2,G146,Data!B152))</f>
        <v>6130.4</v>
      </c>
      <c r="I146" s="27">
        <f>Data!E152*SQRT(Data!F152/20)</f>
        <v>60.303566948380279</v>
      </c>
      <c r="J146" s="43">
        <f>(1-I146*T146/Data!G152)*100</f>
        <v>99.838477150498932</v>
      </c>
      <c r="K146" s="44">
        <f t="shared" si="10"/>
        <v>6120.4980032341855</v>
      </c>
      <c r="L146" s="45">
        <f t="shared" si="11"/>
        <v>103.72884227305329</v>
      </c>
      <c r="M146" s="45">
        <f>Data!C152*L146</f>
        <v>3008.1364259185452</v>
      </c>
      <c r="N146" s="61">
        <f>MAX(0.0001,1-Data!C152*Data!$G$5/100*Data!G152/B$16/Data!D152)</f>
        <v>0.47002923976608191</v>
      </c>
      <c r="O146" s="62">
        <f>MAX(0.0001,1-(Data!$G$5/100*Data!G152)/(B$16/100*Data!B152+Data!$G$5/100*Data!G152))</f>
        <v>0.87164013106135052</v>
      </c>
      <c r="P146" s="62">
        <f>MAX(0.0001,1-Data!C152*Data!$G$5/100*Data!G152/B$16/Data!B152)</f>
        <v>0.95729388693143092</v>
      </c>
      <c r="Q146" s="61">
        <f>IF(Data!C$6=1,N146,IF(Data!C$6=2,O146,P146))</f>
        <v>0.95729388693143092</v>
      </c>
      <c r="R146">
        <f t="shared" si="12"/>
        <v>1.7201112226387032</v>
      </c>
      <c r="S146">
        <f t="shared" si="13"/>
        <v>9.0869486924918141E-2</v>
      </c>
      <c r="T146">
        <f t="shared" si="14"/>
        <v>1.7410222560394886E-2</v>
      </c>
    </row>
    <row r="147" spans="6:20">
      <c r="G147" s="60">
        <f>Data!B153*Data!C153</f>
        <v>501891.68</v>
      </c>
      <c r="H147" s="60">
        <f>IF(Data!C$6=1,Data!D153,IF(Data!C$6=2,G147,Data!B153))</f>
        <v>13564.64</v>
      </c>
      <c r="I147" s="27">
        <f>Data!E153*SQRT(Data!F153/20)</f>
        <v>416.72085560790339</v>
      </c>
      <c r="J147" s="43">
        <f>(1-I147*T147/Data!G153)*100</f>
        <v>99.381911603839228</v>
      </c>
      <c r="K147" s="44">
        <f t="shared" si="10"/>
        <v>13480.798534179017</v>
      </c>
      <c r="L147" s="45">
        <f t="shared" si="11"/>
        <v>769.36439142325355</v>
      </c>
      <c r="M147" s="45">
        <f>Data!C153*L147</f>
        <v>28466.48248266038</v>
      </c>
      <c r="N147" s="61">
        <f>MAX(0.0001,1-Data!C153*Data!$G$5/100*Data!G153/B$16/Data!D153)</f>
        <v>0.39409243954698492</v>
      </c>
      <c r="O147" s="62">
        <f>MAX(0.0001,1-(Data!$G$5/100*Data!G153)/(B$16/100*Data!B153+Data!$G$5/100*Data!G153))</f>
        <v>0.91941664276780188</v>
      </c>
      <c r="P147" s="62">
        <f>MAX(0.0001,1-Data!C153*Data!$G$5/100*Data!G153/B$16/Data!B153)</f>
        <v>0.96757091313231391</v>
      </c>
      <c r="Q147" s="61">
        <f>IF(Data!C$6=1,N147,IF(Data!C$6=2,O147,P147))</f>
        <v>0.96757091313231391</v>
      </c>
      <c r="R147">
        <f t="shared" si="12"/>
        <v>1.8462344302420894</v>
      </c>
      <c r="S147">
        <f t="shared" si="13"/>
        <v>7.2568053522041875E-2</v>
      </c>
      <c r="T147">
        <f t="shared" si="14"/>
        <v>1.2696356805608232E-2</v>
      </c>
    </row>
    <row r="148" spans="6:20">
      <c r="G148" s="60">
        <f>Data!B154*Data!C154</f>
        <v>457562.56000000006</v>
      </c>
      <c r="H148" s="60">
        <f>IF(Data!C$6=1,Data!D154,IF(Data!C$6=2,G148,Data!B154))</f>
        <v>8799.2800000000007</v>
      </c>
      <c r="I148" s="27">
        <f>Data!E154*SQRT(Data!F154/20)</f>
        <v>116.28561236430109</v>
      </c>
      <c r="J148" s="43">
        <f>(1-I148*T148/Data!G154)*100</f>
        <v>99.604065338961874</v>
      </c>
      <c r="K148" s="44">
        <f t="shared" si="10"/>
        <v>8764.4406005582059</v>
      </c>
      <c r="L148" s="45">
        <f t="shared" si="11"/>
        <v>193.83424849664451</v>
      </c>
      <c r="M148" s="45">
        <f>Data!C154*L148</f>
        <v>10079.380921825514</v>
      </c>
      <c r="N148" s="61">
        <f>MAX(0.0001,1-Data!C154*Data!$G$5/100*Data!G154/B$16/Data!D154)</f>
        <v>1E-4</v>
      </c>
      <c r="O148" s="62">
        <f>MAX(0.0001,1-(Data!$G$5/100*Data!G154)/(B$16/100*Data!B154+Data!$G$5/100*Data!G154))</f>
        <v>0.91586533457494124</v>
      </c>
      <c r="P148" s="62">
        <f>MAX(0.0001,1-Data!C154*Data!$G$5/100*Data!G154/B$16/Data!B154)</f>
        <v>0.95223094010722087</v>
      </c>
      <c r="Q148" s="61">
        <f>IF(Data!C$6=1,N148,IF(Data!C$6=2,O148,P148))</f>
        <v>0.95223094010722087</v>
      </c>
      <c r="R148">
        <f t="shared" si="12"/>
        <v>1.6668807478039334</v>
      </c>
      <c r="S148">
        <f t="shared" si="13"/>
        <v>9.9441532944964231E-2</v>
      </c>
      <c r="T148">
        <f t="shared" si="14"/>
        <v>1.9816206668997305E-2</v>
      </c>
    </row>
    <row r="149" spans="6:20">
      <c r="G149" s="60">
        <f>Data!B155*Data!C155</f>
        <v>121551.36</v>
      </c>
      <c r="H149" s="60">
        <f>IF(Data!C$6=1,Data!D155,IF(Data!C$6=2,G149,Data!B155))</f>
        <v>3575.04</v>
      </c>
      <c r="I149" s="27">
        <f>Data!E155*SQRT(Data!F155/20)</f>
        <v>47.010339125176614</v>
      </c>
      <c r="J149" s="43">
        <f>(1-I149*T149/Data!G155)*100</f>
        <v>99.732139093183093</v>
      </c>
      <c r="K149" s="44">
        <f t="shared" si="10"/>
        <v>3565.4638654369323</v>
      </c>
      <c r="L149" s="45">
        <f t="shared" si="11"/>
        <v>72.843339919936511</v>
      </c>
      <c r="M149" s="45">
        <f>Data!C155*L149</f>
        <v>2476.6735572778416</v>
      </c>
      <c r="N149" s="61">
        <f>MAX(0.0001,1-Data!C155*Data!$G$5/100*Data!G155/B$16/Data!D155)</f>
        <v>0.41418918918918923</v>
      </c>
      <c r="O149" s="62">
        <f>MAX(0.0001,1-(Data!$G$5/100*Data!G155)/(B$16/100*Data!B155+Data!$G$5/100*Data!G155))</f>
        <v>0.84866612542551523</v>
      </c>
      <c r="P149" s="62">
        <f>MAX(0.0001,1-Data!C155*Data!$G$5/100*Data!G155/B$16/Data!B155)</f>
        <v>0.93937130773361976</v>
      </c>
      <c r="Q149" s="61">
        <f>IF(Data!C$6=1,N149,IF(Data!C$6=2,O149,P149))</f>
        <v>0.93937130773361976</v>
      </c>
      <c r="R149">
        <f t="shared" si="12"/>
        <v>1.5495174311755795</v>
      </c>
      <c r="S149">
        <f t="shared" si="13"/>
        <v>0.12009864440495159</v>
      </c>
      <c r="T149">
        <f t="shared" si="14"/>
        <v>2.6153428908815363E-2</v>
      </c>
    </row>
    <row r="150" spans="6:20">
      <c r="G150" s="60">
        <f>Data!B156*Data!C156</f>
        <v>48644.959999999999</v>
      </c>
      <c r="H150" s="60">
        <f>IF(Data!C$6=1,Data!D156,IF(Data!C$6=2,G150,Data!B156))</f>
        <v>3474.64</v>
      </c>
      <c r="I150" s="27">
        <f>Data!E156*SQRT(Data!F156/20)</f>
        <v>45.379166171865073</v>
      </c>
      <c r="J150" s="43">
        <f>(1-I150*T150/Data!G156)*100</f>
        <v>99.897704200370583</v>
      </c>
      <c r="K150" s="44">
        <f t="shared" si="10"/>
        <v>3471.0855892277559</v>
      </c>
      <c r="L150" s="45">
        <f t="shared" si="11"/>
        <v>79.734590279008586</v>
      </c>
      <c r="M150" s="45">
        <f>Data!C156*L150</f>
        <v>1116.2842639061203</v>
      </c>
      <c r="N150" s="61">
        <f>MAX(0.0001,1-Data!C156*Data!$G$5/100*Data!G156/B$16/Data!D156)</f>
        <v>0.63830255057167984</v>
      </c>
      <c r="O150" s="62">
        <f>MAX(0.0001,1-(Data!$G$5/100*Data!G156)/(B$16/100*Data!B156+Data!$G$5/100*Data!G156))</f>
        <v>0.78015061273427522</v>
      </c>
      <c r="P150" s="62">
        <f>MAX(0.0001,1-Data!C156*Data!$G$5/100*Data!G156/B$16/Data!B156)</f>
        <v>0.9605474715845862</v>
      </c>
      <c r="Q150" s="61">
        <f>IF(Data!C$6=1,N150,IF(Data!C$6=2,O150,P150))</f>
        <v>0.9605474715845862</v>
      </c>
      <c r="R150">
        <f t="shared" si="12"/>
        <v>1.7570748210099056</v>
      </c>
      <c r="S150">
        <f t="shared" si="13"/>
        <v>8.5213477951889854E-2</v>
      </c>
      <c r="T150">
        <f t="shared" si="14"/>
        <v>1.5892433647988438E-2</v>
      </c>
    </row>
    <row r="151" spans="6:20">
      <c r="G151" s="60">
        <f>Data!B157*Data!C157</f>
        <v>117976.8</v>
      </c>
      <c r="H151" s="60">
        <f>IF(Data!C$6=1,Data!D157,IF(Data!C$6=2,G151,Data!B157))</f>
        <v>7865.12</v>
      </c>
      <c r="I151" s="27">
        <f>Data!E157*SQRT(Data!F157/20)</f>
        <v>70.806115472686329</v>
      </c>
      <c r="J151" s="43">
        <f>(1-I151*T151/Data!G157)*100</f>
        <v>99.928360132303354</v>
      </c>
      <c r="K151" s="44">
        <f t="shared" si="10"/>
        <v>7859.4854384378168</v>
      </c>
      <c r="L151" s="45">
        <f t="shared" si="11"/>
        <v>136.29124915747636</v>
      </c>
      <c r="M151" s="45">
        <f>Data!C157*L151</f>
        <v>2044.3687373621453</v>
      </c>
      <c r="N151" s="61">
        <f>MAX(0.0001,1-Data!C157*Data!$G$5/100*Data!G157/B$16/Data!D157)</f>
        <v>0.47840260798695999</v>
      </c>
      <c r="O151" s="62">
        <f>MAX(0.0001,1-(Data!$G$5/100*Data!G157)/(B$16/100*Data!B157+Data!$G$5/100*Data!G157))</f>
        <v>0.8468644539856397</v>
      </c>
      <c r="P151" s="62">
        <f>MAX(0.0001,1-Data!C157*Data!$G$5/100*Data!G157/B$16/Data!B157)</f>
        <v>0.97287602308250432</v>
      </c>
      <c r="Q151" s="61">
        <f>IF(Data!C$6=1,N151,IF(Data!C$6=2,O151,P151))</f>
        <v>0.97287602308250432</v>
      </c>
      <c r="R151">
        <f t="shared" si="12"/>
        <v>1.9248513810936445</v>
      </c>
      <c r="S151">
        <f t="shared" si="13"/>
        <v>6.257020190758425E-2</v>
      </c>
      <c r="T151">
        <f t="shared" si="14"/>
        <v>1.0360577477190332E-2</v>
      </c>
    </row>
    <row r="152" spans="6:20">
      <c r="G152" s="60">
        <f>Data!B158*Data!C158</f>
        <v>409980.60000000003</v>
      </c>
      <c r="H152" s="60">
        <f>IF(Data!C$6=1,Data!D158,IF(Data!C$6=2,G152,Data!B158))</f>
        <v>9110.68</v>
      </c>
      <c r="I152" s="27">
        <f>Data!E158*SQRT(Data!F158/20)</f>
        <v>75.106711400732408</v>
      </c>
      <c r="J152" s="43">
        <f>(1-I152*T152/Data!G158)*100</f>
        <v>99.789259879479403</v>
      </c>
      <c r="K152" s="44">
        <f t="shared" si="10"/>
        <v>9091.4801419877549</v>
      </c>
      <c r="L152" s="45">
        <f t="shared" si="11"/>
        <v>128.43476998295412</v>
      </c>
      <c r="M152" s="45">
        <f>Data!C158*L152</f>
        <v>5779.5646492329352</v>
      </c>
      <c r="N152" s="61">
        <f>MAX(0.0001,1-Data!C158*Data!$G$5/100*Data!G158/B$16/Data!D158)</f>
        <v>0.27595628415300544</v>
      </c>
      <c r="O152" s="62">
        <f>MAX(0.0001,1-(Data!$G$5/100*Data!G158)/(B$16/100*Data!B158+Data!$G$5/100*Data!G158))</f>
        <v>0.91161375276665635</v>
      </c>
      <c r="P152" s="62">
        <f>MAX(0.0001,1-Data!C158*Data!$G$5/100*Data!G158/B$16/Data!B158)</f>
        <v>0.95636988677025203</v>
      </c>
      <c r="Q152" s="61">
        <f>IF(Data!C$6=1,N152,IF(Data!C$6=2,O152,P152))</f>
        <v>0.95636988677025203</v>
      </c>
      <c r="R152">
        <f t="shared" si="12"/>
        <v>1.7100305363882793</v>
      </c>
      <c r="S152">
        <f t="shared" si="13"/>
        <v>9.2454197421246595E-2</v>
      </c>
      <c r="T152">
        <f t="shared" si="14"/>
        <v>1.7845371492299311E-2</v>
      </c>
    </row>
    <row r="153" spans="6:20">
      <c r="G153" s="60">
        <f>Data!B159*Data!C159</f>
        <v>171407.6</v>
      </c>
      <c r="H153" s="60">
        <f>IF(Data!C$6=1,Data!D159,IF(Data!C$6=2,G153,Data!B159))</f>
        <v>2016.56</v>
      </c>
      <c r="I153" s="27">
        <f>Data!E159*SQRT(Data!F159/20)</f>
        <v>29.181224139967998</v>
      </c>
      <c r="J153" s="43">
        <f>(1-I153*T153/Data!G159)*100</f>
        <v>99.147882668482765</v>
      </c>
      <c r="K153" s="44">
        <f t="shared" si="10"/>
        <v>1999.3765427395558</v>
      </c>
      <c r="L153" s="45">
        <f t="shared" si="11"/>
        <v>33.199346874550315</v>
      </c>
      <c r="M153" s="45">
        <f>Data!C159*L153</f>
        <v>2821.9444843367769</v>
      </c>
      <c r="N153" s="61">
        <f>MAX(0.0001,1-Data!C159*Data!$G$5/100*Data!G159/B$16/Data!D159)</f>
        <v>0.4042566872427984</v>
      </c>
      <c r="O153" s="62">
        <f>MAX(0.0001,1-(Data!$G$5/100*Data!G159)/(B$16/100*Data!B159+Data!$G$5/100*Data!G159))</f>
        <v>0.86945507434114333</v>
      </c>
      <c r="P153" s="62">
        <f>MAX(0.0001,1-Data!C159*Data!$G$5/100*Data!G159/B$16/Data!B159)</f>
        <v>0.87237616975884125</v>
      </c>
      <c r="Q153" s="61">
        <f>IF(Data!C$6=1,N153,IF(Data!C$6=2,O153,P153))</f>
        <v>0.87237616975884125</v>
      </c>
      <c r="R153">
        <f t="shared" si="12"/>
        <v>1.1376954823865288</v>
      </c>
      <c r="S153">
        <f t="shared" si="13"/>
        <v>0.20885496657403774</v>
      </c>
      <c r="T153">
        <f t="shared" si="14"/>
        <v>6.3657911463805922E-2</v>
      </c>
    </row>
    <row r="154" spans="6:20">
      <c r="G154" s="60">
        <f>Data!B160*Data!C160</f>
        <v>20713.599999999999</v>
      </c>
      <c r="H154" s="60">
        <f>IF(Data!C$6=1,Data!D160,IF(Data!C$6=2,G154,Data!B160))</f>
        <v>1294.5999999999999</v>
      </c>
      <c r="I154" s="27">
        <f>Data!E160*SQRT(Data!F160/20)</f>
        <v>4.9107520014513915</v>
      </c>
      <c r="J154" s="43">
        <f>(1-I154*T154/Data!G160)*100</f>
        <v>99.962809869265982</v>
      </c>
      <c r="K154" s="44">
        <f t="shared" si="10"/>
        <v>1294.1185365675174</v>
      </c>
      <c r="L154" s="45">
        <f t="shared" si="11"/>
        <v>7.2838513656425095</v>
      </c>
      <c r="M154" s="45">
        <f>Data!C160*L154</f>
        <v>116.54162185028015</v>
      </c>
      <c r="N154" s="61">
        <f>MAX(0.0001,1-Data!C160*Data!$G$5/100*Data!G160/B$16/Data!D160)</f>
        <v>0.71729957805907174</v>
      </c>
      <c r="O154" s="62">
        <f>MAX(0.0001,1-(Data!$G$5/100*Data!G160)/(B$16/100*Data!B160+Data!$G$5/100*Data!G160))</f>
        <v>0.69867597323163277</v>
      </c>
      <c r="P154" s="62">
        <f>MAX(0.0001,1-Data!C160*Data!$G$5/100*Data!G160/B$16/Data!B160)</f>
        <v>0.93099541685977649</v>
      </c>
      <c r="Q154" s="61">
        <f>IF(Data!C$6=1,N154,IF(Data!C$6=2,O154,P154))</f>
        <v>0.93099541685977649</v>
      </c>
      <c r="R154">
        <f t="shared" si="12"/>
        <v>1.4832456136025072</v>
      </c>
      <c r="S154">
        <f t="shared" si="13"/>
        <v>0.13279502864317705</v>
      </c>
      <c r="T154">
        <f t="shared" si="14"/>
        <v>3.0444283381971013E-2</v>
      </c>
    </row>
    <row r="155" spans="6:20">
      <c r="G155" s="60">
        <f>Data!B161*Data!C161</f>
        <v>22695.68</v>
      </c>
      <c r="H155" s="60">
        <f>IF(Data!C$6=1,Data!D161,IF(Data!C$6=2,G155,Data!B161))</f>
        <v>1335.04</v>
      </c>
      <c r="I155" s="27">
        <f>Data!E161*SQRT(Data!F161/20)</f>
        <v>40.363507956736619</v>
      </c>
      <c r="J155" s="43">
        <f>(1-I155*T155/Data!G161)*100</f>
        <v>99.684218555363842</v>
      </c>
      <c r="K155" s="44">
        <f t="shared" si="10"/>
        <v>1330.8241914015296</v>
      </c>
      <c r="L155" s="45">
        <f t="shared" si="11"/>
        <v>59.557476658711181</v>
      </c>
      <c r="M155" s="45">
        <f>Data!C161*L155</f>
        <v>1012.47710319809</v>
      </c>
      <c r="N155" s="61">
        <f>MAX(0.0001,1-Data!C161*Data!$G$5/100*Data!G161/B$16/Data!D161)</f>
        <v>0.81521739130434789</v>
      </c>
      <c r="O155" s="62">
        <f>MAX(0.0001,1-(Data!$G$5/100*Data!G161)/(B$16/100*Data!B161+Data!$G$5/100*Data!G161))</f>
        <v>0.70822900309807746</v>
      </c>
      <c r="P155" s="62">
        <f>MAX(0.0001,1-Data!C161*Data!$G$5/100*Data!G161/B$16/Data!B161)</f>
        <v>0.92996464525407474</v>
      </c>
      <c r="Q155" s="61">
        <f>IF(Data!C$6=1,N155,IF(Data!C$6=2,O155,P155))</f>
        <v>0.92996464525407474</v>
      </c>
      <c r="R155">
        <f t="shared" si="12"/>
        <v>1.4755277643991573</v>
      </c>
      <c r="S155">
        <f t="shared" si="13"/>
        <v>0.13431992908384857</v>
      </c>
      <c r="T155">
        <f t="shared" si="14"/>
        <v>3.0980818666691723E-2</v>
      </c>
    </row>
    <row r="157" spans="6:20">
      <c r="F157" t="s">
        <v>28</v>
      </c>
      <c r="G157" s="7">
        <f>SUM(H6:H155)</f>
        <v>150430.43999999994</v>
      </c>
      <c r="I157" t="s">
        <v>22</v>
      </c>
      <c r="J157" s="27">
        <f>SUM(K6:K155)/G157*100</f>
        <v>99.005733046576864</v>
      </c>
      <c r="M157" s="7">
        <f>SUM(M6:M155)</f>
        <v>183542.66769279185</v>
      </c>
      <c r="N157" s="7"/>
      <c r="R157" s="7"/>
    </row>
    <row r="158" spans="6:20">
      <c r="F158" t="s">
        <v>29</v>
      </c>
      <c r="I158" t="s">
        <v>23</v>
      </c>
    </row>
    <row r="159" spans="6:20">
      <c r="H159"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Hem</cp:lastModifiedBy>
  <cp:lastPrinted>2011-05-25T12:37:22Z</cp:lastPrinted>
  <dcterms:created xsi:type="dcterms:W3CDTF">2010-12-03T15:28:22Z</dcterms:created>
  <dcterms:modified xsi:type="dcterms:W3CDTF">2016-11-27T10:00:48Z</dcterms:modified>
</cp:coreProperties>
</file>