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C7" i="3"/>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6"/>
  <c r="P7"/>
  <c r="P8"/>
  <c r="P9"/>
  <c r="P10"/>
  <c r="P11"/>
  <c r="P12"/>
  <c r="P13"/>
  <c r="P14"/>
  <c r="P15"/>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P86"/>
  <c r="P87"/>
  <c r="P88"/>
  <c r="P89"/>
  <c r="P90"/>
  <c r="P91"/>
  <c r="P92"/>
  <c r="P93"/>
  <c r="P94"/>
  <c r="P95"/>
  <c r="P96"/>
  <c r="P97"/>
  <c r="P98"/>
  <c r="P99"/>
  <c r="P100"/>
  <c r="P101"/>
  <c r="P102"/>
  <c r="P103"/>
  <c r="P104"/>
  <c r="P105"/>
  <c r="P6"/>
  <c r="M7" l="1"/>
  <c r="B7" s="1"/>
  <c r="M8"/>
  <c r="B8" s="1"/>
  <c r="M9"/>
  <c r="B9" s="1"/>
  <c r="M10"/>
  <c r="B10" s="1"/>
  <c r="M11"/>
  <c r="B11" s="1"/>
  <c r="M12"/>
  <c r="B12" s="1"/>
  <c r="M13"/>
  <c r="B13" s="1"/>
  <c r="M14"/>
  <c r="B14" s="1"/>
  <c r="M15"/>
  <c r="B15" s="1"/>
  <c r="M16"/>
  <c r="B16" s="1"/>
  <c r="M17"/>
  <c r="B17" s="1"/>
  <c r="M18"/>
  <c r="B18" s="1"/>
  <c r="M19"/>
  <c r="B19" s="1"/>
  <c r="M20"/>
  <c r="B20" s="1"/>
  <c r="M21"/>
  <c r="B21" s="1"/>
  <c r="M22"/>
  <c r="B22" s="1"/>
  <c r="M23"/>
  <c r="B23" s="1"/>
  <c r="M24"/>
  <c r="B24" s="1"/>
  <c r="M25"/>
  <c r="B25" s="1"/>
  <c r="M26"/>
  <c r="B26" s="1"/>
  <c r="M27"/>
  <c r="B27" s="1"/>
  <c r="M28"/>
  <c r="B28" s="1"/>
  <c r="M29"/>
  <c r="B29" s="1"/>
  <c r="M30"/>
  <c r="B30" s="1"/>
  <c r="M31"/>
  <c r="B31" s="1"/>
  <c r="M32"/>
  <c r="B32" s="1"/>
  <c r="M33"/>
  <c r="B33" s="1"/>
  <c r="M34"/>
  <c r="B34" s="1"/>
  <c r="M35"/>
  <c r="B35" s="1"/>
  <c r="M36"/>
  <c r="B36" s="1"/>
  <c r="M37"/>
  <c r="B37" s="1"/>
  <c r="M38"/>
  <c r="B38" s="1"/>
  <c r="M39"/>
  <c r="B39" s="1"/>
  <c r="M40"/>
  <c r="B40" s="1"/>
  <c r="M41"/>
  <c r="B41" s="1"/>
  <c r="M42"/>
  <c r="B42" s="1"/>
  <c r="M43"/>
  <c r="B43" s="1"/>
  <c r="M44"/>
  <c r="B44" s="1"/>
  <c r="M45"/>
  <c r="B45" s="1"/>
  <c r="M46"/>
  <c r="B46" s="1"/>
  <c r="M47"/>
  <c r="B47" s="1"/>
  <c r="M48"/>
  <c r="B48" s="1"/>
  <c r="M49"/>
  <c r="B49" s="1"/>
  <c r="M50"/>
  <c r="B50" s="1"/>
  <c r="M51"/>
  <c r="B51" s="1"/>
  <c r="M52"/>
  <c r="B52" s="1"/>
  <c r="M53"/>
  <c r="B53" s="1"/>
  <c r="M54"/>
  <c r="B54" s="1"/>
  <c r="M55"/>
  <c r="B55" s="1"/>
  <c r="M56"/>
  <c r="B56" s="1"/>
  <c r="M57"/>
  <c r="B57" s="1"/>
  <c r="M58"/>
  <c r="B58" s="1"/>
  <c r="M59"/>
  <c r="B59" s="1"/>
  <c r="M60"/>
  <c r="B60" s="1"/>
  <c r="M61"/>
  <c r="B61" s="1"/>
  <c r="M62"/>
  <c r="B62" s="1"/>
  <c r="M63"/>
  <c r="B63" s="1"/>
  <c r="M64"/>
  <c r="B64" s="1"/>
  <c r="M65"/>
  <c r="B65" s="1"/>
  <c r="M66"/>
  <c r="B66" s="1"/>
  <c r="M67"/>
  <c r="B67" s="1"/>
  <c r="M68"/>
  <c r="B68" s="1"/>
  <c r="M69"/>
  <c r="B69" s="1"/>
  <c r="M70"/>
  <c r="B70" s="1"/>
  <c r="M71"/>
  <c r="B71" s="1"/>
  <c r="M72"/>
  <c r="B72" s="1"/>
  <c r="M73"/>
  <c r="B73" s="1"/>
  <c r="M74"/>
  <c r="B74" s="1"/>
  <c r="M75"/>
  <c r="B75" s="1"/>
  <c r="M76"/>
  <c r="B76" s="1"/>
  <c r="M77"/>
  <c r="B77" s="1"/>
  <c r="M78"/>
  <c r="B78" s="1"/>
  <c r="M79"/>
  <c r="B79" s="1"/>
  <c r="M80"/>
  <c r="B80" s="1"/>
  <c r="M81"/>
  <c r="B81" s="1"/>
  <c r="M82"/>
  <c r="B82" s="1"/>
  <c r="M83"/>
  <c r="B83" s="1"/>
  <c r="M84"/>
  <c r="B84" s="1"/>
  <c r="M85"/>
  <c r="B85" s="1"/>
  <c r="M86"/>
  <c r="B86" s="1"/>
  <c r="M87"/>
  <c r="B87" s="1"/>
  <c r="M88"/>
  <c r="B88" s="1"/>
  <c r="M89"/>
  <c r="B89" s="1"/>
  <c r="M90"/>
  <c r="B90" s="1"/>
  <c r="M91"/>
  <c r="B91" s="1"/>
  <c r="M92"/>
  <c r="B92" s="1"/>
  <c r="M93"/>
  <c r="B93" s="1"/>
  <c r="M94"/>
  <c r="B94" s="1"/>
  <c r="M95"/>
  <c r="B95" s="1"/>
  <c r="M96"/>
  <c r="B96" s="1"/>
  <c r="M97"/>
  <c r="B97" s="1"/>
  <c r="M98"/>
  <c r="B98" s="1"/>
  <c r="M99"/>
  <c r="B99" s="1"/>
  <c r="M100"/>
  <c r="B100" s="1"/>
  <c r="M101"/>
  <c r="B101" s="1"/>
  <c r="M102"/>
  <c r="B102" s="1"/>
  <c r="M103"/>
  <c r="B103" s="1"/>
  <c r="M104"/>
  <c r="B104" s="1"/>
  <c r="M105"/>
  <c r="B105" s="1"/>
  <c r="M6"/>
  <c r="B6" s="1"/>
  <c r="N7" l="1"/>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N75"/>
  <c r="N76"/>
  <c r="N77"/>
  <c r="N78"/>
  <c r="N79"/>
  <c r="N80"/>
  <c r="N81"/>
  <c r="N82"/>
  <c r="N83"/>
  <c r="N84"/>
  <c r="N85"/>
  <c r="N86"/>
  <c r="N87"/>
  <c r="N88"/>
  <c r="N89"/>
  <c r="N90"/>
  <c r="N91"/>
  <c r="N92"/>
  <c r="N93"/>
  <c r="N94"/>
  <c r="N95"/>
  <c r="N96"/>
  <c r="N97"/>
  <c r="N98"/>
  <c r="N99"/>
  <c r="N100"/>
  <c r="N101"/>
  <c r="N102"/>
  <c r="N103"/>
  <c r="N104"/>
  <c r="N105"/>
  <c r="N6"/>
  <c r="N107" l="1"/>
  <c r="P107" l="1"/>
  <c r="Q2" l="1"/>
  <c r="G6" s="1"/>
  <c r="M2"/>
  <c r="Q16" l="1"/>
  <c r="O16" s="1"/>
  <c r="Q12"/>
  <c r="O12" s="1"/>
  <c r="Q64"/>
  <c r="O64" s="1"/>
  <c r="Q62"/>
  <c r="O62" s="1"/>
  <c r="Q7"/>
  <c r="O7" s="1"/>
  <c r="Q36"/>
  <c r="O36" s="1"/>
  <c r="Q89"/>
  <c r="O89" s="1"/>
  <c r="Q79"/>
  <c r="O79" s="1"/>
  <c r="Q10"/>
  <c r="O10" s="1"/>
  <c r="Q42"/>
  <c r="O42" s="1"/>
  <c r="Q98"/>
  <c r="O98" s="1"/>
  <c r="Q25"/>
  <c r="O25" s="1"/>
  <c r="Q43"/>
  <c r="O43" s="1"/>
  <c r="Q72"/>
  <c r="O72" s="1"/>
  <c r="Q78"/>
  <c r="O78" s="1"/>
  <c r="Q27"/>
  <c r="O27" s="1"/>
  <c r="Q37"/>
  <c r="O37" s="1"/>
  <c r="Q22"/>
  <c r="O22" s="1"/>
  <c r="Q59"/>
  <c r="O59" s="1"/>
  <c r="Q28"/>
  <c r="O28" s="1"/>
  <c r="Q102"/>
  <c r="O102" s="1"/>
  <c r="Q39"/>
  <c r="O39" s="1"/>
  <c r="Q48"/>
  <c r="O48" s="1"/>
  <c r="Q67"/>
  <c r="O67" s="1"/>
  <c r="Q82"/>
  <c r="O82" s="1"/>
  <c r="Q68"/>
  <c r="O68" s="1"/>
  <c r="Q69"/>
  <c r="O69" s="1"/>
  <c r="Q74"/>
  <c r="O74" s="1"/>
  <c r="Q101"/>
  <c r="O101" s="1"/>
  <c r="Q96"/>
  <c r="O96" s="1"/>
  <c r="Q90"/>
  <c r="O90" s="1"/>
  <c r="Q13"/>
  <c r="O13" s="1"/>
  <c r="Q49"/>
  <c r="O49" s="1"/>
  <c r="Q84"/>
  <c r="O84" s="1"/>
  <c r="Q53"/>
  <c r="O53" s="1"/>
  <c r="Q21"/>
  <c r="O21" s="1"/>
  <c r="Q38"/>
  <c r="O38" s="1"/>
  <c r="Q83"/>
  <c r="O83" s="1"/>
  <c r="Q18"/>
  <c r="O18" s="1"/>
  <c r="Q41"/>
  <c r="O41" s="1"/>
  <c r="Q32"/>
  <c r="O32" s="1"/>
  <c r="Q58"/>
  <c r="O58" s="1"/>
  <c r="Q45"/>
  <c r="O45" s="1"/>
  <c r="Q14"/>
  <c r="O14" s="1"/>
  <c r="Q103"/>
  <c r="O103" s="1"/>
  <c r="Q91"/>
  <c r="O91" s="1"/>
  <c r="Q31"/>
  <c r="O31" s="1"/>
  <c r="Q46"/>
  <c r="O46" s="1"/>
  <c r="Q93"/>
  <c r="O93" s="1"/>
  <c r="Q88"/>
  <c r="O88" s="1"/>
  <c r="Q29"/>
  <c r="O29" s="1"/>
  <c r="Q99"/>
  <c r="O99" s="1"/>
  <c r="O2"/>
  <c r="G12" s="1"/>
  <c r="Q44"/>
  <c r="O44" s="1"/>
  <c r="Q60"/>
  <c r="O60" s="1"/>
  <c r="Q51"/>
  <c r="O51" s="1"/>
  <c r="Q66"/>
  <c r="O66" s="1"/>
  <c r="Q11"/>
  <c r="O11" s="1"/>
  <c r="Q87"/>
  <c r="O87" s="1"/>
  <c r="Q56"/>
  <c r="O56" s="1"/>
  <c r="Q105"/>
  <c r="O105" s="1"/>
  <c r="Q75"/>
  <c r="O75" s="1"/>
  <c r="Q15"/>
  <c r="O15" s="1"/>
  <c r="Q19"/>
  <c r="O19" s="1"/>
  <c r="Q104"/>
  <c r="O104" s="1"/>
  <c r="Q77"/>
  <c r="O77" s="1"/>
  <c r="Q9"/>
  <c r="O9" s="1"/>
  <c r="Q55"/>
  <c r="O55" s="1"/>
  <c r="Q8"/>
  <c r="O8" s="1"/>
  <c r="Q80"/>
  <c r="O80" s="1"/>
  <c r="Q20"/>
  <c r="O20" s="1"/>
  <c r="Q95"/>
  <c r="O95" s="1"/>
  <c r="Q33"/>
  <c r="O33" s="1"/>
  <c r="Q50"/>
  <c r="O50" s="1"/>
  <c r="Q23"/>
  <c r="O23" s="1"/>
  <c r="Q57"/>
  <c r="O57" s="1"/>
  <c r="Q52"/>
  <c r="O52" s="1"/>
  <c r="Q61"/>
  <c r="O61" s="1"/>
  <c r="Q97"/>
  <c r="O97" s="1"/>
  <c r="Q81"/>
  <c r="O81" s="1"/>
  <c r="Q54"/>
  <c r="O54" s="1"/>
  <c r="Q30"/>
  <c r="O30" s="1"/>
  <c r="Q34"/>
  <c r="O34" s="1"/>
  <c r="Q26"/>
  <c r="O26" s="1"/>
  <c r="P2"/>
  <c r="G15" s="1"/>
  <c r="Q73"/>
  <c r="O73" s="1"/>
  <c r="Q85"/>
  <c r="O85" s="1"/>
  <c r="Q94"/>
  <c r="O94" s="1"/>
  <c r="Q40"/>
  <c r="O40" s="1"/>
  <c r="Q65"/>
  <c r="O65" s="1"/>
  <c r="Q76"/>
  <c r="O76" s="1"/>
  <c r="Q63"/>
  <c r="O63" s="1"/>
  <c r="Q47"/>
  <c r="O47" s="1"/>
  <c r="Q92"/>
  <c r="O92" s="1"/>
  <c r="Q35"/>
  <c r="O35" s="1"/>
  <c r="Q70"/>
  <c r="O70" s="1"/>
  <c r="Q24"/>
  <c r="O24" s="1"/>
  <c r="Q86"/>
  <c r="O86" s="1"/>
  <c r="Q17"/>
  <c r="O17" s="1"/>
  <c r="Q71"/>
  <c r="O71" s="1"/>
  <c r="Q100"/>
  <c r="O100" s="1"/>
  <c r="Q6"/>
  <c r="O6" s="1"/>
  <c r="O107" l="1"/>
  <c r="N2" s="1"/>
  <c r="G9" s="1"/>
</calcChain>
</file>

<file path=xl/sharedStrings.xml><?xml version="1.0" encoding="utf-8"?>
<sst xmlns="http://schemas.openxmlformats.org/spreadsheetml/2006/main" count="44" uniqueCount="41">
  <si>
    <t>Efterfrågan per år</t>
  </si>
  <si>
    <t>Pris per styck</t>
  </si>
  <si>
    <t>Lagerhållningsfaktor</t>
  </si>
  <si>
    <t>Artikelnummer</t>
  </si>
  <si>
    <t>Maila stig-arne.mattsson@swipnet.se om det uppstår problem.</t>
  </si>
  <si>
    <t>Lagerstyrningsakademin</t>
  </si>
  <si>
    <t>Obligatoriska uppgifter</t>
  </si>
  <si>
    <t>Ekonomisk orderkvantitet</t>
  </si>
  <si>
    <t>Kapitalbindning EOK</t>
  </si>
  <si>
    <t>Antal order per år med EOK</t>
  </si>
  <si>
    <t xml:space="preserve">© Stig-Arne Mattsson  </t>
  </si>
  <si>
    <t>Cell C4:  Lagerhållningsfaktorn i procent</t>
  </si>
  <si>
    <t>Kolumn B:   Uppskattad efterfrågan i styck per år</t>
  </si>
  <si>
    <t>EOK med begränsat antal order -  Dataunderlag</t>
  </si>
  <si>
    <t>Justerad orderkvantitet</t>
  </si>
  <si>
    <t>Kapitalbindning Justerad EOK</t>
  </si>
  <si>
    <t>Ordersärkostnad</t>
  </si>
  <si>
    <t xml:space="preserve">Justeringsfaktor: </t>
  </si>
  <si>
    <t>Procentuellt ändrad</t>
  </si>
  <si>
    <t>kapitalbindning</t>
  </si>
  <si>
    <t>Ekvivalent lager-</t>
  </si>
  <si>
    <t>hållningsfaktor</t>
  </si>
  <si>
    <t>Procentuellt ändrade</t>
  </si>
  <si>
    <t>kostnader</t>
  </si>
  <si>
    <t>Ändrad kap. bindn.</t>
  </si>
  <si>
    <t>Ekv. lagerhållnf</t>
  </si>
  <si>
    <t>Ändrad kostnader</t>
  </si>
  <si>
    <t>EOK med begränsat antal order -  Resultat</t>
  </si>
  <si>
    <t>Procentuellt ändrat</t>
  </si>
  <si>
    <t>antal order</t>
  </si>
  <si>
    <t>Ändrat antal order</t>
  </si>
  <si>
    <t>Nedan beskrivs en beräkningsmetodik för att åstadkomma justeringar av beräknade orderkvantiteter så att det totala antalet order motsvarar det antal som man har kapacitet för. Mer detaljerade anvisningar finns i Handbok i materialstyrning, avsnitt D64, som kan laddas ner på den här hemsidan.</t>
  </si>
  <si>
    <t>I blad 'Data' kan du registrera de datauppgifter som krävs för att utföra beräkningarna. De uppgifter som finns där redan är endast exempel för att illustrera användningen av beräkningsmodellen och kan tas bort.</t>
  </si>
  <si>
    <t>Cell E4:  Ordersärkostnad</t>
  </si>
  <si>
    <t>Cell G4: Maximalt tillåtet antal order</t>
  </si>
  <si>
    <t>I blad 'Resultat' visas beräknade ekonomiska orderkvantiteterna och justerade orderkvantiteter. Dessutom visas procentuellt ändrat antal order, procentuellt ändrad kapitalbindning, ekvivalent lagerhållningsfaktor och procentuellt ändrade lagerhållningskostnader. Med ekvivalent lagerhållningsfaktor menas den lagerhållningsfaktor som skulle medfört att antalet order blivit lika med det önskade. Procentuellt ändrade kostnader avser summa lagerhållningskostnader och ordersärkostnader.</t>
  </si>
  <si>
    <t>Önskat antal order</t>
  </si>
  <si>
    <t>Vid bestämning av ekonomiska orderkvantiteter används ofta Wilsons formel. Den innebär att man beräknar en orderkvantitet som minimerar summa lagerhållningskostnader och ordersärkostnader. Metoden tar emellertid inte hänsyn till om det finns kapacitet för att klara av det totala antal order som beräkningarna resulterar i. Det kan också vara så att man har kapacitet för fler order än vad beräkningarna visar. Innan beslut fattas om vilka orderkvantiteter man skall använda kan det då vara nödvändigt eller önskvärt att justera de beräknade kvantiteterna.</t>
  </si>
  <si>
    <t>Kolumn C:   Pris per styck</t>
  </si>
  <si>
    <t xml:space="preserve">                                    Ekonomiska orderkvantiteter vid</t>
  </si>
  <si>
    <t xml:space="preserve">                                    begränsningar av antal order per år</t>
  </si>
</sst>
</file>

<file path=xl/styles.xml><?xml version="1.0" encoding="utf-8"?>
<styleSheet xmlns="http://schemas.openxmlformats.org/spreadsheetml/2006/main">
  <numFmts count="1">
    <numFmt numFmtId="164" formatCode="0.0"/>
  </numFmts>
  <fonts count="6">
    <font>
      <sz val="11"/>
      <color theme="1"/>
      <name val="Calibri"/>
      <family val="2"/>
      <scheme val="minor"/>
    </font>
    <font>
      <sz val="20"/>
      <color theme="1"/>
      <name val="Calibri"/>
      <family val="2"/>
      <scheme val="minor"/>
    </font>
    <font>
      <sz val="12"/>
      <color theme="1"/>
      <name val="Calibri"/>
      <family val="2"/>
      <scheme val="minor"/>
    </font>
    <font>
      <sz val="12"/>
      <name val="Arial"/>
      <family val="2"/>
    </font>
    <font>
      <i/>
      <sz val="14"/>
      <color theme="1"/>
      <name val="Calibri"/>
      <family val="2"/>
      <scheme val="minor"/>
    </font>
    <font>
      <sz val="11"/>
      <color theme="1"/>
      <name val="Calibri"/>
      <family val="2"/>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1">
    <xf numFmtId="0" fontId="0" fillId="0" borderId="0"/>
  </cellStyleXfs>
  <cellXfs count="19">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3" borderId="0" xfId="0" applyFill="1"/>
    <xf numFmtId="0" fontId="0" fillId="0" borderId="0" xfId="0" applyAlignment="1">
      <alignment wrapText="1"/>
    </xf>
    <xf numFmtId="0" fontId="2" fillId="0" borderId="0" xfId="0" applyFont="1" applyAlignment="1">
      <alignment wrapText="1"/>
    </xf>
    <xf numFmtId="0" fontId="4" fillId="0" borderId="0" xfId="0" applyFont="1"/>
    <xf numFmtId="0" fontId="0" fillId="0" borderId="0" xfId="0" applyFill="1"/>
    <xf numFmtId="0" fontId="0" fillId="4" borderId="0" xfId="0" applyFill="1"/>
    <xf numFmtId="0" fontId="0" fillId="4" borderId="0" xfId="0" applyFill="1" applyAlignment="1">
      <alignment wrapText="1"/>
    </xf>
    <xf numFmtId="1" fontId="0" fillId="0" borderId="0" xfId="0" applyNumberFormat="1"/>
    <xf numFmtId="164" fontId="0" fillId="0" borderId="0" xfId="0" applyNumberFormat="1"/>
    <xf numFmtId="0" fontId="5" fillId="0" borderId="0" xfId="0" applyFont="1"/>
    <xf numFmtId="0" fontId="0" fillId="0" borderId="0" xfId="0" applyFill="1" applyAlignment="1">
      <alignment wrapText="1"/>
    </xf>
    <xf numFmtId="3" fontId="0" fillId="0" borderId="0" xfId="0" applyNumberFormat="1" applyFill="1"/>
    <xf numFmtId="164" fontId="0" fillId="0" borderId="0" xfId="0" applyNumberFormat="1" applyFill="1"/>
    <xf numFmtId="1" fontId="0" fillId="0" borderId="0" xfId="0" applyNumberFormat="1"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xdr:rowOff>
    </xdr:from>
    <xdr:to>
      <xdr:col>1</xdr:col>
      <xdr:colOff>1885950</xdr:colOff>
      <xdr:row>3</xdr:row>
      <xdr:rowOff>323850</xdr:rowOff>
    </xdr:to>
    <xdr:grpSp>
      <xdr:nvGrpSpPr>
        <xdr:cNvPr id="21" name="Grupp 20"/>
        <xdr:cNvGrpSpPr/>
      </xdr:nvGrpSpPr>
      <xdr:grpSpPr>
        <a:xfrm>
          <a:off x="304800" y="190501"/>
          <a:ext cx="1885950" cy="847724"/>
          <a:chOff x="1907704" y="1352104"/>
          <a:chExt cx="5040560" cy="2220912"/>
        </a:xfrm>
      </xdr:grpSpPr>
      <xdr:sp macro="" textlink="">
        <xdr:nvSpPr>
          <xdr:cNvPr id="22"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23"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24" name="Group 67"/>
          <xdr:cNvGrpSpPr>
            <a:grpSpLocks/>
          </xdr:cNvGrpSpPr>
        </xdr:nvGrpSpPr>
        <xdr:grpSpPr bwMode="auto">
          <a:xfrm>
            <a:off x="2268538" y="1773224"/>
            <a:ext cx="4148138" cy="1430333"/>
            <a:chOff x="1480" y="1960"/>
            <a:chExt cx="2928" cy="1010"/>
          </a:xfrm>
        </xdr:grpSpPr>
        <xdr:grpSp>
          <xdr:nvGrpSpPr>
            <xdr:cNvPr id="26" name="Group 68"/>
            <xdr:cNvGrpSpPr>
              <a:grpSpLocks/>
            </xdr:cNvGrpSpPr>
          </xdr:nvGrpSpPr>
          <xdr:grpSpPr bwMode="auto">
            <a:xfrm>
              <a:off x="1519" y="2056"/>
              <a:ext cx="2889" cy="832"/>
              <a:chOff x="1972" y="955"/>
              <a:chExt cx="1970" cy="1147"/>
            </a:xfrm>
          </xdr:grpSpPr>
          <xdr:sp macro="" textlink="">
            <xdr:nvSpPr>
              <xdr:cNvPr id="38"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39"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27"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28"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29"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0"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1"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2"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3"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4"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5"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6"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7"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25"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3:B25"/>
  <sheetViews>
    <sheetView showGridLines="0" tabSelected="1" workbookViewId="0">
      <selection activeCell="B5" sqref="B5"/>
    </sheetView>
  </sheetViews>
  <sheetFormatPr defaultRowHeight="15"/>
  <cols>
    <col min="1" max="1" width="4.5703125" customWidth="1"/>
    <col min="2" max="2" width="87.5703125" customWidth="1"/>
  </cols>
  <sheetData>
    <row r="3" spans="2:2" ht="26.25">
      <c r="B3" s="1" t="s">
        <v>39</v>
      </c>
    </row>
    <row r="4" spans="2:2" s="1" customFormat="1" ht="26.25">
      <c r="B4" s="1" t="s">
        <v>40</v>
      </c>
    </row>
    <row r="5" spans="2:2" ht="18.75">
      <c r="B5" s="8" t="s">
        <v>5</v>
      </c>
    </row>
    <row r="6" spans="2:2" ht="18.75">
      <c r="B6" s="8"/>
    </row>
    <row r="8" spans="2:2" ht="110.25">
      <c r="B8" s="7" t="s">
        <v>37</v>
      </c>
    </row>
    <row r="10" spans="2:2" ht="60">
      <c r="B10" s="6" t="s">
        <v>31</v>
      </c>
    </row>
    <row r="11" spans="2:2">
      <c r="B11" s="6"/>
    </row>
    <row r="12" spans="2:2" ht="45">
      <c r="B12" s="6" t="s">
        <v>32</v>
      </c>
    </row>
    <row r="13" spans="2:2">
      <c r="B13" s="6"/>
    </row>
    <row r="14" spans="2:2">
      <c r="B14" t="s">
        <v>11</v>
      </c>
    </row>
    <row r="15" spans="2:2">
      <c r="B15" s="6" t="s">
        <v>33</v>
      </c>
    </row>
    <row r="16" spans="2:2">
      <c r="B16" s="6" t="s">
        <v>34</v>
      </c>
    </row>
    <row r="17" spans="2:2">
      <c r="B17" s="6"/>
    </row>
    <row r="18" spans="2:2">
      <c r="B18" s="6" t="s">
        <v>12</v>
      </c>
    </row>
    <row r="19" spans="2:2">
      <c r="B19" s="6" t="s">
        <v>38</v>
      </c>
    </row>
    <row r="21" spans="2:2" ht="90">
      <c r="B21" s="6" t="s">
        <v>35</v>
      </c>
    </row>
    <row r="23" spans="2:2">
      <c r="B23" s="6" t="s">
        <v>4</v>
      </c>
    </row>
    <row r="25" spans="2:2">
      <c r="B25" s="14" t="s">
        <v>10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H207"/>
  <sheetViews>
    <sheetView workbookViewId="0">
      <selection activeCell="F5" sqref="F5"/>
    </sheetView>
  </sheetViews>
  <sheetFormatPr defaultRowHeight="15"/>
  <cols>
    <col min="1" max="1" width="15.5703125" customWidth="1"/>
    <col min="2" max="2" width="11" customWidth="1"/>
    <col min="3" max="3" width="12" customWidth="1"/>
    <col min="4" max="4" width="16.5703125" customWidth="1"/>
    <col min="5" max="5" width="8.140625" customWidth="1"/>
    <col min="6" max="6" width="18.28515625" customWidth="1"/>
  </cols>
  <sheetData>
    <row r="2" spans="1:8" ht="15.75">
      <c r="A2" s="2" t="s">
        <v>13</v>
      </c>
      <c r="B2" s="3"/>
      <c r="C2" s="3"/>
      <c r="D2" s="3"/>
      <c r="E2" s="9"/>
      <c r="F2" s="10" t="s">
        <v>6</v>
      </c>
      <c r="G2" s="10"/>
      <c r="H2" s="10"/>
    </row>
    <row r="4" spans="1:8">
      <c r="A4" t="s">
        <v>2</v>
      </c>
      <c r="C4" s="10">
        <v>25</v>
      </c>
      <c r="D4" t="s">
        <v>16</v>
      </c>
      <c r="E4" s="10">
        <v>250</v>
      </c>
      <c r="F4" t="s">
        <v>36</v>
      </c>
      <c r="G4" s="10">
        <v>500</v>
      </c>
    </row>
    <row r="6" spans="1:8" ht="30">
      <c r="A6" s="4" t="s">
        <v>3</v>
      </c>
      <c r="B6" s="11" t="s">
        <v>0</v>
      </c>
      <c r="C6" s="10" t="s">
        <v>1</v>
      </c>
      <c r="D6" s="15"/>
    </row>
    <row r="8" spans="1:8">
      <c r="A8">
        <v>1</v>
      </c>
      <c r="B8" s="12">
        <v>1967.92</v>
      </c>
      <c r="C8" s="12">
        <v>98</v>
      </c>
      <c r="D8" s="12"/>
    </row>
    <row r="9" spans="1:8">
      <c r="A9">
        <v>2</v>
      </c>
      <c r="B9" s="12">
        <v>145.6</v>
      </c>
      <c r="C9" s="12">
        <v>2022</v>
      </c>
      <c r="D9" s="12"/>
    </row>
    <row r="10" spans="1:8">
      <c r="A10">
        <v>3</v>
      </c>
      <c r="B10" s="12">
        <v>164.16</v>
      </c>
      <c r="C10" s="12">
        <v>6700</v>
      </c>
      <c r="D10" s="12"/>
    </row>
    <row r="11" spans="1:8">
      <c r="A11">
        <v>4</v>
      </c>
      <c r="B11" s="12">
        <v>2959.36</v>
      </c>
      <c r="C11" s="12">
        <v>148</v>
      </c>
      <c r="D11" s="12"/>
    </row>
    <row r="12" spans="1:8">
      <c r="A12">
        <v>5</v>
      </c>
      <c r="B12" s="12">
        <v>2167.2399999999998</v>
      </c>
      <c r="C12" s="12">
        <v>535</v>
      </c>
      <c r="D12" s="12"/>
    </row>
    <row r="13" spans="1:8">
      <c r="A13">
        <v>6</v>
      </c>
      <c r="B13" s="12">
        <v>37.200000000000003</v>
      </c>
      <c r="C13" s="12">
        <v>1518</v>
      </c>
      <c r="D13" s="12"/>
    </row>
    <row r="14" spans="1:8">
      <c r="A14">
        <v>7</v>
      </c>
      <c r="B14" s="12">
        <v>627.79999999999995</v>
      </c>
      <c r="C14" s="12">
        <v>56</v>
      </c>
      <c r="D14" s="12"/>
    </row>
    <row r="15" spans="1:8">
      <c r="A15">
        <v>8</v>
      </c>
      <c r="B15" s="12">
        <v>131.4</v>
      </c>
      <c r="C15" s="12">
        <v>420</v>
      </c>
      <c r="D15" s="12"/>
    </row>
    <row r="16" spans="1:8">
      <c r="A16">
        <v>9</v>
      </c>
      <c r="B16" s="12">
        <v>140.19999999999999</v>
      </c>
      <c r="C16" s="12">
        <v>358</v>
      </c>
      <c r="D16" s="12"/>
    </row>
    <row r="17" spans="1:4">
      <c r="A17">
        <v>10</v>
      </c>
      <c r="B17" s="12">
        <v>1192.68</v>
      </c>
      <c r="C17" s="12">
        <v>17</v>
      </c>
      <c r="D17" s="12"/>
    </row>
    <row r="18" spans="1:4">
      <c r="A18">
        <v>11</v>
      </c>
      <c r="B18" s="12">
        <v>160.72</v>
      </c>
      <c r="C18" s="12">
        <v>106</v>
      </c>
      <c r="D18" s="12"/>
    </row>
    <row r="19" spans="1:4">
      <c r="A19">
        <v>12</v>
      </c>
      <c r="B19" s="12">
        <v>9.84</v>
      </c>
      <c r="C19" s="12">
        <v>4920</v>
      </c>
      <c r="D19" s="12"/>
    </row>
    <row r="20" spans="1:4">
      <c r="A20">
        <v>13</v>
      </c>
      <c r="B20" s="12">
        <v>62.8</v>
      </c>
      <c r="C20" s="12">
        <v>1256</v>
      </c>
      <c r="D20" s="12"/>
    </row>
    <row r="21" spans="1:4">
      <c r="A21">
        <v>14</v>
      </c>
      <c r="B21" s="12">
        <v>384.76</v>
      </c>
      <c r="C21" s="12">
        <v>182</v>
      </c>
      <c r="D21" s="12"/>
    </row>
    <row r="22" spans="1:4">
      <c r="A22">
        <v>15</v>
      </c>
      <c r="B22" s="12">
        <v>106.68</v>
      </c>
      <c r="C22" s="12">
        <v>948</v>
      </c>
      <c r="D22" s="12"/>
    </row>
    <row r="23" spans="1:4">
      <c r="A23">
        <v>16</v>
      </c>
      <c r="B23" s="12">
        <v>266.2</v>
      </c>
      <c r="C23" s="12">
        <v>231</v>
      </c>
      <c r="D23" s="12"/>
    </row>
    <row r="24" spans="1:4">
      <c r="A24">
        <v>17</v>
      </c>
      <c r="B24" s="12">
        <v>118.48</v>
      </c>
      <c r="C24" s="12">
        <v>1958</v>
      </c>
      <c r="D24" s="12"/>
    </row>
    <row r="25" spans="1:4">
      <c r="A25">
        <v>18</v>
      </c>
      <c r="B25" s="12">
        <v>22</v>
      </c>
      <c r="C25" s="12">
        <v>440</v>
      </c>
      <c r="D25" s="12"/>
    </row>
    <row r="26" spans="1:4">
      <c r="A26">
        <v>19</v>
      </c>
      <c r="B26" s="12">
        <v>263</v>
      </c>
      <c r="C26" s="12">
        <v>406</v>
      </c>
      <c r="D26" s="12"/>
    </row>
    <row r="27" spans="1:4">
      <c r="A27">
        <v>20</v>
      </c>
      <c r="B27" s="12">
        <v>4</v>
      </c>
      <c r="C27" s="12">
        <v>8000</v>
      </c>
      <c r="D27" s="12"/>
    </row>
    <row r="28" spans="1:4">
      <c r="A28">
        <v>21</v>
      </c>
      <c r="B28" s="12">
        <v>37.76</v>
      </c>
      <c r="C28" s="12">
        <v>336</v>
      </c>
      <c r="D28" s="12"/>
    </row>
    <row r="29" spans="1:4">
      <c r="A29">
        <v>22</v>
      </c>
      <c r="B29" s="12">
        <v>74.56</v>
      </c>
      <c r="C29" s="12">
        <v>1036</v>
      </c>
      <c r="D29" s="12"/>
    </row>
    <row r="30" spans="1:4">
      <c r="A30">
        <v>23</v>
      </c>
      <c r="B30" s="12">
        <v>145.63999999999999</v>
      </c>
      <c r="C30" s="12">
        <v>660</v>
      </c>
      <c r="D30" s="12"/>
    </row>
    <row r="31" spans="1:4">
      <c r="A31">
        <v>24</v>
      </c>
      <c r="B31" s="12">
        <v>101.4</v>
      </c>
      <c r="C31" s="12">
        <v>2028</v>
      </c>
      <c r="D31" s="12"/>
    </row>
    <row r="32" spans="1:4">
      <c r="A32">
        <v>25</v>
      </c>
      <c r="B32" s="12">
        <v>62.4</v>
      </c>
      <c r="C32" s="12">
        <v>1248</v>
      </c>
      <c r="D32" s="12"/>
    </row>
    <row r="33" spans="1:4">
      <c r="A33">
        <v>26</v>
      </c>
      <c r="B33" s="12">
        <v>9.7200000000000006</v>
      </c>
      <c r="C33" s="12">
        <v>4860</v>
      </c>
      <c r="D33" s="12"/>
    </row>
    <row r="34" spans="1:4">
      <c r="A34">
        <v>27</v>
      </c>
      <c r="B34" s="12">
        <v>3</v>
      </c>
      <c r="C34" s="12">
        <v>6000</v>
      </c>
      <c r="D34" s="12"/>
    </row>
    <row r="35" spans="1:4">
      <c r="A35">
        <v>28</v>
      </c>
      <c r="B35" s="12">
        <v>1359.84</v>
      </c>
      <c r="C35" s="12">
        <v>12</v>
      </c>
      <c r="D35" s="12"/>
    </row>
    <row r="36" spans="1:4">
      <c r="A36">
        <v>29</v>
      </c>
      <c r="B36" s="12">
        <v>7.64</v>
      </c>
      <c r="C36" s="12">
        <v>3820</v>
      </c>
      <c r="D36" s="12"/>
    </row>
    <row r="37" spans="1:4">
      <c r="A37">
        <v>30</v>
      </c>
      <c r="B37" s="12">
        <v>1265.4000000000001</v>
      </c>
      <c r="C37" s="12">
        <v>78</v>
      </c>
      <c r="D37" s="12"/>
    </row>
    <row r="38" spans="1:4">
      <c r="A38">
        <v>31</v>
      </c>
      <c r="B38" s="12">
        <v>14</v>
      </c>
      <c r="C38" s="12">
        <v>3111</v>
      </c>
      <c r="D38" s="12"/>
    </row>
    <row r="39" spans="1:4">
      <c r="A39">
        <v>32</v>
      </c>
      <c r="B39" s="12">
        <v>588.4</v>
      </c>
      <c r="C39" s="12">
        <v>82</v>
      </c>
      <c r="D39" s="12"/>
    </row>
    <row r="40" spans="1:4">
      <c r="A40">
        <v>33</v>
      </c>
      <c r="B40" s="12">
        <v>793.28</v>
      </c>
      <c r="C40" s="12">
        <v>248</v>
      </c>
      <c r="D40" s="12"/>
    </row>
    <row r="41" spans="1:4">
      <c r="A41">
        <v>34</v>
      </c>
      <c r="B41" s="12">
        <v>2110.88</v>
      </c>
      <c r="C41" s="12">
        <v>29</v>
      </c>
      <c r="D41" s="12"/>
    </row>
    <row r="42" spans="1:4">
      <c r="A42">
        <v>35</v>
      </c>
      <c r="B42" s="12">
        <v>2466.08</v>
      </c>
      <c r="C42" s="12">
        <v>29</v>
      </c>
      <c r="D42" s="12"/>
    </row>
    <row r="43" spans="1:4">
      <c r="A43">
        <v>36</v>
      </c>
      <c r="B43" s="12">
        <v>1309.3599999999999</v>
      </c>
      <c r="C43" s="12">
        <v>21</v>
      </c>
      <c r="D43" s="12"/>
    </row>
    <row r="44" spans="1:4">
      <c r="A44">
        <v>37</v>
      </c>
      <c r="B44" s="12">
        <v>201.24</v>
      </c>
      <c r="C44" s="12">
        <v>95</v>
      </c>
      <c r="D44" s="12"/>
    </row>
    <row r="45" spans="1:4">
      <c r="A45">
        <v>38</v>
      </c>
      <c r="B45" s="12">
        <v>1331.2</v>
      </c>
      <c r="C45" s="12">
        <v>19</v>
      </c>
      <c r="D45" s="12"/>
    </row>
    <row r="46" spans="1:4">
      <c r="A46">
        <v>39</v>
      </c>
      <c r="B46" s="12">
        <v>63.88</v>
      </c>
      <c r="C46" s="12">
        <v>1996</v>
      </c>
      <c r="D46" s="12"/>
    </row>
    <row r="47" spans="1:4">
      <c r="A47">
        <v>40</v>
      </c>
      <c r="B47" s="12">
        <v>292.12</v>
      </c>
      <c r="C47" s="12">
        <v>243</v>
      </c>
      <c r="D47" s="12"/>
    </row>
    <row r="48" spans="1:4">
      <c r="A48">
        <v>41</v>
      </c>
      <c r="B48" s="12">
        <v>329.8</v>
      </c>
      <c r="C48" s="12">
        <v>538</v>
      </c>
      <c r="D48" s="12"/>
    </row>
    <row r="49" spans="1:4">
      <c r="A49">
        <v>42</v>
      </c>
      <c r="B49" s="12">
        <v>2560.6799999999998</v>
      </c>
      <c r="C49" s="12">
        <v>10</v>
      </c>
      <c r="D49" s="12"/>
    </row>
    <row r="50" spans="1:4">
      <c r="A50">
        <v>43</v>
      </c>
      <c r="B50" s="12">
        <v>716</v>
      </c>
      <c r="C50" s="12">
        <v>64</v>
      </c>
      <c r="D50" s="12"/>
    </row>
    <row r="51" spans="1:4">
      <c r="A51">
        <v>44</v>
      </c>
      <c r="B51" s="12">
        <v>147.63999999999999</v>
      </c>
      <c r="C51" s="12">
        <v>134</v>
      </c>
      <c r="D51" s="12"/>
    </row>
    <row r="52" spans="1:4">
      <c r="A52">
        <v>45</v>
      </c>
      <c r="B52" s="12">
        <v>213.04</v>
      </c>
      <c r="C52" s="12">
        <v>101</v>
      </c>
      <c r="D52" s="12"/>
    </row>
    <row r="53" spans="1:4">
      <c r="A53">
        <v>46</v>
      </c>
      <c r="B53" s="12">
        <v>298.95999999999998</v>
      </c>
      <c r="C53" s="12">
        <v>260</v>
      </c>
      <c r="D53" s="12"/>
    </row>
    <row r="54" spans="1:4">
      <c r="A54">
        <v>47</v>
      </c>
      <c r="B54" s="12">
        <v>87.6</v>
      </c>
      <c r="C54" s="12">
        <v>1752</v>
      </c>
      <c r="D54" s="12"/>
    </row>
    <row r="55" spans="1:4">
      <c r="A55">
        <v>48</v>
      </c>
      <c r="B55" s="12">
        <v>149.24</v>
      </c>
      <c r="C55" s="12">
        <v>355</v>
      </c>
      <c r="D55" s="12"/>
    </row>
    <row r="56" spans="1:4">
      <c r="A56">
        <v>49</v>
      </c>
      <c r="B56" s="12">
        <v>342.2</v>
      </c>
      <c r="C56" s="12">
        <v>388</v>
      </c>
      <c r="D56" s="12"/>
    </row>
    <row r="57" spans="1:4">
      <c r="A57">
        <v>50</v>
      </c>
      <c r="B57" s="12">
        <v>530.91999999999996</v>
      </c>
      <c r="C57" s="12">
        <v>63</v>
      </c>
      <c r="D57" s="12"/>
    </row>
    <row r="58" spans="1:4">
      <c r="A58">
        <v>51</v>
      </c>
      <c r="B58" s="12">
        <v>340.96</v>
      </c>
      <c r="C58" s="12">
        <v>189</v>
      </c>
      <c r="D58" s="12"/>
    </row>
    <row r="59" spans="1:4">
      <c r="A59">
        <v>52</v>
      </c>
      <c r="B59" s="12">
        <v>799.8</v>
      </c>
      <c r="C59" s="12">
        <v>55</v>
      </c>
      <c r="D59" s="12"/>
    </row>
    <row r="60" spans="1:4">
      <c r="A60">
        <v>53</v>
      </c>
      <c r="B60" s="12">
        <v>1713.08</v>
      </c>
      <c r="C60" s="12">
        <v>71</v>
      </c>
      <c r="D60" s="12"/>
    </row>
    <row r="61" spans="1:4">
      <c r="A61">
        <v>54</v>
      </c>
      <c r="B61" s="12">
        <v>259.39999999999998</v>
      </c>
      <c r="C61" s="12">
        <v>144</v>
      </c>
      <c r="D61" s="12"/>
    </row>
    <row r="62" spans="1:4">
      <c r="A62">
        <v>55</v>
      </c>
      <c r="B62" s="12">
        <v>4686.5200000000004</v>
      </c>
      <c r="C62" s="12">
        <v>12</v>
      </c>
      <c r="D62" s="12"/>
    </row>
    <row r="63" spans="1:4">
      <c r="A63">
        <v>56</v>
      </c>
      <c r="B63" s="12">
        <v>550.91999999999996</v>
      </c>
      <c r="C63" s="12">
        <v>153</v>
      </c>
      <c r="D63" s="12"/>
    </row>
    <row r="64" spans="1:4">
      <c r="A64">
        <v>57</v>
      </c>
      <c r="B64" s="12">
        <v>11.6</v>
      </c>
      <c r="C64" s="12">
        <v>644</v>
      </c>
      <c r="D64" s="12"/>
    </row>
    <row r="65" spans="1:4">
      <c r="A65">
        <v>58</v>
      </c>
      <c r="B65" s="12">
        <v>341.48</v>
      </c>
      <c r="C65" s="12">
        <v>68</v>
      </c>
      <c r="D65" s="12"/>
    </row>
    <row r="66" spans="1:4">
      <c r="A66">
        <v>59</v>
      </c>
      <c r="B66" s="12">
        <v>154.19999999999999</v>
      </c>
      <c r="C66" s="12">
        <v>140</v>
      </c>
      <c r="D66" s="12"/>
    </row>
    <row r="67" spans="1:4">
      <c r="A67">
        <v>60</v>
      </c>
      <c r="B67" s="12">
        <v>344.24</v>
      </c>
      <c r="C67" s="12">
        <v>35</v>
      </c>
      <c r="D67" s="12"/>
    </row>
    <row r="68" spans="1:4">
      <c r="A68">
        <v>61</v>
      </c>
      <c r="B68" s="12">
        <v>3377.08</v>
      </c>
      <c r="C68" s="12">
        <v>12</v>
      </c>
      <c r="D68" s="12"/>
    </row>
    <row r="69" spans="1:4">
      <c r="A69">
        <v>62</v>
      </c>
      <c r="B69" s="12">
        <v>1741.84</v>
      </c>
      <c r="C69" s="12">
        <v>23</v>
      </c>
      <c r="D69" s="12"/>
    </row>
    <row r="70" spans="1:4">
      <c r="A70">
        <v>63</v>
      </c>
      <c r="B70" s="12">
        <v>1285.5999999999999</v>
      </c>
      <c r="C70" s="12">
        <v>27</v>
      </c>
      <c r="D70" s="12"/>
    </row>
    <row r="71" spans="1:4">
      <c r="A71">
        <v>64</v>
      </c>
      <c r="B71" s="12">
        <v>3292.8</v>
      </c>
      <c r="C71" s="12">
        <v>18</v>
      </c>
      <c r="D71" s="12"/>
    </row>
    <row r="72" spans="1:4">
      <c r="A72">
        <v>65</v>
      </c>
      <c r="B72" s="12">
        <v>1825.88</v>
      </c>
      <c r="C72" s="12">
        <v>28</v>
      </c>
      <c r="D72" s="12"/>
    </row>
    <row r="73" spans="1:4">
      <c r="A73">
        <v>66</v>
      </c>
      <c r="B73" s="12">
        <v>1448.88</v>
      </c>
      <c r="C73" s="12">
        <v>34</v>
      </c>
      <c r="D73" s="12"/>
    </row>
    <row r="74" spans="1:4">
      <c r="A74">
        <v>67</v>
      </c>
      <c r="B74" s="12">
        <v>766.64</v>
      </c>
      <c r="C74" s="12">
        <v>32</v>
      </c>
      <c r="D74" s="12"/>
    </row>
    <row r="75" spans="1:4">
      <c r="A75">
        <v>68</v>
      </c>
      <c r="B75" s="12">
        <v>1615.48</v>
      </c>
      <c r="C75" s="12">
        <v>16</v>
      </c>
      <c r="D75" s="12"/>
    </row>
    <row r="76" spans="1:4">
      <c r="A76">
        <v>69</v>
      </c>
      <c r="B76" s="12">
        <v>1035.6400000000001</v>
      </c>
      <c r="C76" s="12">
        <v>43</v>
      </c>
      <c r="D76" s="12"/>
    </row>
    <row r="77" spans="1:4">
      <c r="A77">
        <v>70</v>
      </c>
      <c r="B77" s="12">
        <v>185.08</v>
      </c>
      <c r="C77" s="12">
        <v>302</v>
      </c>
      <c r="D77" s="12"/>
    </row>
    <row r="78" spans="1:4">
      <c r="A78">
        <v>71</v>
      </c>
      <c r="B78" s="12">
        <v>79.12</v>
      </c>
      <c r="C78" s="12">
        <v>188</v>
      </c>
      <c r="D78" s="12"/>
    </row>
    <row r="79" spans="1:4">
      <c r="A79">
        <v>72</v>
      </c>
      <c r="B79" s="12">
        <v>1222.3599999999999</v>
      </c>
      <c r="C79" s="12">
        <v>31</v>
      </c>
      <c r="D79" s="12"/>
    </row>
    <row r="80" spans="1:4">
      <c r="A80">
        <v>73</v>
      </c>
      <c r="B80" s="12">
        <v>13.48</v>
      </c>
      <c r="C80" s="12">
        <v>1078</v>
      </c>
      <c r="D80" s="12"/>
    </row>
    <row r="81" spans="1:4">
      <c r="A81">
        <v>74</v>
      </c>
      <c r="B81" s="12">
        <v>688.6</v>
      </c>
      <c r="C81" s="12">
        <v>48</v>
      </c>
      <c r="D81" s="12"/>
    </row>
    <row r="82" spans="1:4">
      <c r="A82">
        <v>75</v>
      </c>
      <c r="B82" s="12">
        <v>13</v>
      </c>
      <c r="C82" s="12">
        <v>6500</v>
      </c>
      <c r="D82" s="12"/>
    </row>
    <row r="83" spans="1:4">
      <c r="A83">
        <v>76</v>
      </c>
      <c r="B83" s="12">
        <v>1560.04</v>
      </c>
      <c r="C83" s="12">
        <v>86</v>
      </c>
      <c r="D83" s="12"/>
    </row>
    <row r="84" spans="1:4">
      <c r="A84">
        <v>77</v>
      </c>
      <c r="B84" s="12">
        <v>28.2</v>
      </c>
      <c r="C84" s="12">
        <v>1567</v>
      </c>
      <c r="D84" s="12"/>
    </row>
    <row r="85" spans="1:4">
      <c r="A85">
        <v>78</v>
      </c>
      <c r="B85" s="12">
        <v>914.48</v>
      </c>
      <c r="C85" s="12">
        <v>108</v>
      </c>
      <c r="D85" s="12"/>
    </row>
    <row r="86" spans="1:4">
      <c r="A86">
        <v>79</v>
      </c>
      <c r="B86" s="12">
        <v>355.12</v>
      </c>
      <c r="C86" s="12">
        <v>284</v>
      </c>
      <c r="D86" s="12"/>
    </row>
    <row r="87" spans="1:4">
      <c r="A87">
        <v>80</v>
      </c>
      <c r="B87" s="12">
        <v>941.8</v>
      </c>
      <c r="C87" s="12">
        <v>14</v>
      </c>
      <c r="D87" s="12"/>
    </row>
    <row r="88" spans="1:4">
      <c r="A88">
        <v>81</v>
      </c>
      <c r="B88" s="12">
        <v>169.92</v>
      </c>
      <c r="C88" s="12">
        <v>235</v>
      </c>
      <c r="D88" s="12"/>
    </row>
    <row r="89" spans="1:4">
      <c r="A89">
        <v>82</v>
      </c>
      <c r="B89" s="12">
        <v>1504.16</v>
      </c>
      <c r="C89" s="12">
        <v>8</v>
      </c>
      <c r="D89" s="12"/>
    </row>
    <row r="90" spans="1:4">
      <c r="A90">
        <v>83</v>
      </c>
      <c r="B90" s="12">
        <v>3112.32</v>
      </c>
      <c r="C90" s="12">
        <v>215</v>
      </c>
      <c r="D90" s="12"/>
    </row>
    <row r="91" spans="1:4">
      <c r="A91">
        <v>84</v>
      </c>
      <c r="B91" s="12">
        <v>859.08</v>
      </c>
      <c r="C91" s="12">
        <v>331</v>
      </c>
      <c r="D91" s="12"/>
    </row>
    <row r="92" spans="1:4">
      <c r="A92">
        <v>85</v>
      </c>
      <c r="B92" s="12">
        <v>165.16</v>
      </c>
      <c r="C92" s="12">
        <v>393</v>
      </c>
      <c r="D92" s="12"/>
    </row>
    <row r="93" spans="1:4">
      <c r="A93">
        <v>86</v>
      </c>
      <c r="B93" s="12">
        <v>69.2</v>
      </c>
      <c r="C93" s="12">
        <v>154</v>
      </c>
      <c r="D93" s="12"/>
    </row>
    <row r="94" spans="1:4">
      <c r="A94">
        <v>87</v>
      </c>
      <c r="B94" s="12">
        <v>184.88</v>
      </c>
      <c r="C94" s="12">
        <v>191</v>
      </c>
      <c r="D94" s="12"/>
    </row>
    <row r="95" spans="1:4">
      <c r="A95">
        <v>88</v>
      </c>
      <c r="B95" s="12">
        <v>7974.16</v>
      </c>
      <c r="C95" s="12">
        <v>33</v>
      </c>
      <c r="D95" s="12"/>
    </row>
    <row r="96" spans="1:4">
      <c r="A96">
        <v>89</v>
      </c>
      <c r="B96" s="12">
        <v>2090.16</v>
      </c>
      <c r="C96" s="12">
        <v>20</v>
      </c>
      <c r="D96" s="12"/>
    </row>
    <row r="97" spans="1:5">
      <c r="A97">
        <v>90</v>
      </c>
      <c r="B97" s="12">
        <v>2395.84</v>
      </c>
      <c r="C97" s="12">
        <v>19</v>
      </c>
      <c r="D97" s="12"/>
    </row>
    <row r="98" spans="1:5">
      <c r="A98">
        <v>91</v>
      </c>
      <c r="B98" s="12">
        <v>57.6</v>
      </c>
      <c r="C98" s="12">
        <v>3200</v>
      </c>
      <c r="D98" s="12"/>
    </row>
    <row r="99" spans="1:5">
      <c r="A99">
        <v>92</v>
      </c>
      <c r="B99" s="12">
        <v>335.76</v>
      </c>
      <c r="C99" s="12">
        <v>222</v>
      </c>
      <c r="D99" s="12"/>
    </row>
    <row r="100" spans="1:5">
      <c r="A100">
        <v>93</v>
      </c>
      <c r="B100" s="12">
        <v>26.88</v>
      </c>
      <c r="C100" s="12">
        <v>3360</v>
      </c>
      <c r="D100" s="12"/>
    </row>
    <row r="101" spans="1:5">
      <c r="A101">
        <v>94</v>
      </c>
      <c r="B101" s="12">
        <v>236.44</v>
      </c>
      <c r="C101" s="12">
        <v>197</v>
      </c>
      <c r="D101" s="12"/>
    </row>
    <row r="102" spans="1:5">
      <c r="A102">
        <v>95</v>
      </c>
      <c r="B102" s="12">
        <v>10.48</v>
      </c>
      <c r="C102" s="12">
        <v>5240</v>
      </c>
      <c r="D102" s="12"/>
    </row>
    <row r="103" spans="1:5">
      <c r="A103">
        <v>96</v>
      </c>
      <c r="B103" s="12">
        <v>207.32</v>
      </c>
      <c r="C103" s="12">
        <v>180</v>
      </c>
      <c r="D103" s="12"/>
    </row>
    <row r="104" spans="1:5">
      <c r="A104">
        <v>97</v>
      </c>
      <c r="B104" s="12">
        <v>2881.84</v>
      </c>
      <c r="C104" s="12">
        <v>16</v>
      </c>
      <c r="D104" s="12"/>
    </row>
    <row r="105" spans="1:5">
      <c r="A105">
        <v>98</v>
      </c>
      <c r="B105" s="12">
        <v>3435.12</v>
      </c>
      <c r="C105" s="12">
        <v>21</v>
      </c>
      <c r="D105" s="12"/>
    </row>
    <row r="106" spans="1:5">
      <c r="A106">
        <v>99</v>
      </c>
      <c r="B106" s="12">
        <v>2062</v>
      </c>
      <c r="C106" s="12">
        <v>66</v>
      </c>
      <c r="D106" s="12"/>
    </row>
    <row r="107" spans="1:5">
      <c r="A107">
        <v>100</v>
      </c>
      <c r="B107" s="12">
        <v>267.56</v>
      </c>
      <c r="C107" s="12">
        <v>149</v>
      </c>
      <c r="D107" s="12"/>
    </row>
    <row r="108" spans="1:5">
      <c r="B108" s="12"/>
      <c r="C108" s="12"/>
      <c r="D108" s="12"/>
      <c r="E108" s="12"/>
    </row>
    <row r="109" spans="1:5">
      <c r="B109" s="12"/>
      <c r="C109" s="12"/>
      <c r="D109" s="12"/>
      <c r="E109" s="12"/>
    </row>
    <row r="110" spans="1:5">
      <c r="B110" s="12"/>
      <c r="C110" s="12"/>
      <c r="D110" s="12"/>
      <c r="E110" s="12"/>
    </row>
    <row r="111" spans="1:5">
      <c r="B111" s="12"/>
      <c r="C111" s="12"/>
      <c r="D111" s="12"/>
      <c r="E111" s="12"/>
    </row>
    <row r="112" spans="1:5">
      <c r="B112" s="12"/>
      <c r="C112" s="12"/>
      <c r="D112" s="12"/>
      <c r="E112" s="12"/>
    </row>
    <row r="113" spans="2:5">
      <c r="B113" s="12"/>
      <c r="C113" s="12"/>
      <c r="D113" s="12"/>
      <c r="E113" s="12"/>
    </row>
    <row r="114" spans="2:5">
      <c r="B114" s="12"/>
      <c r="C114" s="12"/>
      <c r="D114" s="12"/>
      <c r="E114" s="12"/>
    </row>
    <row r="115" spans="2:5">
      <c r="B115" s="12"/>
      <c r="C115" s="12"/>
      <c r="D115" s="12"/>
      <c r="E115" s="12"/>
    </row>
    <row r="116" spans="2:5">
      <c r="B116" s="12"/>
      <c r="C116" s="12"/>
      <c r="D116" s="12"/>
      <c r="E116" s="12"/>
    </row>
    <row r="117" spans="2:5">
      <c r="B117" s="12"/>
      <c r="C117" s="12"/>
      <c r="D117" s="12"/>
      <c r="E117" s="12"/>
    </row>
    <row r="118" spans="2:5">
      <c r="B118" s="12"/>
      <c r="C118" s="12"/>
      <c r="D118" s="12"/>
      <c r="E118" s="12"/>
    </row>
    <row r="119" spans="2:5">
      <c r="B119" s="12"/>
      <c r="C119" s="12"/>
      <c r="D119" s="12"/>
      <c r="E119" s="12"/>
    </row>
    <row r="120" spans="2:5">
      <c r="B120" s="12"/>
      <c r="C120" s="12"/>
      <c r="D120" s="12"/>
      <c r="E120" s="12"/>
    </row>
    <row r="121" spans="2:5">
      <c r="B121" s="12"/>
      <c r="C121" s="12"/>
      <c r="D121" s="12"/>
      <c r="E121" s="12"/>
    </row>
    <row r="122" spans="2:5">
      <c r="B122" s="12"/>
      <c r="C122" s="12"/>
      <c r="D122" s="12"/>
      <c r="E122" s="12"/>
    </row>
    <row r="123" spans="2:5">
      <c r="B123" s="12"/>
      <c r="C123" s="12"/>
      <c r="D123" s="12"/>
      <c r="E123" s="12"/>
    </row>
    <row r="124" spans="2:5">
      <c r="B124" s="12"/>
      <c r="C124" s="12"/>
      <c r="D124" s="12"/>
      <c r="E124" s="12"/>
    </row>
    <row r="125" spans="2:5">
      <c r="B125" s="12"/>
      <c r="C125" s="12"/>
      <c r="D125" s="12"/>
      <c r="E125" s="12"/>
    </row>
    <row r="126" spans="2:5">
      <c r="B126" s="12"/>
      <c r="C126" s="12"/>
      <c r="D126" s="12"/>
      <c r="E126" s="12"/>
    </row>
    <row r="127" spans="2:5">
      <c r="B127" s="12"/>
      <c r="C127" s="12"/>
      <c r="D127" s="12"/>
      <c r="E127" s="12"/>
    </row>
    <row r="128" spans="2:5">
      <c r="B128" s="12"/>
      <c r="C128" s="12"/>
      <c r="D128" s="12"/>
      <c r="E128" s="12"/>
    </row>
    <row r="129" spans="2:5">
      <c r="B129" s="12"/>
      <c r="C129" s="12"/>
      <c r="D129" s="12"/>
      <c r="E129" s="12"/>
    </row>
    <row r="130" spans="2:5">
      <c r="B130" s="12"/>
      <c r="C130" s="12"/>
      <c r="D130" s="12"/>
      <c r="E130" s="12"/>
    </row>
    <row r="131" spans="2:5">
      <c r="B131" s="12"/>
      <c r="C131" s="12"/>
      <c r="D131" s="12"/>
      <c r="E131" s="12"/>
    </row>
    <row r="132" spans="2:5">
      <c r="B132" s="12"/>
      <c r="C132" s="12"/>
      <c r="D132" s="12"/>
      <c r="E132" s="12"/>
    </row>
    <row r="133" spans="2:5">
      <c r="B133" s="12"/>
      <c r="C133" s="12"/>
      <c r="D133" s="12"/>
      <c r="E133" s="12"/>
    </row>
    <row r="134" spans="2:5">
      <c r="B134" s="12"/>
      <c r="C134" s="12"/>
      <c r="D134" s="12"/>
      <c r="E134" s="12"/>
    </row>
    <row r="135" spans="2:5">
      <c r="B135" s="12"/>
      <c r="C135" s="12"/>
      <c r="D135" s="12"/>
      <c r="E135" s="12"/>
    </row>
    <row r="136" spans="2:5">
      <c r="B136" s="12"/>
      <c r="C136" s="12"/>
      <c r="D136" s="12"/>
      <c r="E136" s="12"/>
    </row>
    <row r="137" spans="2:5">
      <c r="B137" s="12"/>
      <c r="C137" s="12"/>
      <c r="D137" s="12"/>
      <c r="E137" s="12"/>
    </row>
    <row r="138" spans="2:5">
      <c r="B138" s="12"/>
      <c r="C138" s="12"/>
      <c r="D138" s="12"/>
      <c r="E138" s="12"/>
    </row>
    <row r="139" spans="2:5">
      <c r="B139" s="12"/>
      <c r="C139" s="12"/>
      <c r="D139" s="12"/>
      <c r="E139" s="12"/>
    </row>
    <row r="140" spans="2:5">
      <c r="B140" s="12"/>
      <c r="C140" s="12"/>
      <c r="D140" s="12"/>
      <c r="E140" s="12"/>
    </row>
    <row r="141" spans="2:5">
      <c r="B141" s="12"/>
      <c r="C141" s="12"/>
      <c r="D141" s="12"/>
      <c r="E141" s="12"/>
    </row>
    <row r="142" spans="2:5">
      <c r="B142" s="12"/>
      <c r="C142" s="12"/>
      <c r="D142" s="12"/>
      <c r="E142" s="12"/>
    </row>
    <row r="143" spans="2:5">
      <c r="B143" s="12"/>
      <c r="C143" s="12"/>
      <c r="D143" s="12"/>
      <c r="E143" s="12"/>
    </row>
    <row r="144" spans="2:5">
      <c r="B144" s="12"/>
      <c r="C144" s="12"/>
      <c r="D144" s="12"/>
      <c r="E144" s="12"/>
    </row>
    <row r="145" spans="2:5">
      <c r="B145" s="12"/>
      <c r="C145" s="12"/>
      <c r="D145" s="12"/>
      <c r="E145" s="12"/>
    </row>
    <row r="146" spans="2:5">
      <c r="B146" s="12"/>
      <c r="C146" s="12"/>
      <c r="D146" s="12"/>
      <c r="E146" s="12"/>
    </row>
    <row r="147" spans="2:5">
      <c r="B147" s="12"/>
      <c r="C147" s="12"/>
      <c r="D147" s="12"/>
      <c r="E147" s="12"/>
    </row>
    <row r="148" spans="2:5">
      <c r="B148" s="12"/>
      <c r="C148" s="12"/>
      <c r="D148" s="12"/>
      <c r="E148" s="12"/>
    </row>
    <row r="149" spans="2:5">
      <c r="B149" s="12"/>
      <c r="C149" s="12"/>
      <c r="D149" s="12"/>
      <c r="E149" s="12"/>
    </row>
    <row r="150" spans="2:5">
      <c r="B150" s="12"/>
      <c r="C150" s="12"/>
      <c r="D150" s="12"/>
      <c r="E150" s="12"/>
    </row>
    <row r="151" spans="2:5">
      <c r="B151" s="12"/>
      <c r="C151" s="12"/>
      <c r="D151" s="12"/>
      <c r="E151" s="12"/>
    </row>
    <row r="152" spans="2:5">
      <c r="B152" s="12"/>
      <c r="C152" s="12"/>
      <c r="D152" s="12"/>
      <c r="E152" s="12"/>
    </row>
    <row r="153" spans="2:5">
      <c r="B153" s="12"/>
      <c r="C153" s="12"/>
      <c r="D153" s="12"/>
      <c r="E153" s="12"/>
    </row>
    <row r="154" spans="2:5">
      <c r="B154" s="12"/>
      <c r="C154" s="12"/>
      <c r="D154" s="12"/>
      <c r="E154" s="12"/>
    </row>
    <row r="155" spans="2:5">
      <c r="B155" s="12"/>
      <c r="C155" s="12"/>
      <c r="D155" s="12"/>
      <c r="E155" s="12"/>
    </row>
    <row r="156" spans="2:5">
      <c r="B156" s="12"/>
      <c r="C156" s="12"/>
      <c r="D156" s="12"/>
      <c r="E156" s="12"/>
    </row>
    <row r="157" spans="2:5">
      <c r="B157" s="12"/>
      <c r="C157" s="12"/>
      <c r="D157" s="12"/>
      <c r="E157" s="12"/>
    </row>
    <row r="158" spans="2:5">
      <c r="B158" s="12"/>
      <c r="C158" s="12"/>
      <c r="D158" s="12"/>
      <c r="E158" s="12"/>
    </row>
    <row r="159" spans="2:5">
      <c r="B159" s="12"/>
      <c r="C159" s="12"/>
      <c r="D159" s="12"/>
      <c r="E159" s="12"/>
    </row>
    <row r="160" spans="2:5">
      <c r="B160" s="12"/>
      <c r="C160" s="12"/>
      <c r="D160" s="12"/>
      <c r="E160" s="12"/>
    </row>
    <row r="161" spans="2:5">
      <c r="B161" s="12"/>
      <c r="C161" s="12"/>
      <c r="D161" s="12"/>
      <c r="E161" s="12"/>
    </row>
    <row r="162" spans="2:5">
      <c r="B162" s="12"/>
      <c r="C162" s="12"/>
      <c r="D162" s="12"/>
      <c r="E162" s="12"/>
    </row>
    <row r="163" spans="2:5">
      <c r="B163" s="12"/>
      <c r="C163" s="12"/>
      <c r="D163" s="12"/>
      <c r="E163" s="12"/>
    </row>
    <row r="164" spans="2:5">
      <c r="B164" s="12"/>
      <c r="C164" s="12"/>
      <c r="D164" s="12"/>
      <c r="E164" s="12"/>
    </row>
    <row r="165" spans="2:5">
      <c r="B165" s="12"/>
      <c r="C165" s="12"/>
      <c r="D165" s="12"/>
      <c r="E165" s="12"/>
    </row>
    <row r="166" spans="2:5">
      <c r="B166" s="12"/>
      <c r="C166" s="12"/>
      <c r="D166" s="12"/>
      <c r="E166" s="12"/>
    </row>
    <row r="167" spans="2:5">
      <c r="B167" s="12"/>
      <c r="C167" s="12"/>
      <c r="D167" s="12"/>
      <c r="E167" s="12"/>
    </row>
    <row r="168" spans="2:5">
      <c r="B168" s="12"/>
      <c r="C168" s="12"/>
      <c r="D168" s="12"/>
      <c r="E168" s="12"/>
    </row>
    <row r="169" spans="2:5">
      <c r="B169" s="12"/>
      <c r="C169" s="12"/>
      <c r="D169" s="12"/>
      <c r="E169" s="12"/>
    </row>
    <row r="170" spans="2:5">
      <c r="B170" s="12"/>
      <c r="C170" s="12"/>
      <c r="D170" s="12"/>
      <c r="E170" s="12"/>
    </row>
    <row r="171" spans="2:5">
      <c r="B171" s="12"/>
      <c r="C171" s="12"/>
      <c r="D171" s="12"/>
      <c r="E171" s="12"/>
    </row>
    <row r="172" spans="2:5">
      <c r="B172" s="12"/>
      <c r="C172" s="12"/>
      <c r="D172" s="12"/>
      <c r="E172" s="12"/>
    </row>
    <row r="173" spans="2:5">
      <c r="B173" s="12"/>
      <c r="C173" s="12"/>
      <c r="D173" s="12"/>
      <c r="E173" s="12"/>
    </row>
    <row r="174" spans="2:5">
      <c r="B174" s="12"/>
      <c r="C174" s="12"/>
      <c r="D174" s="12"/>
      <c r="E174" s="12"/>
    </row>
    <row r="175" spans="2:5">
      <c r="B175" s="12"/>
      <c r="C175" s="12"/>
      <c r="D175" s="12"/>
      <c r="E175" s="12"/>
    </row>
    <row r="176" spans="2:5">
      <c r="B176" s="12"/>
      <c r="C176" s="12"/>
      <c r="D176" s="12"/>
      <c r="E176" s="12"/>
    </row>
    <row r="177" spans="2:5">
      <c r="B177" s="12"/>
      <c r="C177" s="12"/>
      <c r="D177" s="12"/>
      <c r="E177" s="12"/>
    </row>
    <row r="178" spans="2:5">
      <c r="B178" s="12"/>
      <c r="C178" s="12"/>
      <c r="D178" s="12"/>
      <c r="E178" s="12"/>
    </row>
    <row r="179" spans="2:5">
      <c r="B179" s="12"/>
      <c r="C179" s="12"/>
      <c r="D179" s="12"/>
      <c r="E179" s="12"/>
    </row>
    <row r="180" spans="2:5">
      <c r="B180" s="12"/>
      <c r="C180" s="12"/>
      <c r="D180" s="12"/>
      <c r="E180" s="12"/>
    </row>
    <row r="181" spans="2:5">
      <c r="B181" s="12"/>
      <c r="C181" s="12"/>
      <c r="D181" s="12"/>
      <c r="E181" s="12"/>
    </row>
    <row r="182" spans="2:5">
      <c r="B182" s="12"/>
      <c r="C182" s="12"/>
      <c r="D182" s="12"/>
      <c r="E182" s="12"/>
    </row>
    <row r="183" spans="2:5">
      <c r="B183" s="12"/>
      <c r="C183" s="12"/>
      <c r="D183" s="12"/>
      <c r="E183" s="12"/>
    </row>
    <row r="184" spans="2:5">
      <c r="B184" s="12"/>
      <c r="C184" s="12"/>
      <c r="D184" s="12"/>
      <c r="E184" s="12"/>
    </row>
    <row r="185" spans="2:5">
      <c r="B185" s="12"/>
      <c r="C185" s="12"/>
      <c r="D185" s="12"/>
      <c r="E185" s="12"/>
    </row>
    <row r="186" spans="2:5">
      <c r="B186" s="12"/>
      <c r="C186" s="12"/>
      <c r="D186" s="12"/>
      <c r="E186" s="12"/>
    </row>
    <row r="187" spans="2:5">
      <c r="B187" s="12"/>
      <c r="C187" s="12"/>
      <c r="D187" s="12"/>
      <c r="E187" s="12"/>
    </row>
    <row r="188" spans="2:5">
      <c r="B188" s="12"/>
      <c r="C188" s="12"/>
      <c r="D188" s="12"/>
      <c r="E188" s="12"/>
    </row>
    <row r="189" spans="2:5">
      <c r="B189" s="12"/>
      <c r="C189" s="12"/>
      <c r="D189" s="12"/>
      <c r="E189" s="12"/>
    </row>
    <row r="190" spans="2:5">
      <c r="B190" s="12"/>
      <c r="C190" s="12"/>
      <c r="D190" s="12"/>
      <c r="E190" s="12"/>
    </row>
    <row r="191" spans="2:5">
      <c r="B191" s="12"/>
      <c r="C191" s="12"/>
      <c r="D191" s="12"/>
      <c r="E191" s="12"/>
    </row>
    <row r="192" spans="2:5">
      <c r="B192" s="12"/>
      <c r="C192" s="12"/>
      <c r="D192" s="12"/>
      <c r="E192" s="12"/>
    </row>
    <row r="193" spans="2:5">
      <c r="B193" s="12"/>
      <c r="C193" s="12"/>
      <c r="D193" s="12"/>
      <c r="E193" s="12"/>
    </row>
    <row r="194" spans="2:5">
      <c r="B194" s="12"/>
      <c r="C194" s="12"/>
      <c r="D194" s="12"/>
      <c r="E194" s="12"/>
    </row>
    <row r="195" spans="2:5">
      <c r="B195" s="12"/>
      <c r="C195" s="12"/>
      <c r="D195" s="12"/>
      <c r="E195" s="12"/>
    </row>
    <row r="196" spans="2:5">
      <c r="B196" s="12"/>
      <c r="C196" s="12"/>
      <c r="D196" s="12"/>
      <c r="E196" s="12"/>
    </row>
    <row r="197" spans="2:5">
      <c r="B197" s="12"/>
      <c r="C197" s="12"/>
      <c r="D197" s="12"/>
      <c r="E197" s="12"/>
    </row>
    <row r="198" spans="2:5">
      <c r="B198" s="12"/>
      <c r="C198" s="12"/>
      <c r="D198" s="12"/>
      <c r="E198" s="12"/>
    </row>
    <row r="199" spans="2:5">
      <c r="B199" s="12"/>
      <c r="C199" s="12"/>
      <c r="D199" s="12"/>
      <c r="E199" s="12"/>
    </row>
    <row r="200" spans="2:5">
      <c r="B200" s="12"/>
      <c r="C200" s="12"/>
      <c r="D200" s="12"/>
      <c r="E200" s="12"/>
    </row>
    <row r="201" spans="2:5">
      <c r="B201" s="12"/>
      <c r="C201" s="12"/>
      <c r="D201" s="12"/>
      <c r="E201" s="12"/>
    </row>
    <row r="202" spans="2:5">
      <c r="B202" s="12"/>
      <c r="C202" s="12"/>
      <c r="D202" s="12"/>
      <c r="E202" s="12"/>
    </row>
    <row r="203" spans="2:5">
      <c r="B203" s="12"/>
      <c r="C203" s="12"/>
      <c r="D203" s="12"/>
      <c r="E203" s="12"/>
    </row>
    <row r="204" spans="2:5">
      <c r="B204" s="12"/>
      <c r="C204" s="12"/>
      <c r="D204" s="12"/>
      <c r="E204" s="12"/>
    </row>
    <row r="205" spans="2:5">
      <c r="B205" s="12"/>
      <c r="C205" s="12"/>
      <c r="D205" s="12"/>
      <c r="E205" s="12"/>
    </row>
    <row r="206" spans="2:5">
      <c r="B206" s="12"/>
      <c r="C206" s="12"/>
      <c r="D206" s="12"/>
      <c r="E206" s="12"/>
    </row>
    <row r="207" spans="2:5">
      <c r="B207" s="12"/>
      <c r="C207" s="12"/>
      <c r="D207" s="12"/>
      <c r="E207" s="1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T107"/>
  <sheetViews>
    <sheetView topLeftCell="D1" workbookViewId="0">
      <selection activeCell="O2" sqref="O2"/>
    </sheetView>
  </sheetViews>
  <sheetFormatPr defaultRowHeight="15"/>
  <cols>
    <col min="1" max="1" width="15.5703125" customWidth="1"/>
    <col min="2" max="2" width="14.85546875" customWidth="1"/>
    <col min="3" max="3" width="16.5703125" customWidth="1"/>
    <col min="6" max="6" width="11.140625" customWidth="1"/>
    <col min="7" max="7" width="11.5703125" bestFit="1" customWidth="1"/>
    <col min="8" max="8" width="14.28515625" customWidth="1"/>
    <col min="10" max="12" width="9.140625" customWidth="1"/>
    <col min="13" max="13" width="15.85546875" customWidth="1"/>
    <col min="14" max="14" width="17.140625" customWidth="1"/>
    <col min="15" max="15" width="15" customWidth="1"/>
    <col min="16" max="16" width="16.42578125" customWidth="1"/>
    <col min="17" max="17" width="15.7109375" customWidth="1"/>
    <col min="18" max="18" width="11" customWidth="1"/>
    <col min="19" max="19" width="17.42578125" customWidth="1"/>
    <col min="20" max="20" width="18.7109375" customWidth="1"/>
  </cols>
  <sheetData>
    <row r="1" spans="1:20">
      <c r="M1" t="s">
        <v>17</v>
      </c>
      <c r="N1" t="s">
        <v>24</v>
      </c>
      <c r="O1" t="s">
        <v>25</v>
      </c>
      <c r="P1" t="s">
        <v>26</v>
      </c>
      <c r="Q1" t="s">
        <v>30</v>
      </c>
    </row>
    <row r="2" spans="1:20" ht="15.75">
      <c r="A2" s="2" t="s">
        <v>27</v>
      </c>
      <c r="B2" s="3"/>
      <c r="C2" s="3"/>
      <c r="D2" s="9"/>
      <c r="E2" s="9"/>
      <c r="M2" s="13">
        <f>P107/Data!G4</f>
        <v>1.2024706814736783</v>
      </c>
      <c r="N2" s="13">
        <f>(O107-N107)/N107*100</f>
        <v>20.247068147367848</v>
      </c>
      <c r="O2" s="17">
        <f>Data!C4*(1/M2)^2</f>
        <v>17.289841665711055</v>
      </c>
      <c r="P2" s="13">
        <f>(M2-1)^2*100/2/M2</f>
        <v>1.7045894543630524</v>
      </c>
      <c r="Q2" s="13">
        <f>(Data!G4-P107)/P107*100</f>
        <v>-16.837889238641722</v>
      </c>
    </row>
    <row r="4" spans="1:20" s="6" customFormat="1" ht="30">
      <c r="A4" s="4" t="s">
        <v>3</v>
      </c>
      <c r="B4" s="4" t="s">
        <v>7</v>
      </c>
      <c r="C4" s="4" t="s">
        <v>14</v>
      </c>
      <c r="M4" s="6" t="s">
        <v>7</v>
      </c>
      <c r="N4" s="6" t="s">
        <v>8</v>
      </c>
      <c r="O4" s="6" t="s">
        <v>15</v>
      </c>
      <c r="P4" s="6" t="s">
        <v>9</v>
      </c>
      <c r="Q4" s="6" t="s">
        <v>14</v>
      </c>
    </row>
    <row r="5" spans="1:20">
      <c r="E5" s="9"/>
      <c r="F5" s="9"/>
      <c r="G5" s="9"/>
      <c r="H5" s="9"/>
    </row>
    <row r="6" spans="1:20">
      <c r="A6">
        <v>1</v>
      </c>
      <c r="B6" s="12">
        <f>M6</f>
        <v>200</v>
      </c>
      <c r="C6" s="12">
        <f>Q6</f>
        <v>240.49413629473565</v>
      </c>
      <c r="E6" s="5" t="s">
        <v>28</v>
      </c>
      <c r="F6" s="5"/>
      <c r="G6" s="13">
        <f>Q2</f>
        <v>-16.837889238641722</v>
      </c>
      <c r="H6" s="9"/>
      <c r="M6" s="12">
        <f>INT(SQRT(2*Data!B8*Data!E$4/Data!C8/Data!C$4*100)+0.5)</f>
        <v>200</v>
      </c>
      <c r="N6" s="12">
        <f>IF(B6&gt;0,B6/2*Data!C8,"")</f>
        <v>9800</v>
      </c>
      <c r="O6" s="12">
        <f>Q6/2*Data!C8</f>
        <v>11784.212678442047</v>
      </c>
      <c r="P6" s="12">
        <f>IF(B6&gt;0,Data!B8/B6,"")</f>
        <v>9.8396000000000008</v>
      </c>
      <c r="Q6" s="12">
        <f t="shared" ref="Q6:Q37" si="0">M6*M$2</f>
        <v>240.49413629473565</v>
      </c>
      <c r="R6" s="12"/>
      <c r="S6" s="12"/>
      <c r="T6" s="12"/>
    </row>
    <row r="7" spans="1:20">
      <c r="A7">
        <v>2</v>
      </c>
      <c r="B7" s="12">
        <f t="shared" ref="B7:B70" si="1">M7</f>
        <v>12</v>
      </c>
      <c r="C7" s="12">
        <f t="shared" ref="C7:C70" si="2">Q7</f>
        <v>14.42964817768414</v>
      </c>
      <c r="E7" s="5" t="s">
        <v>29</v>
      </c>
      <c r="F7" s="5"/>
      <c r="H7" s="16"/>
      <c r="M7" s="12">
        <f>INT(SQRT(2*Data!B9*Data!E$4/Data!C9/Data!C$4*100)+0.5)</f>
        <v>12</v>
      </c>
      <c r="N7" s="12">
        <f>IF(B7&gt;0,B7/2*Data!C9,"")</f>
        <v>12132</v>
      </c>
      <c r="O7" s="12">
        <f>Q7/2*Data!C9</f>
        <v>14588.374307638665</v>
      </c>
      <c r="P7" s="12">
        <f>IF(B7&gt;0,Data!B9/B7,"")</f>
        <v>12.133333333333333</v>
      </c>
      <c r="Q7" s="12">
        <f t="shared" si="0"/>
        <v>14.42964817768414</v>
      </c>
      <c r="R7" s="12"/>
      <c r="S7" s="12"/>
      <c r="T7" s="12"/>
    </row>
    <row r="8" spans="1:20">
      <c r="A8">
        <v>3</v>
      </c>
      <c r="B8" s="12">
        <f t="shared" si="1"/>
        <v>7</v>
      </c>
      <c r="C8" s="12">
        <f t="shared" si="2"/>
        <v>8.417294770315749</v>
      </c>
      <c r="H8" s="9"/>
      <c r="M8" s="12">
        <f>INT(SQRT(2*Data!B10*Data!E$4/Data!C10/Data!C$4*100)+0.5)</f>
        <v>7</v>
      </c>
      <c r="N8" s="12">
        <f>IF(B8&gt;0,B8/2*Data!C10,"")</f>
        <v>23450</v>
      </c>
      <c r="O8" s="12">
        <f>Q8/2*Data!C10</f>
        <v>28197.937480557761</v>
      </c>
      <c r="P8" s="12">
        <f>IF(B8&gt;0,Data!B10/B8,"")</f>
        <v>23.451428571428572</v>
      </c>
      <c r="Q8" s="12">
        <f t="shared" si="0"/>
        <v>8.417294770315749</v>
      </c>
      <c r="R8" s="12"/>
      <c r="S8" s="12"/>
      <c r="T8" s="12"/>
    </row>
    <row r="9" spans="1:20">
      <c r="A9">
        <v>4</v>
      </c>
      <c r="B9" s="12">
        <f t="shared" si="1"/>
        <v>200</v>
      </c>
      <c r="C9" s="12">
        <f t="shared" si="2"/>
        <v>240.49413629473565</v>
      </c>
      <c r="E9" s="5" t="s">
        <v>18</v>
      </c>
      <c r="F9" s="5"/>
      <c r="G9" s="17">
        <f>N2</f>
        <v>20.247068147367848</v>
      </c>
      <c r="H9" s="9"/>
      <c r="M9" s="12">
        <f>INT(SQRT(2*Data!B11*Data!E$4/Data!C11/Data!C$4*100)+0.5)</f>
        <v>200</v>
      </c>
      <c r="N9" s="12">
        <f>IF(B9&gt;0,B9/2*Data!C11,"")</f>
        <v>14800</v>
      </c>
      <c r="O9" s="12">
        <f>Q9/2*Data!C11</f>
        <v>17796.566085810438</v>
      </c>
      <c r="P9" s="12">
        <f>IF(B9&gt;0,Data!B11/B9,"")</f>
        <v>14.796800000000001</v>
      </c>
      <c r="Q9" s="12">
        <f t="shared" si="0"/>
        <v>240.49413629473565</v>
      </c>
      <c r="R9" s="12"/>
      <c r="S9" s="12"/>
      <c r="T9" s="12"/>
    </row>
    <row r="10" spans="1:20">
      <c r="A10">
        <v>5</v>
      </c>
      <c r="B10" s="12">
        <f t="shared" si="1"/>
        <v>90</v>
      </c>
      <c r="C10" s="12">
        <f t="shared" si="2"/>
        <v>108.22236133263105</v>
      </c>
      <c r="E10" s="5" t="s">
        <v>19</v>
      </c>
      <c r="F10" s="5"/>
      <c r="G10" s="9"/>
      <c r="H10" s="16"/>
      <c r="M10" s="12">
        <f>INT(SQRT(2*Data!B12*Data!E$4/Data!C12/Data!C$4*100)+0.5)</f>
        <v>90</v>
      </c>
      <c r="N10" s="12">
        <f>IF(B10&gt;0,B10/2*Data!C12,"")</f>
        <v>24075</v>
      </c>
      <c r="O10" s="12">
        <f>Q10/2*Data!C12</f>
        <v>28949.481656478805</v>
      </c>
      <c r="P10" s="12">
        <f>IF(B10&gt;0,Data!B12/B10,"")</f>
        <v>24.080444444444442</v>
      </c>
      <c r="Q10" s="12">
        <f t="shared" si="0"/>
        <v>108.22236133263105</v>
      </c>
      <c r="R10" s="12"/>
      <c r="S10" s="12"/>
      <c r="T10" s="12"/>
    </row>
    <row r="11" spans="1:20">
      <c r="A11">
        <v>6</v>
      </c>
      <c r="B11" s="12">
        <f t="shared" si="1"/>
        <v>7</v>
      </c>
      <c r="C11" s="12">
        <f t="shared" si="2"/>
        <v>8.417294770315749</v>
      </c>
      <c r="E11" s="9"/>
      <c r="F11" s="9"/>
      <c r="G11" s="9"/>
      <c r="H11" s="9"/>
      <c r="M11" s="12">
        <f>INT(SQRT(2*Data!B13*Data!E$4/Data!C13/Data!C$4*100)+0.5)</f>
        <v>7</v>
      </c>
      <c r="N11" s="12">
        <f>IF(B11&gt;0,B11/2*Data!C13,"")</f>
        <v>5313</v>
      </c>
      <c r="O11" s="12">
        <f>Q11/2*Data!C13</f>
        <v>6388.7267306696531</v>
      </c>
      <c r="P11" s="12">
        <f>IF(B11&gt;0,Data!B13/B11,"")</f>
        <v>5.3142857142857149</v>
      </c>
      <c r="Q11" s="12">
        <f t="shared" si="0"/>
        <v>8.417294770315749</v>
      </c>
      <c r="R11" s="12"/>
      <c r="S11" s="12"/>
      <c r="T11" s="12"/>
    </row>
    <row r="12" spans="1:20">
      <c r="A12">
        <v>7</v>
      </c>
      <c r="B12" s="12">
        <f t="shared" si="1"/>
        <v>150</v>
      </c>
      <c r="C12" s="12">
        <f t="shared" si="2"/>
        <v>180.37060222105174</v>
      </c>
      <c r="E12" s="5" t="s">
        <v>20</v>
      </c>
      <c r="F12" s="5"/>
      <c r="G12" s="17">
        <f>O2</f>
        <v>17.289841665711055</v>
      </c>
      <c r="H12" s="17"/>
      <c r="M12" s="12">
        <f>INT(SQRT(2*Data!B14*Data!E$4/Data!C14/Data!C$4*100)+0.5)</f>
        <v>150</v>
      </c>
      <c r="N12" s="12">
        <f>IF(B12&gt;0,B12/2*Data!C14,"")</f>
        <v>4200</v>
      </c>
      <c r="O12" s="12">
        <f>Q12/2*Data!C14</f>
        <v>5050.3768621894487</v>
      </c>
      <c r="P12" s="12">
        <f>IF(B12&gt;0,Data!B14/B12,"")</f>
        <v>4.1853333333333333</v>
      </c>
      <c r="Q12" s="12">
        <f t="shared" si="0"/>
        <v>180.37060222105174</v>
      </c>
      <c r="R12" s="12"/>
      <c r="S12" s="12"/>
      <c r="T12" s="12"/>
    </row>
    <row r="13" spans="1:20">
      <c r="A13">
        <v>8</v>
      </c>
      <c r="B13" s="12">
        <f t="shared" si="1"/>
        <v>25</v>
      </c>
      <c r="C13" s="12">
        <f t="shared" si="2"/>
        <v>30.061767036841957</v>
      </c>
      <c r="E13" s="5" t="s">
        <v>21</v>
      </c>
      <c r="F13" s="5"/>
      <c r="G13" s="9"/>
      <c r="H13" s="9"/>
      <c r="M13" s="12">
        <f>INT(SQRT(2*Data!B15*Data!E$4/Data!C15/Data!C$4*100)+0.5)</f>
        <v>25</v>
      </c>
      <c r="N13" s="12">
        <f>IF(B13&gt;0,B13/2*Data!C15,"")</f>
        <v>5250</v>
      </c>
      <c r="O13" s="12">
        <f>Q13/2*Data!C15</f>
        <v>6312.9710777368109</v>
      </c>
      <c r="P13" s="12">
        <f>IF(B13&gt;0,Data!B15/B13,"")</f>
        <v>5.2560000000000002</v>
      </c>
      <c r="Q13" s="12">
        <f t="shared" si="0"/>
        <v>30.061767036841957</v>
      </c>
      <c r="R13" s="12"/>
      <c r="S13" s="12"/>
      <c r="T13" s="12"/>
    </row>
    <row r="14" spans="1:20">
      <c r="A14">
        <v>9</v>
      </c>
      <c r="B14" s="12">
        <f t="shared" si="1"/>
        <v>28</v>
      </c>
      <c r="C14" s="12">
        <f t="shared" si="2"/>
        <v>33.669179081262996</v>
      </c>
      <c r="E14" s="9"/>
      <c r="F14" s="9"/>
      <c r="G14" s="9"/>
      <c r="H14" s="9"/>
      <c r="M14" s="12">
        <f>INT(SQRT(2*Data!B16*Data!E$4/Data!C16/Data!C$4*100)+0.5)</f>
        <v>28</v>
      </c>
      <c r="N14" s="12">
        <f>IF(B14&gt;0,B14/2*Data!C16,"")</f>
        <v>5012</v>
      </c>
      <c r="O14" s="12">
        <f>Q14/2*Data!C16</f>
        <v>6026.783055546076</v>
      </c>
      <c r="P14" s="12">
        <f>IF(B14&gt;0,Data!B16/B14,"")</f>
        <v>5.0071428571428571</v>
      </c>
      <c r="Q14" s="12">
        <f t="shared" si="0"/>
        <v>33.669179081262996</v>
      </c>
      <c r="R14" s="12"/>
      <c r="S14" s="12"/>
      <c r="T14" s="12"/>
    </row>
    <row r="15" spans="1:20">
      <c r="A15">
        <v>10</v>
      </c>
      <c r="B15" s="12">
        <f t="shared" si="1"/>
        <v>375</v>
      </c>
      <c r="C15" s="12">
        <f t="shared" si="2"/>
        <v>450.92650555262935</v>
      </c>
      <c r="E15" s="5" t="s">
        <v>22</v>
      </c>
      <c r="F15" s="5"/>
      <c r="G15" s="17">
        <f>P2</f>
        <v>1.7045894543630524</v>
      </c>
      <c r="H15" s="9"/>
      <c r="M15" s="12">
        <f>INT(SQRT(2*Data!B17*Data!E$4/Data!C17/Data!C$4*100)+0.5)</f>
        <v>375</v>
      </c>
      <c r="N15" s="12">
        <f>IF(B15&gt;0,B15/2*Data!C17,"")</f>
        <v>3187.5</v>
      </c>
      <c r="O15" s="12">
        <f>Q15/2*Data!C17</f>
        <v>3832.8752971973495</v>
      </c>
      <c r="P15" s="12">
        <f>IF(B15&gt;0,Data!B17/B15,"")</f>
        <v>3.1804800000000002</v>
      </c>
      <c r="Q15" s="12">
        <f t="shared" si="0"/>
        <v>450.92650555262935</v>
      </c>
      <c r="R15" s="12"/>
      <c r="S15" s="12"/>
      <c r="T15" s="12"/>
    </row>
    <row r="16" spans="1:20">
      <c r="A16">
        <v>11</v>
      </c>
      <c r="B16" s="12">
        <f t="shared" si="1"/>
        <v>55</v>
      </c>
      <c r="C16" s="12">
        <f t="shared" si="2"/>
        <v>66.135887481052308</v>
      </c>
      <c r="E16" s="5" t="s">
        <v>23</v>
      </c>
      <c r="F16" s="5"/>
      <c r="G16" s="9"/>
      <c r="H16" s="18"/>
      <c r="M16" s="12">
        <f>INT(SQRT(2*Data!B18*Data!E$4/Data!C18/Data!C$4*100)+0.5)</f>
        <v>55</v>
      </c>
      <c r="N16" s="12">
        <f>IF(B16&gt;0,B16/2*Data!C18,"")</f>
        <v>2915</v>
      </c>
      <c r="O16" s="12">
        <f>Q16/2*Data!C18</f>
        <v>3505.2020364957725</v>
      </c>
      <c r="P16" s="12">
        <f>IF(B16&gt;0,Data!B18/B16,"")</f>
        <v>2.922181818181818</v>
      </c>
      <c r="Q16" s="12">
        <f t="shared" si="0"/>
        <v>66.135887481052308</v>
      </c>
      <c r="R16" s="12"/>
      <c r="S16" s="12"/>
      <c r="T16" s="12"/>
    </row>
    <row r="17" spans="1:20">
      <c r="A17">
        <v>12</v>
      </c>
      <c r="B17" s="12">
        <f t="shared" si="1"/>
        <v>2</v>
      </c>
      <c r="C17" s="12">
        <f t="shared" si="2"/>
        <v>2.4049413629473566</v>
      </c>
      <c r="E17" s="9"/>
      <c r="F17" s="9"/>
      <c r="G17" s="9"/>
      <c r="H17" s="9"/>
      <c r="M17" s="12">
        <f>INT(SQRT(2*Data!B19*Data!E$4/Data!C19/Data!C$4*100)+0.5)</f>
        <v>2</v>
      </c>
      <c r="N17" s="12">
        <f>IF(B17&gt;0,B17/2*Data!C19,"")</f>
        <v>4920</v>
      </c>
      <c r="O17" s="12">
        <f>Q17/2*Data!C19</f>
        <v>5916.1557528504973</v>
      </c>
      <c r="P17" s="12">
        <f>IF(B17&gt;0,Data!B19/B17,"")</f>
        <v>4.92</v>
      </c>
      <c r="Q17" s="12">
        <f t="shared" si="0"/>
        <v>2.4049413629473566</v>
      </c>
      <c r="R17" s="12"/>
      <c r="S17" s="12"/>
      <c r="T17" s="12"/>
    </row>
    <row r="18" spans="1:20">
      <c r="A18">
        <v>13</v>
      </c>
      <c r="B18" s="12">
        <f t="shared" si="1"/>
        <v>10</v>
      </c>
      <c r="C18" s="12">
        <f t="shared" si="2"/>
        <v>12.024706814736783</v>
      </c>
      <c r="E18" s="9"/>
      <c r="F18" s="9"/>
      <c r="G18" s="9"/>
      <c r="H18" s="9"/>
      <c r="M18" s="12">
        <f>INT(SQRT(2*Data!B20*Data!E$4/Data!C20/Data!C$4*100)+0.5)</f>
        <v>10</v>
      </c>
      <c r="N18" s="12">
        <f>IF(B18&gt;0,B18/2*Data!C20,"")</f>
        <v>6280</v>
      </c>
      <c r="O18" s="12">
        <f>Q18/2*Data!C20</f>
        <v>7551.5158796546993</v>
      </c>
      <c r="P18" s="12">
        <f>IF(B18&gt;0,Data!B20/B18,"")</f>
        <v>6.2799999999999994</v>
      </c>
      <c r="Q18" s="12">
        <f t="shared" si="0"/>
        <v>12.024706814736783</v>
      </c>
      <c r="R18" s="12"/>
      <c r="S18" s="12"/>
      <c r="T18" s="12"/>
    </row>
    <row r="19" spans="1:20">
      <c r="A19">
        <v>14</v>
      </c>
      <c r="B19" s="12">
        <f t="shared" si="1"/>
        <v>65</v>
      </c>
      <c r="C19" s="12">
        <f t="shared" si="2"/>
        <v>78.160594295789096</v>
      </c>
      <c r="E19" s="9"/>
      <c r="F19" s="9"/>
      <c r="G19" s="9"/>
      <c r="H19" s="18"/>
      <c r="M19" s="12">
        <f>INT(SQRT(2*Data!B21*Data!E$4/Data!C21/Data!C$4*100)+0.5)</f>
        <v>65</v>
      </c>
      <c r="N19" s="12">
        <f>IF(B19&gt;0,B19/2*Data!C21,"")</f>
        <v>5915</v>
      </c>
      <c r="O19" s="12">
        <f>Q19/2*Data!C21</f>
        <v>7112.6140809168073</v>
      </c>
      <c r="P19" s="12">
        <f>IF(B19&gt;0,Data!B21/B19,"")</f>
        <v>5.9193846153846152</v>
      </c>
      <c r="Q19" s="12">
        <f t="shared" si="0"/>
        <v>78.160594295789096</v>
      </c>
      <c r="R19" s="12"/>
      <c r="S19" s="12"/>
      <c r="T19" s="12"/>
    </row>
    <row r="20" spans="1:20">
      <c r="A20">
        <v>15</v>
      </c>
      <c r="B20" s="12">
        <f t="shared" si="1"/>
        <v>15</v>
      </c>
      <c r="C20" s="12">
        <f t="shared" si="2"/>
        <v>18.037060222105175</v>
      </c>
      <c r="E20" s="9"/>
      <c r="F20" s="9"/>
      <c r="G20" s="9"/>
      <c r="H20" s="9"/>
      <c r="M20" s="12">
        <f>INT(SQRT(2*Data!B22*Data!E$4/Data!C22/Data!C$4*100)+0.5)</f>
        <v>15</v>
      </c>
      <c r="N20" s="12">
        <f>IF(B20&gt;0,B20/2*Data!C22,"")</f>
        <v>7110</v>
      </c>
      <c r="O20" s="12">
        <f>Q20/2*Data!C22</f>
        <v>8549.5665452778539</v>
      </c>
      <c r="P20" s="12">
        <f>IF(B20&gt;0,Data!B22/B20,"")</f>
        <v>7.1120000000000001</v>
      </c>
      <c r="Q20" s="12">
        <f t="shared" si="0"/>
        <v>18.037060222105175</v>
      </c>
      <c r="R20" s="12"/>
      <c r="S20" s="12"/>
      <c r="T20" s="12"/>
    </row>
    <row r="21" spans="1:20">
      <c r="A21">
        <v>16</v>
      </c>
      <c r="B21" s="12">
        <f t="shared" si="1"/>
        <v>48</v>
      </c>
      <c r="C21" s="12">
        <f t="shared" si="2"/>
        <v>57.718592710736559</v>
      </c>
      <c r="E21" s="9"/>
      <c r="F21" s="9"/>
      <c r="G21" s="9"/>
      <c r="H21" s="9"/>
      <c r="M21" s="12">
        <f>INT(SQRT(2*Data!B23*Data!E$4/Data!C23/Data!C$4*100)+0.5)</f>
        <v>48</v>
      </c>
      <c r="N21" s="12">
        <f>IF(B21&gt;0,B21/2*Data!C23,"")</f>
        <v>5544</v>
      </c>
      <c r="O21" s="12">
        <f>Q21/2*Data!C23</f>
        <v>6666.4974580900725</v>
      </c>
      <c r="P21" s="12">
        <f>IF(B21&gt;0,Data!B23/B21,"")</f>
        <v>5.5458333333333334</v>
      </c>
      <c r="Q21" s="12">
        <f t="shared" si="0"/>
        <v>57.718592710736559</v>
      </c>
      <c r="R21" s="12"/>
      <c r="S21" s="12"/>
      <c r="T21" s="12"/>
    </row>
    <row r="22" spans="1:20">
      <c r="A22">
        <v>17</v>
      </c>
      <c r="B22" s="12">
        <f t="shared" si="1"/>
        <v>11</v>
      </c>
      <c r="C22" s="12">
        <f t="shared" si="2"/>
        <v>13.227177496210462</v>
      </c>
      <c r="E22" s="9"/>
      <c r="F22" s="9"/>
      <c r="G22" s="9"/>
      <c r="H22" s="17"/>
      <c r="M22" s="12">
        <f>INT(SQRT(2*Data!B24*Data!E$4/Data!C24/Data!C$4*100)+0.5)</f>
        <v>11</v>
      </c>
      <c r="N22" s="12">
        <f>IF(B22&gt;0,B22/2*Data!C24,"")</f>
        <v>10769</v>
      </c>
      <c r="O22" s="12">
        <f>Q22/2*Data!C24</f>
        <v>12949.406768790042</v>
      </c>
      <c r="P22" s="12">
        <f>IF(B22&gt;0,Data!B24/B22,"")</f>
        <v>10.770909090909091</v>
      </c>
      <c r="Q22" s="12">
        <f t="shared" si="0"/>
        <v>13.227177496210462</v>
      </c>
      <c r="R22" s="12"/>
      <c r="S22" s="12"/>
      <c r="T22" s="12"/>
    </row>
    <row r="23" spans="1:20">
      <c r="A23">
        <v>18</v>
      </c>
      <c r="B23" s="12">
        <f t="shared" si="1"/>
        <v>10</v>
      </c>
      <c r="C23" s="12">
        <f t="shared" si="2"/>
        <v>12.024706814736783</v>
      </c>
      <c r="E23" s="9"/>
      <c r="F23" s="9"/>
      <c r="G23" s="9"/>
      <c r="H23" s="9"/>
      <c r="M23" s="12">
        <f>INT(SQRT(2*Data!B25*Data!E$4/Data!C25/Data!C$4*100)+0.5)</f>
        <v>10</v>
      </c>
      <c r="N23" s="12">
        <f>IF(B23&gt;0,B23/2*Data!C25,"")</f>
        <v>2200</v>
      </c>
      <c r="O23" s="12">
        <f>Q23/2*Data!C25</f>
        <v>2645.4354992420922</v>
      </c>
      <c r="P23" s="12">
        <f>IF(B23&gt;0,Data!B25/B23,"")</f>
        <v>2.2000000000000002</v>
      </c>
      <c r="Q23" s="12">
        <f t="shared" si="0"/>
        <v>12.024706814736783</v>
      </c>
      <c r="R23" s="12"/>
      <c r="S23" s="12"/>
      <c r="T23" s="12"/>
    </row>
    <row r="24" spans="1:20">
      <c r="A24">
        <v>19</v>
      </c>
      <c r="B24" s="12">
        <f t="shared" si="1"/>
        <v>36</v>
      </c>
      <c r="C24" s="12">
        <f t="shared" si="2"/>
        <v>43.288944533052415</v>
      </c>
      <c r="E24" s="9"/>
      <c r="F24" s="9"/>
      <c r="G24" s="9"/>
      <c r="H24" s="9"/>
      <c r="M24" s="12">
        <f>INT(SQRT(2*Data!B26*Data!E$4/Data!C26/Data!C$4*100)+0.5)</f>
        <v>36</v>
      </c>
      <c r="N24" s="12">
        <f>IF(B24&gt;0,B24/2*Data!C26,"")</f>
        <v>7308</v>
      </c>
      <c r="O24" s="12">
        <f>Q24/2*Data!C26</f>
        <v>8787.6557402096405</v>
      </c>
      <c r="P24" s="12">
        <f>IF(B24&gt;0,Data!B26/B24,"")</f>
        <v>7.3055555555555554</v>
      </c>
      <c r="Q24" s="12">
        <f t="shared" si="0"/>
        <v>43.288944533052415</v>
      </c>
      <c r="R24" s="12"/>
      <c r="S24" s="12"/>
      <c r="T24" s="12"/>
    </row>
    <row r="25" spans="1:20">
      <c r="A25">
        <v>20</v>
      </c>
      <c r="B25" s="12">
        <f t="shared" si="1"/>
        <v>1</v>
      </c>
      <c r="C25" s="12">
        <f t="shared" si="2"/>
        <v>1.2024706814736783</v>
      </c>
      <c r="M25" s="12">
        <f>INT(SQRT(2*Data!B27*Data!E$4/Data!C27/Data!C$4*100)+0.5)</f>
        <v>1</v>
      </c>
      <c r="N25" s="12">
        <f>IF(B25&gt;0,B25/2*Data!C27,"")</f>
        <v>4000</v>
      </c>
      <c r="O25" s="12">
        <f>Q25/2*Data!C27</f>
        <v>4809.8827258947131</v>
      </c>
      <c r="P25" s="12">
        <f>IF(B25&gt;0,Data!B27/B25,"")</f>
        <v>4</v>
      </c>
      <c r="Q25" s="12">
        <f t="shared" si="0"/>
        <v>1.2024706814736783</v>
      </c>
      <c r="R25" s="12"/>
      <c r="S25" s="12"/>
      <c r="T25" s="12"/>
    </row>
    <row r="26" spans="1:20">
      <c r="A26">
        <v>21</v>
      </c>
      <c r="B26" s="12">
        <f t="shared" si="1"/>
        <v>15</v>
      </c>
      <c r="C26" s="12">
        <f t="shared" si="2"/>
        <v>18.037060222105175</v>
      </c>
      <c r="M26" s="12">
        <f>INT(SQRT(2*Data!B28*Data!E$4/Data!C28/Data!C$4*100)+0.5)</f>
        <v>15</v>
      </c>
      <c r="N26" s="12">
        <f>IF(B26&gt;0,B26/2*Data!C28,"")</f>
        <v>2520</v>
      </c>
      <c r="O26" s="12">
        <f>Q26/2*Data!C28</f>
        <v>3030.2261173136694</v>
      </c>
      <c r="P26" s="12">
        <f>IF(B26&gt;0,Data!B28/B26,"")</f>
        <v>2.5173333333333332</v>
      </c>
      <c r="Q26" s="12">
        <f t="shared" si="0"/>
        <v>18.037060222105175</v>
      </c>
      <c r="R26" s="12"/>
      <c r="S26" s="12"/>
      <c r="T26" s="12"/>
    </row>
    <row r="27" spans="1:20">
      <c r="A27">
        <v>22</v>
      </c>
      <c r="B27" s="12">
        <f t="shared" si="1"/>
        <v>12</v>
      </c>
      <c r="C27" s="12">
        <f t="shared" si="2"/>
        <v>14.42964817768414</v>
      </c>
      <c r="M27" s="12">
        <f>INT(SQRT(2*Data!B29*Data!E$4/Data!C29/Data!C$4*100)+0.5)</f>
        <v>12</v>
      </c>
      <c r="N27" s="12">
        <f>IF(B27&gt;0,B27/2*Data!C29,"")</f>
        <v>6216</v>
      </c>
      <c r="O27" s="12">
        <f>Q27/2*Data!C29</f>
        <v>7474.5577560403844</v>
      </c>
      <c r="P27" s="12">
        <f>IF(B27&gt;0,Data!B29/B27,"")</f>
        <v>6.2133333333333338</v>
      </c>
      <c r="Q27" s="12">
        <f t="shared" si="0"/>
        <v>14.42964817768414</v>
      </c>
      <c r="R27" s="12"/>
      <c r="S27" s="12"/>
      <c r="T27" s="12"/>
    </row>
    <row r="28" spans="1:20">
      <c r="A28">
        <v>23</v>
      </c>
      <c r="B28" s="12">
        <f t="shared" si="1"/>
        <v>21</v>
      </c>
      <c r="C28" s="12">
        <f t="shared" si="2"/>
        <v>25.251884310947244</v>
      </c>
      <c r="M28" s="12">
        <f>INT(SQRT(2*Data!B30*Data!E$4/Data!C30/Data!C$4*100)+0.5)</f>
        <v>21</v>
      </c>
      <c r="N28" s="12">
        <f>IF(B28&gt;0,B28/2*Data!C30,"")</f>
        <v>6930</v>
      </c>
      <c r="O28" s="12">
        <f>Q28/2*Data!C30</f>
        <v>8333.1218226125911</v>
      </c>
      <c r="P28" s="12">
        <f>IF(B28&gt;0,Data!B30/B28,"")</f>
        <v>6.9352380952380948</v>
      </c>
      <c r="Q28" s="12">
        <f t="shared" si="0"/>
        <v>25.251884310947244</v>
      </c>
      <c r="R28" s="12"/>
      <c r="S28" s="12"/>
      <c r="T28" s="12"/>
    </row>
    <row r="29" spans="1:20">
      <c r="A29">
        <v>24</v>
      </c>
      <c r="B29" s="12">
        <f t="shared" si="1"/>
        <v>10</v>
      </c>
      <c r="C29" s="12">
        <f t="shared" si="2"/>
        <v>12.024706814736783</v>
      </c>
      <c r="M29" s="12">
        <f>INT(SQRT(2*Data!B31*Data!E$4/Data!C31/Data!C$4*100)+0.5)</f>
        <v>10</v>
      </c>
      <c r="N29" s="12">
        <f>IF(B29&gt;0,B29/2*Data!C31,"")</f>
        <v>10140</v>
      </c>
      <c r="O29" s="12">
        <f>Q29/2*Data!C31</f>
        <v>12193.052710143098</v>
      </c>
      <c r="P29" s="12">
        <f>IF(B29&gt;0,Data!B31/B29,"")</f>
        <v>10.14</v>
      </c>
      <c r="Q29" s="12">
        <f t="shared" si="0"/>
        <v>12.024706814736783</v>
      </c>
      <c r="R29" s="12"/>
      <c r="S29" s="12"/>
      <c r="T29" s="12"/>
    </row>
    <row r="30" spans="1:20">
      <c r="A30">
        <v>25</v>
      </c>
      <c r="B30" s="12">
        <f t="shared" si="1"/>
        <v>10</v>
      </c>
      <c r="C30" s="12">
        <f t="shared" si="2"/>
        <v>12.024706814736783</v>
      </c>
      <c r="M30" s="12">
        <f>INT(SQRT(2*Data!B32*Data!E$4/Data!C32/Data!C$4*100)+0.5)</f>
        <v>10</v>
      </c>
      <c r="N30" s="12">
        <f>IF(B30&gt;0,B30/2*Data!C32,"")</f>
        <v>6240</v>
      </c>
      <c r="O30" s="12">
        <f>Q30/2*Data!C32</f>
        <v>7503.4170523957528</v>
      </c>
      <c r="P30" s="12">
        <f>IF(B30&gt;0,Data!B32/B30,"")</f>
        <v>6.24</v>
      </c>
      <c r="Q30" s="12">
        <f t="shared" si="0"/>
        <v>12.024706814736783</v>
      </c>
      <c r="R30" s="12"/>
      <c r="S30" s="12"/>
      <c r="T30" s="12"/>
    </row>
    <row r="31" spans="1:20">
      <c r="A31">
        <v>26</v>
      </c>
      <c r="B31" s="12">
        <f t="shared" si="1"/>
        <v>2</v>
      </c>
      <c r="C31" s="12">
        <f t="shared" si="2"/>
        <v>2.4049413629473566</v>
      </c>
      <c r="M31" s="12">
        <f>INT(SQRT(2*Data!B33*Data!E$4/Data!C33/Data!C$4*100)+0.5)</f>
        <v>2</v>
      </c>
      <c r="N31" s="12">
        <f>IF(B31&gt;0,B31/2*Data!C33,"")</f>
        <v>4860</v>
      </c>
      <c r="O31" s="12">
        <f>Q31/2*Data!C33</f>
        <v>5844.0075119620769</v>
      </c>
      <c r="P31" s="12">
        <f>IF(B31&gt;0,Data!B33/B31,"")</f>
        <v>4.8600000000000003</v>
      </c>
      <c r="Q31" s="12">
        <f t="shared" si="0"/>
        <v>2.4049413629473566</v>
      </c>
      <c r="R31" s="12"/>
      <c r="S31" s="12"/>
      <c r="T31" s="12"/>
    </row>
    <row r="32" spans="1:20">
      <c r="A32">
        <v>27</v>
      </c>
      <c r="B32" s="12">
        <f t="shared" si="1"/>
        <v>1</v>
      </c>
      <c r="C32" s="12">
        <f t="shared" si="2"/>
        <v>1.2024706814736783</v>
      </c>
      <c r="M32" s="12">
        <f>INT(SQRT(2*Data!B34*Data!E$4/Data!C34/Data!C$4*100)+0.5)</f>
        <v>1</v>
      </c>
      <c r="N32" s="12">
        <f>IF(B32&gt;0,B32/2*Data!C34,"")</f>
        <v>3000</v>
      </c>
      <c r="O32" s="12">
        <f>Q32/2*Data!C34</f>
        <v>3607.4120444210348</v>
      </c>
      <c r="P32" s="12">
        <f>IF(B32&gt;0,Data!B34/B32,"")</f>
        <v>3</v>
      </c>
      <c r="Q32" s="12">
        <f t="shared" si="0"/>
        <v>1.2024706814736783</v>
      </c>
      <c r="R32" s="12"/>
      <c r="S32" s="12"/>
      <c r="T32" s="12"/>
    </row>
    <row r="33" spans="1:20">
      <c r="A33">
        <v>28</v>
      </c>
      <c r="B33" s="12">
        <f t="shared" si="1"/>
        <v>476</v>
      </c>
      <c r="C33" s="12">
        <f t="shared" si="2"/>
        <v>572.37604438147082</v>
      </c>
      <c r="M33" s="12">
        <f>INT(SQRT(2*Data!B35*Data!E$4/Data!C35/Data!C$4*100)+0.5)</f>
        <v>476</v>
      </c>
      <c r="N33" s="12">
        <f>IF(B33&gt;0,B33/2*Data!C35,"")</f>
        <v>2856</v>
      </c>
      <c r="O33" s="12">
        <f>Q33/2*Data!C35</f>
        <v>3434.2562662888249</v>
      </c>
      <c r="P33" s="12">
        <f>IF(B33&gt;0,Data!B35/B33,"")</f>
        <v>2.8568067226890754</v>
      </c>
      <c r="Q33" s="12">
        <f t="shared" si="0"/>
        <v>572.37604438147082</v>
      </c>
      <c r="R33" s="12"/>
      <c r="S33" s="12"/>
      <c r="T33" s="12"/>
    </row>
    <row r="34" spans="1:20">
      <c r="A34">
        <v>29</v>
      </c>
      <c r="B34" s="12">
        <f t="shared" si="1"/>
        <v>2</v>
      </c>
      <c r="C34" s="12">
        <f t="shared" si="2"/>
        <v>2.4049413629473566</v>
      </c>
      <c r="M34" s="12">
        <f>INT(SQRT(2*Data!B36*Data!E$4/Data!C36/Data!C$4*100)+0.5)</f>
        <v>2</v>
      </c>
      <c r="N34" s="12">
        <f>IF(B34&gt;0,B34/2*Data!C36,"")</f>
        <v>3820</v>
      </c>
      <c r="O34" s="12">
        <f>Q34/2*Data!C36</f>
        <v>4593.4380032294512</v>
      </c>
      <c r="P34" s="12">
        <f>IF(B34&gt;0,Data!B36/B34,"")</f>
        <v>3.82</v>
      </c>
      <c r="Q34" s="12">
        <f t="shared" si="0"/>
        <v>2.4049413629473566</v>
      </c>
      <c r="R34" s="12"/>
      <c r="S34" s="12"/>
      <c r="T34" s="12"/>
    </row>
    <row r="35" spans="1:20">
      <c r="A35">
        <v>30</v>
      </c>
      <c r="B35" s="12">
        <f t="shared" si="1"/>
        <v>180</v>
      </c>
      <c r="C35" s="12">
        <f t="shared" si="2"/>
        <v>216.44472266526211</v>
      </c>
      <c r="M35" s="12">
        <f>INT(SQRT(2*Data!B37*Data!E$4/Data!C37/Data!C$4*100)+0.5)</f>
        <v>180</v>
      </c>
      <c r="N35" s="12">
        <f>IF(B35&gt;0,B35/2*Data!C37,"")</f>
        <v>7020</v>
      </c>
      <c r="O35" s="12">
        <f>Q35/2*Data!C37</f>
        <v>8441.3441839452225</v>
      </c>
      <c r="P35" s="12">
        <f>IF(B35&gt;0,Data!B37/B35,"")</f>
        <v>7.03</v>
      </c>
      <c r="Q35" s="12">
        <f t="shared" si="0"/>
        <v>216.44472266526211</v>
      </c>
      <c r="R35" s="12"/>
      <c r="S35" s="12"/>
      <c r="T35" s="12"/>
    </row>
    <row r="36" spans="1:20">
      <c r="A36">
        <v>31</v>
      </c>
      <c r="B36" s="12">
        <f t="shared" si="1"/>
        <v>3</v>
      </c>
      <c r="C36" s="12">
        <f t="shared" si="2"/>
        <v>3.6074120444210349</v>
      </c>
      <c r="M36" s="12">
        <f>INT(SQRT(2*Data!B38*Data!E$4/Data!C38/Data!C$4*100)+0.5)</f>
        <v>3</v>
      </c>
      <c r="N36" s="12">
        <f>IF(B36&gt;0,B36/2*Data!C38,"")</f>
        <v>4666.5</v>
      </c>
      <c r="O36" s="12">
        <f>Q36/2*Data!C38</f>
        <v>5611.32943509692</v>
      </c>
      <c r="P36" s="12">
        <f>IF(B36&gt;0,Data!B38/B36,"")</f>
        <v>4.666666666666667</v>
      </c>
      <c r="Q36" s="12">
        <f t="shared" si="0"/>
        <v>3.6074120444210349</v>
      </c>
      <c r="R36" s="12"/>
      <c r="S36" s="12"/>
      <c r="T36" s="12"/>
    </row>
    <row r="37" spans="1:20">
      <c r="A37">
        <v>32</v>
      </c>
      <c r="B37" s="12">
        <f t="shared" si="1"/>
        <v>120</v>
      </c>
      <c r="C37" s="12">
        <f t="shared" si="2"/>
        <v>144.2964817768414</v>
      </c>
      <c r="M37" s="12">
        <f>INT(SQRT(2*Data!B39*Data!E$4/Data!C39/Data!C$4*100)+0.5)</f>
        <v>120</v>
      </c>
      <c r="N37" s="12">
        <f>IF(B37&gt;0,B37/2*Data!C39,"")</f>
        <v>4920</v>
      </c>
      <c r="O37" s="12">
        <f>Q37/2*Data!C39</f>
        <v>5916.1557528504973</v>
      </c>
      <c r="P37" s="12">
        <f>IF(B37&gt;0,Data!B39/B37,"")</f>
        <v>4.9033333333333333</v>
      </c>
      <c r="Q37" s="12">
        <f t="shared" si="0"/>
        <v>144.2964817768414</v>
      </c>
      <c r="R37" s="12"/>
      <c r="S37" s="12"/>
      <c r="T37" s="12"/>
    </row>
    <row r="38" spans="1:20">
      <c r="A38">
        <v>33</v>
      </c>
      <c r="B38" s="12">
        <f t="shared" si="1"/>
        <v>80</v>
      </c>
      <c r="C38" s="12">
        <f t="shared" si="2"/>
        <v>96.197654517894264</v>
      </c>
      <c r="M38" s="12">
        <f>INT(SQRT(2*Data!B40*Data!E$4/Data!C40/Data!C$4*100)+0.5)</f>
        <v>80</v>
      </c>
      <c r="N38" s="12">
        <f>IF(B38&gt;0,B38/2*Data!C40,"")</f>
        <v>9920</v>
      </c>
      <c r="O38" s="12">
        <f>Q38/2*Data!C40</f>
        <v>11928.50916021889</v>
      </c>
      <c r="P38" s="12">
        <f>IF(B38&gt;0,Data!B40/B38,"")</f>
        <v>9.9160000000000004</v>
      </c>
      <c r="Q38" s="12">
        <f t="shared" ref="Q38:Q69" si="3">M38*M$2</f>
        <v>96.197654517894264</v>
      </c>
      <c r="R38" s="12"/>
      <c r="S38" s="12"/>
      <c r="T38" s="12"/>
    </row>
    <row r="39" spans="1:20">
      <c r="A39">
        <v>34</v>
      </c>
      <c r="B39" s="12">
        <f t="shared" si="1"/>
        <v>382</v>
      </c>
      <c r="C39" s="12">
        <f t="shared" si="2"/>
        <v>459.34380032294513</v>
      </c>
      <c r="M39" s="12">
        <f>INT(SQRT(2*Data!B41*Data!E$4/Data!C41/Data!C$4*100)+0.5)</f>
        <v>382</v>
      </c>
      <c r="N39" s="12">
        <f>IF(B39&gt;0,B39/2*Data!C41,"")</f>
        <v>5539</v>
      </c>
      <c r="O39" s="12">
        <f>Q39/2*Data!C41</f>
        <v>6660.4851046827043</v>
      </c>
      <c r="P39" s="12">
        <f>IF(B39&gt;0,Data!B41/B39,"")</f>
        <v>5.5258638743455499</v>
      </c>
      <c r="Q39" s="12">
        <f t="shared" si="3"/>
        <v>459.34380032294513</v>
      </c>
      <c r="R39" s="12"/>
      <c r="S39" s="12"/>
      <c r="T39" s="12"/>
    </row>
    <row r="40" spans="1:20">
      <c r="A40">
        <v>35</v>
      </c>
      <c r="B40" s="12">
        <f t="shared" si="1"/>
        <v>412</v>
      </c>
      <c r="C40" s="12">
        <f t="shared" si="2"/>
        <v>495.41792076715547</v>
      </c>
      <c r="M40" s="12">
        <f>INT(SQRT(2*Data!B42*Data!E$4/Data!C42/Data!C$4*100)+0.5)</f>
        <v>412</v>
      </c>
      <c r="N40" s="12">
        <f>IF(B40&gt;0,B40/2*Data!C42,"")</f>
        <v>5974</v>
      </c>
      <c r="O40" s="12">
        <f>Q40/2*Data!C42</f>
        <v>7183.559851123754</v>
      </c>
      <c r="P40" s="12">
        <f>IF(B40&gt;0,Data!B42/B40,"")</f>
        <v>5.9856310679611653</v>
      </c>
      <c r="Q40" s="12">
        <f t="shared" si="3"/>
        <v>495.41792076715547</v>
      </c>
      <c r="R40" s="12"/>
      <c r="S40" s="12"/>
      <c r="T40" s="12"/>
    </row>
    <row r="41" spans="1:20">
      <c r="A41">
        <v>36</v>
      </c>
      <c r="B41" s="12">
        <f t="shared" si="1"/>
        <v>353</v>
      </c>
      <c r="C41" s="12">
        <f t="shared" si="2"/>
        <v>424.47215056020843</v>
      </c>
      <c r="M41" s="12">
        <f>INT(SQRT(2*Data!B43*Data!E$4/Data!C43/Data!C$4*100)+0.5)</f>
        <v>353</v>
      </c>
      <c r="N41" s="12">
        <f>IF(B41&gt;0,B41/2*Data!C43,"")</f>
        <v>3706.5</v>
      </c>
      <c r="O41" s="12">
        <f>Q41/2*Data!C43</f>
        <v>4456.9575808821883</v>
      </c>
      <c r="P41" s="12">
        <f>IF(B41&gt;0,Data!B43/B41,"")</f>
        <v>3.7092351274787534</v>
      </c>
      <c r="Q41" s="12">
        <f t="shared" si="3"/>
        <v>424.47215056020843</v>
      </c>
      <c r="R41" s="12"/>
      <c r="S41" s="12"/>
      <c r="T41" s="12"/>
    </row>
    <row r="42" spans="1:20">
      <c r="A42">
        <v>37</v>
      </c>
      <c r="B42" s="12">
        <f t="shared" si="1"/>
        <v>65</v>
      </c>
      <c r="C42" s="12">
        <f t="shared" si="2"/>
        <v>78.160594295789096</v>
      </c>
      <c r="M42" s="12">
        <f>INT(SQRT(2*Data!B44*Data!E$4/Data!C44/Data!C$4*100)+0.5)</f>
        <v>65</v>
      </c>
      <c r="N42" s="12">
        <f>IF(B42&gt;0,B42/2*Data!C44,"")</f>
        <v>3087.5</v>
      </c>
      <c r="O42" s="12">
        <f>Q42/2*Data!C44</f>
        <v>3712.6282290499821</v>
      </c>
      <c r="P42" s="12">
        <f>IF(B42&gt;0,Data!B44/B42,"")</f>
        <v>3.0960000000000001</v>
      </c>
      <c r="Q42" s="12">
        <f t="shared" si="3"/>
        <v>78.160594295789096</v>
      </c>
      <c r="R42" s="12"/>
      <c r="S42" s="12"/>
      <c r="T42" s="12"/>
    </row>
    <row r="43" spans="1:20">
      <c r="A43">
        <v>38</v>
      </c>
      <c r="B43" s="12">
        <f t="shared" si="1"/>
        <v>374</v>
      </c>
      <c r="C43" s="12">
        <f t="shared" si="2"/>
        <v>449.72403487115571</v>
      </c>
      <c r="M43" s="12">
        <f>INT(SQRT(2*Data!B45*Data!E$4/Data!C45/Data!C$4*100)+0.5)</f>
        <v>374</v>
      </c>
      <c r="N43" s="12">
        <f>IF(B43&gt;0,B43/2*Data!C45,"")</f>
        <v>3553</v>
      </c>
      <c r="O43" s="12">
        <f>Q43/2*Data!C45</f>
        <v>4272.3783312759788</v>
      </c>
      <c r="P43" s="12">
        <f>IF(B43&gt;0,Data!B45/B43,"")</f>
        <v>3.5593582887700537</v>
      </c>
      <c r="Q43" s="12">
        <f t="shared" si="3"/>
        <v>449.72403487115571</v>
      </c>
      <c r="R43" s="12"/>
      <c r="S43" s="12"/>
      <c r="T43" s="12"/>
    </row>
    <row r="44" spans="1:20">
      <c r="A44">
        <v>39</v>
      </c>
      <c r="B44" s="12">
        <f t="shared" si="1"/>
        <v>8</v>
      </c>
      <c r="C44" s="12">
        <f t="shared" si="2"/>
        <v>9.6197654517894264</v>
      </c>
      <c r="M44" s="12">
        <f>INT(SQRT(2*Data!B46*Data!E$4/Data!C46/Data!C$4*100)+0.5)</f>
        <v>8</v>
      </c>
      <c r="N44" s="12">
        <f>IF(B44&gt;0,B44/2*Data!C46,"")</f>
        <v>7984</v>
      </c>
      <c r="O44" s="12">
        <f>Q44/2*Data!C46</f>
        <v>9600.5259208858479</v>
      </c>
      <c r="P44" s="12">
        <f>IF(B44&gt;0,Data!B46/B44,"")</f>
        <v>7.9850000000000003</v>
      </c>
      <c r="Q44" s="12">
        <f t="shared" si="3"/>
        <v>9.6197654517894264</v>
      </c>
      <c r="R44" s="12"/>
      <c r="S44" s="12"/>
      <c r="T44" s="12"/>
    </row>
    <row r="45" spans="1:20">
      <c r="A45">
        <v>40</v>
      </c>
      <c r="B45" s="12">
        <f t="shared" si="1"/>
        <v>49</v>
      </c>
      <c r="C45" s="12">
        <f t="shared" si="2"/>
        <v>58.921063392210236</v>
      </c>
      <c r="M45" s="12">
        <f>INT(SQRT(2*Data!B47*Data!E$4/Data!C47/Data!C$4*100)+0.5)</f>
        <v>49</v>
      </c>
      <c r="N45" s="12">
        <f>IF(B45&gt;0,B45/2*Data!C47,"")</f>
        <v>5953.5</v>
      </c>
      <c r="O45" s="12">
        <f>Q45/2*Data!C47</f>
        <v>7158.9092021535434</v>
      </c>
      <c r="P45" s="12">
        <f>IF(B45&gt;0,Data!B47/B45,"")</f>
        <v>5.9616326530612245</v>
      </c>
      <c r="Q45" s="12">
        <f t="shared" si="3"/>
        <v>58.921063392210236</v>
      </c>
      <c r="R45" s="12"/>
      <c r="S45" s="12"/>
      <c r="T45" s="12"/>
    </row>
    <row r="46" spans="1:20">
      <c r="A46">
        <v>41</v>
      </c>
      <c r="B46" s="12">
        <f t="shared" si="1"/>
        <v>35</v>
      </c>
      <c r="C46" s="12">
        <f t="shared" si="2"/>
        <v>42.086473851578738</v>
      </c>
      <c r="M46" s="12">
        <f>INT(SQRT(2*Data!B48*Data!E$4/Data!C48/Data!C$4*100)+0.5)</f>
        <v>35</v>
      </c>
      <c r="N46" s="12">
        <f>IF(B46&gt;0,B46/2*Data!C48,"")</f>
        <v>9415</v>
      </c>
      <c r="O46" s="12">
        <f>Q46/2*Data!C48</f>
        <v>11321.26146607468</v>
      </c>
      <c r="P46" s="12">
        <f>IF(B46&gt;0,Data!B48/B46,"")</f>
        <v>9.4228571428571435</v>
      </c>
      <c r="Q46" s="12">
        <f t="shared" si="3"/>
        <v>42.086473851578738</v>
      </c>
      <c r="R46" s="12"/>
      <c r="S46" s="12"/>
      <c r="T46" s="12"/>
    </row>
    <row r="47" spans="1:20">
      <c r="A47">
        <v>42</v>
      </c>
      <c r="B47" s="12">
        <f t="shared" si="1"/>
        <v>716</v>
      </c>
      <c r="C47" s="12">
        <f t="shared" si="2"/>
        <v>860.96900793515363</v>
      </c>
      <c r="M47" s="12">
        <f>INT(SQRT(2*Data!B49*Data!E$4/Data!C49/Data!C$4*100)+0.5)</f>
        <v>716</v>
      </c>
      <c r="N47" s="12">
        <f>IF(B47&gt;0,B47/2*Data!C49,"")</f>
        <v>3580</v>
      </c>
      <c r="O47" s="12">
        <f>Q47/2*Data!C49</f>
        <v>4304.845039675768</v>
      </c>
      <c r="P47" s="12">
        <f>IF(B47&gt;0,Data!B49/B47,"")</f>
        <v>3.5763687150837988</v>
      </c>
      <c r="Q47" s="12">
        <f t="shared" si="3"/>
        <v>860.96900793515363</v>
      </c>
      <c r="R47" s="12"/>
      <c r="S47" s="12"/>
      <c r="T47" s="12"/>
    </row>
    <row r="48" spans="1:20">
      <c r="A48">
        <v>43</v>
      </c>
      <c r="B48" s="12">
        <f t="shared" si="1"/>
        <v>150</v>
      </c>
      <c r="C48" s="12">
        <f t="shared" si="2"/>
        <v>180.37060222105174</v>
      </c>
      <c r="M48" s="12">
        <f>INT(SQRT(2*Data!B50*Data!E$4/Data!C50/Data!C$4*100)+0.5)</f>
        <v>150</v>
      </c>
      <c r="N48" s="12">
        <f>IF(B48&gt;0,B48/2*Data!C50,"")</f>
        <v>4800</v>
      </c>
      <c r="O48" s="12">
        <f>Q48/2*Data!C50</f>
        <v>5771.8592710736557</v>
      </c>
      <c r="P48" s="12">
        <f>IF(B48&gt;0,Data!B50/B48,"")</f>
        <v>4.7733333333333334</v>
      </c>
      <c r="Q48" s="12">
        <f t="shared" si="3"/>
        <v>180.37060222105174</v>
      </c>
      <c r="R48" s="12"/>
      <c r="S48" s="12"/>
      <c r="T48" s="12"/>
    </row>
    <row r="49" spans="1:20">
      <c r="A49">
        <v>44</v>
      </c>
      <c r="B49" s="12">
        <f t="shared" si="1"/>
        <v>47</v>
      </c>
      <c r="C49" s="12">
        <f t="shared" si="2"/>
        <v>56.516122029262881</v>
      </c>
      <c r="M49" s="12">
        <f>INT(SQRT(2*Data!B51*Data!E$4/Data!C51/Data!C$4*100)+0.5)</f>
        <v>47</v>
      </c>
      <c r="N49" s="12">
        <f>IF(B49&gt;0,B49/2*Data!C51,"")</f>
        <v>3149</v>
      </c>
      <c r="O49" s="12">
        <f>Q49/2*Data!C51</f>
        <v>3786.5801759606129</v>
      </c>
      <c r="P49" s="12">
        <f>IF(B49&gt;0,Data!B51/B49,"")</f>
        <v>3.1412765957446807</v>
      </c>
      <c r="Q49" s="12">
        <f t="shared" si="3"/>
        <v>56.516122029262881</v>
      </c>
      <c r="R49" s="12"/>
      <c r="S49" s="12"/>
      <c r="T49" s="12"/>
    </row>
    <row r="50" spans="1:20">
      <c r="A50">
        <v>45</v>
      </c>
      <c r="B50" s="12">
        <f t="shared" si="1"/>
        <v>65</v>
      </c>
      <c r="C50" s="12">
        <f t="shared" si="2"/>
        <v>78.160594295789096</v>
      </c>
      <c r="M50" s="12">
        <f>INT(SQRT(2*Data!B52*Data!E$4/Data!C52/Data!C$4*100)+0.5)</f>
        <v>65</v>
      </c>
      <c r="N50" s="12">
        <f>IF(B50&gt;0,B50/2*Data!C52,"")</f>
        <v>3282.5</v>
      </c>
      <c r="O50" s="12">
        <f>Q50/2*Data!C52</f>
        <v>3947.1100119373496</v>
      </c>
      <c r="P50" s="12">
        <f>IF(B50&gt;0,Data!B52/B50,"")</f>
        <v>3.2775384615384615</v>
      </c>
      <c r="Q50" s="12">
        <f t="shared" si="3"/>
        <v>78.160594295789096</v>
      </c>
      <c r="R50" s="12"/>
      <c r="S50" s="12"/>
      <c r="T50" s="12"/>
    </row>
    <row r="51" spans="1:20">
      <c r="A51">
        <v>46</v>
      </c>
      <c r="B51" s="12">
        <f t="shared" si="1"/>
        <v>48</v>
      </c>
      <c r="C51" s="12">
        <f t="shared" si="2"/>
        <v>57.718592710736559</v>
      </c>
      <c r="M51" s="12">
        <f>INT(SQRT(2*Data!B53*Data!E$4/Data!C53/Data!C$4*100)+0.5)</f>
        <v>48</v>
      </c>
      <c r="N51" s="12">
        <f>IF(B51&gt;0,B51/2*Data!C53,"")</f>
        <v>6240</v>
      </c>
      <c r="O51" s="12">
        <f>Q51/2*Data!C53</f>
        <v>7503.4170523957528</v>
      </c>
      <c r="P51" s="12">
        <f>IF(B51&gt;0,Data!B53/B51,"")</f>
        <v>6.2283333333333326</v>
      </c>
      <c r="Q51" s="12">
        <f t="shared" si="3"/>
        <v>57.718592710736559</v>
      </c>
      <c r="R51" s="12"/>
      <c r="S51" s="12"/>
      <c r="T51" s="12"/>
    </row>
    <row r="52" spans="1:20">
      <c r="A52">
        <v>47</v>
      </c>
      <c r="B52" s="12">
        <f t="shared" si="1"/>
        <v>10</v>
      </c>
      <c r="C52" s="12">
        <f t="shared" si="2"/>
        <v>12.024706814736783</v>
      </c>
      <c r="M52" s="12">
        <f>INT(SQRT(2*Data!B54*Data!E$4/Data!C54/Data!C$4*100)+0.5)</f>
        <v>10</v>
      </c>
      <c r="N52" s="12">
        <f>IF(B52&gt;0,B52/2*Data!C54,"")</f>
        <v>8760</v>
      </c>
      <c r="O52" s="12">
        <f>Q52/2*Data!C54</f>
        <v>10533.643169709421</v>
      </c>
      <c r="P52" s="12">
        <f>IF(B52&gt;0,Data!B54/B52,"")</f>
        <v>8.76</v>
      </c>
      <c r="Q52" s="12">
        <f t="shared" si="3"/>
        <v>12.024706814736783</v>
      </c>
      <c r="R52" s="12"/>
      <c r="S52" s="12"/>
      <c r="T52" s="12"/>
    </row>
    <row r="53" spans="1:20">
      <c r="A53">
        <v>48</v>
      </c>
      <c r="B53" s="12">
        <f t="shared" si="1"/>
        <v>29</v>
      </c>
      <c r="C53" s="12">
        <f t="shared" si="2"/>
        <v>34.871649762736673</v>
      </c>
      <c r="M53" s="12">
        <f>INT(SQRT(2*Data!B55*Data!E$4/Data!C55/Data!C$4*100)+0.5)</f>
        <v>29</v>
      </c>
      <c r="N53" s="12">
        <f>IF(B53&gt;0,B53/2*Data!C55,"")</f>
        <v>5147.5</v>
      </c>
      <c r="O53" s="12">
        <f>Q53/2*Data!C55</f>
        <v>6189.7178328857599</v>
      </c>
      <c r="P53" s="12">
        <f>IF(B53&gt;0,Data!B55/B53,"")</f>
        <v>5.1462068965517247</v>
      </c>
      <c r="Q53" s="12">
        <f t="shared" si="3"/>
        <v>34.871649762736673</v>
      </c>
      <c r="R53" s="12"/>
      <c r="S53" s="12"/>
      <c r="T53" s="12"/>
    </row>
    <row r="54" spans="1:20">
      <c r="A54">
        <v>49</v>
      </c>
      <c r="B54" s="12">
        <f t="shared" si="1"/>
        <v>42</v>
      </c>
      <c r="C54" s="12">
        <f t="shared" si="2"/>
        <v>50.503768621894487</v>
      </c>
      <c r="M54" s="12">
        <f>INT(SQRT(2*Data!B56*Data!E$4/Data!C56/Data!C$4*100)+0.5)</f>
        <v>42</v>
      </c>
      <c r="N54" s="12">
        <f>IF(B54&gt;0,B54/2*Data!C56,"")</f>
        <v>8148</v>
      </c>
      <c r="O54" s="12">
        <f>Q54/2*Data!C56</f>
        <v>9797.7311126475306</v>
      </c>
      <c r="P54" s="12">
        <f>IF(B54&gt;0,Data!B56/B54,"")</f>
        <v>8.1476190476190471</v>
      </c>
      <c r="Q54" s="12">
        <f t="shared" si="3"/>
        <v>50.503768621894487</v>
      </c>
      <c r="R54" s="12"/>
      <c r="S54" s="12"/>
      <c r="T54" s="12"/>
    </row>
    <row r="55" spans="1:20">
      <c r="A55">
        <v>50</v>
      </c>
      <c r="B55" s="12">
        <f t="shared" si="1"/>
        <v>130</v>
      </c>
      <c r="C55" s="12">
        <f t="shared" si="2"/>
        <v>156.32118859157819</v>
      </c>
      <c r="M55" s="12">
        <f>INT(SQRT(2*Data!B57*Data!E$4/Data!C57/Data!C$4*100)+0.5)</f>
        <v>130</v>
      </c>
      <c r="N55" s="12">
        <f>IF(B55&gt;0,B55/2*Data!C57,"")</f>
        <v>4095</v>
      </c>
      <c r="O55" s="12">
        <f>Q55/2*Data!C57</f>
        <v>4924.1174406347127</v>
      </c>
      <c r="P55" s="12">
        <f>IF(B55&gt;0,Data!B57/B55,"")</f>
        <v>4.0839999999999996</v>
      </c>
      <c r="Q55" s="12">
        <f t="shared" si="3"/>
        <v>156.32118859157819</v>
      </c>
      <c r="R55" s="12"/>
      <c r="S55" s="12"/>
      <c r="T55" s="12"/>
    </row>
    <row r="56" spans="1:20">
      <c r="A56">
        <v>51</v>
      </c>
      <c r="B56" s="12">
        <f t="shared" si="1"/>
        <v>60</v>
      </c>
      <c r="C56" s="12">
        <f t="shared" si="2"/>
        <v>72.148240888420702</v>
      </c>
      <c r="M56" s="12">
        <f>INT(SQRT(2*Data!B58*Data!E$4/Data!C58/Data!C$4*100)+0.5)</f>
        <v>60</v>
      </c>
      <c r="N56" s="12">
        <f>IF(B56&gt;0,B56/2*Data!C58,"")</f>
        <v>5670</v>
      </c>
      <c r="O56" s="12">
        <f>Q56/2*Data!C58</f>
        <v>6818.008763955756</v>
      </c>
      <c r="P56" s="12">
        <f>IF(B56&gt;0,Data!B58/B56,"")</f>
        <v>5.6826666666666661</v>
      </c>
      <c r="Q56" s="12">
        <f t="shared" si="3"/>
        <v>72.148240888420702</v>
      </c>
      <c r="R56" s="12"/>
      <c r="S56" s="12"/>
      <c r="T56" s="12"/>
    </row>
    <row r="57" spans="1:20">
      <c r="A57">
        <v>52</v>
      </c>
      <c r="B57" s="12">
        <f t="shared" si="1"/>
        <v>171</v>
      </c>
      <c r="C57" s="12">
        <f t="shared" si="2"/>
        <v>205.62248653199899</v>
      </c>
      <c r="M57" s="12">
        <f>INT(SQRT(2*Data!B59*Data!E$4/Data!C59/Data!C$4*100)+0.5)</f>
        <v>171</v>
      </c>
      <c r="N57" s="12">
        <f>IF(B57&gt;0,B57/2*Data!C59,"")</f>
        <v>4702.5</v>
      </c>
      <c r="O57" s="12">
        <f>Q57/2*Data!C59</f>
        <v>5654.618379629972</v>
      </c>
      <c r="P57" s="12">
        <f>IF(B57&gt;0,Data!B59/B57,"")</f>
        <v>4.6771929824561402</v>
      </c>
      <c r="Q57" s="12">
        <f t="shared" si="3"/>
        <v>205.62248653199899</v>
      </c>
      <c r="R57" s="12"/>
      <c r="S57" s="12"/>
      <c r="T57" s="12"/>
    </row>
    <row r="58" spans="1:20">
      <c r="A58">
        <v>53</v>
      </c>
      <c r="B58" s="12">
        <f t="shared" si="1"/>
        <v>220</v>
      </c>
      <c r="C58" s="12">
        <f t="shared" si="2"/>
        <v>264.54354992420923</v>
      </c>
      <c r="M58" s="12">
        <f>INT(SQRT(2*Data!B60*Data!E$4/Data!C60/Data!C$4*100)+0.5)</f>
        <v>220</v>
      </c>
      <c r="N58" s="12">
        <f>IF(B58&gt;0,B58/2*Data!C60,"")</f>
        <v>7810</v>
      </c>
      <c r="O58" s="12">
        <f>Q58/2*Data!C60</f>
        <v>9391.2960223094269</v>
      </c>
      <c r="P58" s="12">
        <f>IF(B58&gt;0,Data!B60/B58,"")</f>
        <v>7.7867272727272727</v>
      </c>
      <c r="Q58" s="12">
        <f t="shared" si="3"/>
        <v>264.54354992420923</v>
      </c>
      <c r="R58" s="12"/>
      <c r="S58" s="12"/>
      <c r="T58" s="12"/>
    </row>
    <row r="59" spans="1:20">
      <c r="A59">
        <v>54</v>
      </c>
      <c r="B59" s="12">
        <f t="shared" si="1"/>
        <v>60</v>
      </c>
      <c r="C59" s="12">
        <f t="shared" si="2"/>
        <v>72.148240888420702</v>
      </c>
      <c r="M59" s="12">
        <f>INT(SQRT(2*Data!B61*Data!E$4/Data!C61/Data!C$4*100)+0.5)</f>
        <v>60</v>
      </c>
      <c r="N59" s="12">
        <f>IF(B59&gt;0,B59/2*Data!C61,"")</f>
        <v>4320</v>
      </c>
      <c r="O59" s="12">
        <f>Q59/2*Data!C61</f>
        <v>5194.6733439662903</v>
      </c>
      <c r="P59" s="12">
        <f>IF(B59&gt;0,Data!B61/B59,"")</f>
        <v>4.3233333333333333</v>
      </c>
      <c r="Q59" s="12">
        <f t="shared" si="3"/>
        <v>72.148240888420702</v>
      </c>
      <c r="R59" s="12"/>
      <c r="S59" s="12"/>
      <c r="T59" s="12"/>
    </row>
    <row r="60" spans="1:20">
      <c r="A60">
        <v>55</v>
      </c>
      <c r="B60" s="12">
        <f t="shared" si="1"/>
        <v>884</v>
      </c>
      <c r="C60" s="12">
        <f t="shared" si="2"/>
        <v>1062.9840824227317</v>
      </c>
      <c r="M60" s="12">
        <f>INT(SQRT(2*Data!B62*Data!E$4/Data!C62/Data!C$4*100)+0.5)</f>
        <v>884</v>
      </c>
      <c r="N60" s="12">
        <f>IF(B60&gt;0,B60/2*Data!C62,"")</f>
        <v>5304</v>
      </c>
      <c r="O60" s="12">
        <f>Q60/2*Data!C62</f>
        <v>6377.9044945363903</v>
      </c>
      <c r="P60" s="12">
        <f>IF(B60&gt;0,Data!B62/B60,"")</f>
        <v>5.3014932126696834</v>
      </c>
      <c r="Q60" s="12">
        <f t="shared" si="3"/>
        <v>1062.9840824227317</v>
      </c>
      <c r="R60" s="12"/>
      <c r="S60" s="12"/>
      <c r="T60" s="12"/>
    </row>
    <row r="61" spans="1:20">
      <c r="A61">
        <v>56</v>
      </c>
      <c r="B61" s="12">
        <f t="shared" si="1"/>
        <v>85</v>
      </c>
      <c r="C61" s="12">
        <f t="shared" si="2"/>
        <v>102.21000792526266</v>
      </c>
      <c r="M61" s="12">
        <f>INT(SQRT(2*Data!B63*Data!E$4/Data!C63/Data!C$4*100)+0.5)</f>
        <v>85</v>
      </c>
      <c r="N61" s="12">
        <f>IF(B61&gt;0,B61/2*Data!C63,"")</f>
        <v>6502.5</v>
      </c>
      <c r="O61" s="12">
        <f>Q61/2*Data!C63</f>
        <v>7819.0656062825938</v>
      </c>
      <c r="P61" s="12">
        <f>IF(B61&gt;0,Data!B63/B61,"")</f>
        <v>6.4814117647058822</v>
      </c>
      <c r="Q61" s="12">
        <f t="shared" si="3"/>
        <v>102.21000792526266</v>
      </c>
      <c r="R61" s="12"/>
      <c r="S61" s="12"/>
      <c r="T61" s="12"/>
    </row>
    <row r="62" spans="1:20">
      <c r="A62">
        <v>57</v>
      </c>
      <c r="B62" s="12">
        <f t="shared" si="1"/>
        <v>6</v>
      </c>
      <c r="C62" s="12">
        <f t="shared" si="2"/>
        <v>7.2148240888420698</v>
      </c>
      <c r="M62" s="12">
        <f>INT(SQRT(2*Data!B64*Data!E$4/Data!C64/Data!C$4*100)+0.5)</f>
        <v>6</v>
      </c>
      <c r="N62" s="12">
        <f>IF(B62&gt;0,B62/2*Data!C64,"")</f>
        <v>1932</v>
      </c>
      <c r="O62" s="12">
        <f>Q62/2*Data!C64</f>
        <v>2323.1733566071466</v>
      </c>
      <c r="P62" s="12">
        <f>IF(B62&gt;0,Data!B64/B62,"")</f>
        <v>1.9333333333333333</v>
      </c>
      <c r="Q62" s="12">
        <f t="shared" si="3"/>
        <v>7.2148240888420698</v>
      </c>
      <c r="R62" s="12"/>
      <c r="S62" s="12"/>
      <c r="T62" s="12"/>
    </row>
    <row r="63" spans="1:20">
      <c r="A63">
        <v>58</v>
      </c>
      <c r="B63" s="12">
        <f t="shared" si="1"/>
        <v>100</v>
      </c>
      <c r="C63" s="12">
        <f t="shared" si="2"/>
        <v>120.24706814736783</v>
      </c>
      <c r="M63" s="12">
        <f>INT(SQRT(2*Data!B65*Data!E$4/Data!C65/Data!C$4*100)+0.5)</f>
        <v>100</v>
      </c>
      <c r="N63" s="12">
        <f>IF(B63&gt;0,B63/2*Data!C65,"")</f>
        <v>3400</v>
      </c>
      <c r="O63" s="12">
        <f>Q63/2*Data!C65</f>
        <v>4088.4003170105061</v>
      </c>
      <c r="P63" s="12">
        <f>IF(B63&gt;0,Data!B65/B63,"")</f>
        <v>3.4148000000000001</v>
      </c>
      <c r="Q63" s="12">
        <f t="shared" si="3"/>
        <v>120.24706814736783</v>
      </c>
      <c r="R63" s="12"/>
      <c r="S63" s="12"/>
      <c r="T63" s="12"/>
    </row>
    <row r="64" spans="1:20">
      <c r="A64">
        <v>59</v>
      </c>
      <c r="B64" s="12">
        <f t="shared" si="1"/>
        <v>47</v>
      </c>
      <c r="C64" s="12">
        <f t="shared" si="2"/>
        <v>56.516122029262881</v>
      </c>
      <c r="M64" s="12">
        <f>INT(SQRT(2*Data!B66*Data!E$4/Data!C66/Data!C$4*100)+0.5)</f>
        <v>47</v>
      </c>
      <c r="N64" s="12">
        <f>IF(B64&gt;0,B64/2*Data!C66,"")</f>
        <v>3290</v>
      </c>
      <c r="O64" s="12">
        <f>Q64/2*Data!C66</f>
        <v>3956.1285420484019</v>
      </c>
      <c r="P64" s="12">
        <f>IF(B64&gt;0,Data!B66/B64,"")</f>
        <v>3.280851063829787</v>
      </c>
      <c r="Q64" s="12">
        <f t="shared" si="3"/>
        <v>56.516122029262881</v>
      </c>
      <c r="R64" s="12"/>
      <c r="S64" s="12"/>
      <c r="T64" s="12"/>
    </row>
    <row r="65" spans="1:20">
      <c r="A65">
        <v>60</v>
      </c>
      <c r="B65" s="12">
        <f t="shared" si="1"/>
        <v>140</v>
      </c>
      <c r="C65" s="12">
        <f t="shared" si="2"/>
        <v>168.34589540631495</v>
      </c>
      <c r="M65" s="12">
        <f>INT(SQRT(2*Data!B67*Data!E$4/Data!C67/Data!C$4*100)+0.5)</f>
        <v>140</v>
      </c>
      <c r="N65" s="12">
        <f>IF(B65&gt;0,B65/2*Data!C67,"")</f>
        <v>2450</v>
      </c>
      <c r="O65" s="12">
        <f>Q65/2*Data!C67</f>
        <v>2946.0531696105118</v>
      </c>
      <c r="P65" s="12">
        <f>IF(B65&gt;0,Data!B67/B65,"")</f>
        <v>2.4588571428571431</v>
      </c>
      <c r="Q65" s="12">
        <f t="shared" si="3"/>
        <v>168.34589540631495</v>
      </c>
      <c r="R65" s="12"/>
      <c r="S65" s="12"/>
      <c r="T65" s="12"/>
    </row>
    <row r="66" spans="1:20">
      <c r="A66">
        <v>61</v>
      </c>
      <c r="B66" s="12">
        <f t="shared" si="1"/>
        <v>750</v>
      </c>
      <c r="C66" s="12">
        <f t="shared" si="2"/>
        <v>901.8530111052587</v>
      </c>
      <c r="M66" s="12">
        <f>INT(SQRT(2*Data!B68*Data!E$4/Data!C68/Data!C$4*100)+0.5)</f>
        <v>750</v>
      </c>
      <c r="N66" s="12">
        <f>IF(B66&gt;0,B66/2*Data!C68,"")</f>
        <v>4500</v>
      </c>
      <c r="O66" s="12">
        <f>Q66/2*Data!C68</f>
        <v>5411.1180666315522</v>
      </c>
      <c r="P66" s="12">
        <f>IF(B66&gt;0,Data!B68/B66,"")</f>
        <v>4.5027733333333329</v>
      </c>
      <c r="Q66" s="12">
        <f t="shared" si="3"/>
        <v>901.8530111052587</v>
      </c>
      <c r="R66" s="12"/>
      <c r="S66" s="12"/>
      <c r="T66" s="12"/>
    </row>
    <row r="67" spans="1:20">
      <c r="A67">
        <v>62</v>
      </c>
      <c r="B67" s="12">
        <f t="shared" si="1"/>
        <v>389</v>
      </c>
      <c r="C67" s="12">
        <f t="shared" si="2"/>
        <v>467.76109509326085</v>
      </c>
      <c r="M67" s="12">
        <f>INT(SQRT(2*Data!B69*Data!E$4/Data!C69/Data!C$4*100)+0.5)</f>
        <v>389</v>
      </c>
      <c r="N67" s="12">
        <f>IF(B67&gt;0,B67/2*Data!C69,"")</f>
        <v>4473.5</v>
      </c>
      <c r="O67" s="12">
        <f>Q67/2*Data!C69</f>
        <v>5379.2525935724998</v>
      </c>
      <c r="P67" s="12">
        <f>IF(B67&gt;0,Data!B69/B67,"")</f>
        <v>4.4777377892030845</v>
      </c>
      <c r="Q67" s="12">
        <f t="shared" si="3"/>
        <v>467.76109509326085</v>
      </c>
      <c r="R67" s="12"/>
      <c r="S67" s="12"/>
      <c r="T67" s="12"/>
    </row>
    <row r="68" spans="1:20">
      <c r="A68">
        <v>63</v>
      </c>
      <c r="B68" s="12">
        <f t="shared" si="1"/>
        <v>309</v>
      </c>
      <c r="C68" s="12">
        <f t="shared" si="2"/>
        <v>371.5634405753666</v>
      </c>
      <c r="M68" s="12">
        <f>INT(SQRT(2*Data!B70*Data!E$4/Data!C70/Data!C$4*100)+0.5)</f>
        <v>309</v>
      </c>
      <c r="N68" s="12">
        <f>IF(B68&gt;0,B68/2*Data!C70,"")</f>
        <v>4171.5</v>
      </c>
      <c r="O68" s="12">
        <f>Q68/2*Data!C70</f>
        <v>5016.106447767449</v>
      </c>
      <c r="P68" s="12">
        <f>IF(B68&gt;0,Data!B70/B68,"")</f>
        <v>4.1605177993527507</v>
      </c>
      <c r="Q68" s="12">
        <f t="shared" si="3"/>
        <v>371.5634405753666</v>
      </c>
      <c r="R68" s="12"/>
      <c r="S68" s="12"/>
      <c r="T68" s="12"/>
    </row>
    <row r="69" spans="1:20">
      <c r="A69">
        <v>64</v>
      </c>
      <c r="B69" s="12">
        <f t="shared" si="1"/>
        <v>605</v>
      </c>
      <c r="C69" s="12">
        <f t="shared" si="2"/>
        <v>727.4947622915754</v>
      </c>
      <c r="M69" s="12">
        <f>INT(SQRT(2*Data!B71*Data!E$4/Data!C71/Data!C$4*100)+0.5)</f>
        <v>605</v>
      </c>
      <c r="N69" s="12">
        <f>IF(B69&gt;0,B69/2*Data!C71,"")</f>
        <v>5445</v>
      </c>
      <c r="O69" s="12">
        <f>Q69/2*Data!C71</f>
        <v>6547.4528606241784</v>
      </c>
      <c r="P69" s="12">
        <f>IF(B69&gt;0,Data!B71/B69,"")</f>
        <v>5.442644628099174</v>
      </c>
      <c r="Q69" s="12">
        <f t="shared" si="3"/>
        <v>727.4947622915754</v>
      </c>
      <c r="R69" s="12"/>
      <c r="S69" s="12"/>
      <c r="T69" s="12"/>
    </row>
    <row r="70" spans="1:20">
      <c r="A70">
        <v>65</v>
      </c>
      <c r="B70" s="12">
        <f t="shared" si="1"/>
        <v>361</v>
      </c>
      <c r="C70" s="12">
        <f t="shared" si="2"/>
        <v>434.09191601199785</v>
      </c>
      <c r="M70" s="12">
        <f>INT(SQRT(2*Data!B72*Data!E$4/Data!C72/Data!C$4*100)+0.5)</f>
        <v>361</v>
      </c>
      <c r="N70" s="12">
        <f>IF(B70&gt;0,B70/2*Data!C72,"")</f>
        <v>5054</v>
      </c>
      <c r="O70" s="12">
        <f>Q70/2*Data!C72</f>
        <v>6077.2868241679698</v>
      </c>
      <c r="P70" s="12">
        <f>IF(B70&gt;0,Data!B72/B70,"")</f>
        <v>5.0578393351800557</v>
      </c>
      <c r="Q70" s="12">
        <f t="shared" ref="Q70:Q105" si="4">M70*M$2</f>
        <v>434.09191601199785</v>
      </c>
      <c r="R70" s="12"/>
      <c r="S70" s="12"/>
      <c r="T70" s="12"/>
    </row>
    <row r="71" spans="1:20">
      <c r="A71">
        <v>66</v>
      </c>
      <c r="B71" s="12">
        <f t="shared" ref="B71:B105" si="5">M71</f>
        <v>292</v>
      </c>
      <c r="C71" s="12">
        <f t="shared" ref="C71:C105" si="6">Q71</f>
        <v>351.12143899031406</v>
      </c>
      <c r="M71" s="12">
        <f>INT(SQRT(2*Data!B73*Data!E$4/Data!C73/Data!C$4*100)+0.5)</f>
        <v>292</v>
      </c>
      <c r="N71" s="12">
        <f>IF(B71&gt;0,B71/2*Data!C73,"")</f>
        <v>4964</v>
      </c>
      <c r="O71" s="12">
        <f>Q71/2*Data!C73</f>
        <v>5969.0644628353393</v>
      </c>
      <c r="P71" s="12">
        <f>IF(B71&gt;0,Data!B73/B71,"")</f>
        <v>4.9619178082191784</v>
      </c>
      <c r="Q71" s="12">
        <f t="shared" si="4"/>
        <v>351.12143899031406</v>
      </c>
      <c r="R71" s="12"/>
      <c r="S71" s="12"/>
      <c r="T71" s="12"/>
    </row>
    <row r="72" spans="1:20">
      <c r="A72">
        <v>67</v>
      </c>
      <c r="B72" s="12">
        <f t="shared" si="5"/>
        <v>219</v>
      </c>
      <c r="C72" s="12">
        <f t="shared" si="6"/>
        <v>263.34107924273553</v>
      </c>
      <c r="M72" s="12">
        <f>INT(SQRT(2*Data!B74*Data!E$4/Data!C74/Data!C$4*100)+0.5)</f>
        <v>219</v>
      </c>
      <c r="N72" s="12">
        <f>IF(B72&gt;0,B72/2*Data!C74,"")</f>
        <v>3504</v>
      </c>
      <c r="O72" s="12">
        <f>Q72/2*Data!C74</f>
        <v>4213.4572678837685</v>
      </c>
      <c r="P72" s="12">
        <f>IF(B72&gt;0,Data!B74/B72,"")</f>
        <v>3.5006392694063928</v>
      </c>
      <c r="Q72" s="12">
        <f t="shared" si="4"/>
        <v>263.34107924273553</v>
      </c>
      <c r="R72" s="12"/>
      <c r="S72" s="12"/>
      <c r="T72" s="12"/>
    </row>
    <row r="73" spans="1:20">
      <c r="A73">
        <v>68</v>
      </c>
      <c r="B73" s="12">
        <f t="shared" si="5"/>
        <v>449</v>
      </c>
      <c r="C73" s="12">
        <f t="shared" si="6"/>
        <v>539.90933598168158</v>
      </c>
      <c r="M73" s="12">
        <f>INT(SQRT(2*Data!B75*Data!E$4/Data!C75/Data!C$4*100)+0.5)</f>
        <v>449</v>
      </c>
      <c r="N73" s="12">
        <f>IF(B73&gt;0,B73/2*Data!C75,"")</f>
        <v>3592</v>
      </c>
      <c r="O73" s="12">
        <f>Q73/2*Data!C75</f>
        <v>4319.2746878534526</v>
      </c>
      <c r="P73" s="12">
        <f>IF(B73&gt;0,Data!B75/B73,"")</f>
        <v>3.5979510022271715</v>
      </c>
      <c r="Q73" s="12">
        <f t="shared" si="4"/>
        <v>539.90933598168158</v>
      </c>
      <c r="R73" s="12"/>
      <c r="S73" s="12"/>
      <c r="T73" s="12"/>
    </row>
    <row r="74" spans="1:20">
      <c r="A74">
        <v>69</v>
      </c>
      <c r="B74" s="12">
        <f t="shared" si="5"/>
        <v>219</v>
      </c>
      <c r="C74" s="12">
        <f t="shared" si="6"/>
        <v>263.34107924273553</v>
      </c>
      <c r="M74" s="12">
        <f>INT(SQRT(2*Data!B76*Data!E$4/Data!C76/Data!C$4*100)+0.5)</f>
        <v>219</v>
      </c>
      <c r="N74" s="12">
        <f>IF(B74&gt;0,B74/2*Data!C76,"")</f>
        <v>4708.5</v>
      </c>
      <c r="O74" s="12">
        <f>Q74/2*Data!C76</f>
        <v>5661.8332037188138</v>
      </c>
      <c r="P74" s="12">
        <f>IF(B74&gt;0,Data!B76/B74,"")</f>
        <v>4.7289497716894981</v>
      </c>
      <c r="Q74" s="12">
        <f t="shared" si="4"/>
        <v>263.34107924273553</v>
      </c>
      <c r="R74" s="12"/>
      <c r="S74" s="12"/>
      <c r="T74" s="12"/>
    </row>
    <row r="75" spans="1:20">
      <c r="A75">
        <v>70</v>
      </c>
      <c r="B75" s="12">
        <f t="shared" si="5"/>
        <v>35</v>
      </c>
      <c r="C75" s="12">
        <f t="shared" si="6"/>
        <v>42.086473851578738</v>
      </c>
      <c r="M75" s="12">
        <f>INT(SQRT(2*Data!B77*Data!E$4/Data!C77/Data!C$4*100)+0.5)</f>
        <v>35</v>
      </c>
      <c r="N75" s="12">
        <f>IF(B75&gt;0,B75/2*Data!C77,"")</f>
        <v>5285</v>
      </c>
      <c r="O75" s="12">
        <f>Q75/2*Data!C77</f>
        <v>6355.0575515883893</v>
      </c>
      <c r="P75" s="12">
        <f>IF(B75&gt;0,Data!B77/B75,"")</f>
        <v>5.2880000000000003</v>
      </c>
      <c r="Q75" s="12">
        <f t="shared" si="4"/>
        <v>42.086473851578738</v>
      </c>
      <c r="R75" s="12"/>
      <c r="S75" s="12"/>
      <c r="T75" s="12"/>
    </row>
    <row r="76" spans="1:20">
      <c r="A76">
        <v>71</v>
      </c>
      <c r="B76" s="12">
        <f t="shared" si="5"/>
        <v>29</v>
      </c>
      <c r="C76" s="12">
        <f t="shared" si="6"/>
        <v>34.871649762736673</v>
      </c>
      <c r="M76" s="12">
        <f>INT(SQRT(2*Data!B78*Data!E$4/Data!C78/Data!C$4*100)+0.5)</f>
        <v>29</v>
      </c>
      <c r="N76" s="12">
        <f>IF(B76&gt;0,B76/2*Data!C78,"")</f>
        <v>2726</v>
      </c>
      <c r="O76" s="12">
        <f>Q76/2*Data!C78</f>
        <v>3277.9350776972474</v>
      </c>
      <c r="P76" s="12">
        <f>IF(B76&gt;0,Data!B78/B76,"")</f>
        <v>2.7282758620689656</v>
      </c>
      <c r="Q76" s="12">
        <f t="shared" si="4"/>
        <v>34.871649762736673</v>
      </c>
      <c r="R76" s="12"/>
      <c r="S76" s="12"/>
      <c r="T76" s="12"/>
    </row>
    <row r="77" spans="1:20">
      <c r="A77">
        <v>72</v>
      </c>
      <c r="B77" s="12">
        <f t="shared" si="5"/>
        <v>281</v>
      </c>
      <c r="C77" s="12">
        <f t="shared" si="6"/>
        <v>337.8942614941036</v>
      </c>
      <c r="M77" s="12">
        <f>INT(SQRT(2*Data!B79*Data!E$4/Data!C79/Data!C$4*100)+0.5)</f>
        <v>281</v>
      </c>
      <c r="N77" s="12">
        <f>IF(B77&gt;0,B77/2*Data!C79,"")</f>
        <v>4355.5</v>
      </c>
      <c r="O77" s="12">
        <f>Q77/2*Data!C79</f>
        <v>5237.3610531586055</v>
      </c>
      <c r="P77" s="12">
        <f>IF(B77&gt;0,Data!B79/B77,"")</f>
        <v>4.3500355871886116</v>
      </c>
      <c r="Q77" s="12">
        <f t="shared" si="4"/>
        <v>337.8942614941036</v>
      </c>
      <c r="R77" s="12"/>
      <c r="S77" s="12"/>
      <c r="T77" s="12"/>
    </row>
    <row r="78" spans="1:20">
      <c r="A78">
        <v>73</v>
      </c>
      <c r="B78" s="12">
        <f t="shared" si="5"/>
        <v>5</v>
      </c>
      <c r="C78" s="12">
        <f t="shared" si="6"/>
        <v>6.0123534073683915</v>
      </c>
      <c r="M78" s="12">
        <f>INT(SQRT(2*Data!B80*Data!E$4/Data!C80/Data!C$4*100)+0.5)</f>
        <v>5</v>
      </c>
      <c r="N78" s="12">
        <f>IF(B78&gt;0,B78/2*Data!C80,"")</f>
        <v>2695</v>
      </c>
      <c r="O78" s="12">
        <f>Q78/2*Data!C80</f>
        <v>3240.6584865715631</v>
      </c>
      <c r="P78" s="12">
        <f>IF(B78&gt;0,Data!B80/B78,"")</f>
        <v>2.6960000000000002</v>
      </c>
      <c r="Q78" s="12">
        <f t="shared" si="4"/>
        <v>6.0123534073683915</v>
      </c>
      <c r="R78" s="12"/>
      <c r="S78" s="12"/>
      <c r="T78" s="12"/>
    </row>
    <row r="79" spans="1:20">
      <c r="A79">
        <v>74</v>
      </c>
      <c r="B79" s="12">
        <f t="shared" si="5"/>
        <v>169</v>
      </c>
      <c r="C79" s="12">
        <f t="shared" si="6"/>
        <v>203.21754516905165</v>
      </c>
      <c r="M79" s="12">
        <f>INT(SQRT(2*Data!B81*Data!E$4/Data!C81/Data!C$4*100)+0.5)</f>
        <v>169</v>
      </c>
      <c r="N79" s="12">
        <f>IF(B79&gt;0,B79/2*Data!C81,"")</f>
        <v>4056</v>
      </c>
      <c r="O79" s="12">
        <f>Q79/2*Data!C81</f>
        <v>4877.2210840572398</v>
      </c>
      <c r="P79" s="12">
        <f>IF(B79&gt;0,Data!B81/B79,"")</f>
        <v>4.0745562130177513</v>
      </c>
      <c r="Q79" s="12">
        <f t="shared" si="4"/>
        <v>203.21754516905165</v>
      </c>
      <c r="R79" s="12"/>
      <c r="S79" s="12"/>
      <c r="T79" s="12"/>
    </row>
    <row r="80" spans="1:20">
      <c r="A80">
        <v>75</v>
      </c>
      <c r="B80" s="12">
        <f t="shared" si="5"/>
        <v>2</v>
      </c>
      <c r="C80" s="12">
        <f t="shared" si="6"/>
        <v>2.4049413629473566</v>
      </c>
      <c r="M80" s="12">
        <f>INT(SQRT(2*Data!B82*Data!E$4/Data!C82/Data!C$4*100)+0.5)</f>
        <v>2</v>
      </c>
      <c r="N80" s="12">
        <f>IF(B80&gt;0,B80/2*Data!C82,"")</f>
        <v>6500</v>
      </c>
      <c r="O80" s="12">
        <f>Q80/2*Data!C82</f>
        <v>7816.0594295789087</v>
      </c>
      <c r="P80" s="12">
        <f>IF(B80&gt;0,Data!B82/B80,"")</f>
        <v>6.5</v>
      </c>
      <c r="Q80" s="12">
        <f t="shared" si="4"/>
        <v>2.4049413629473566</v>
      </c>
      <c r="R80" s="12"/>
      <c r="S80" s="12"/>
      <c r="T80" s="12"/>
    </row>
    <row r="81" spans="1:20">
      <c r="A81">
        <v>76</v>
      </c>
      <c r="B81" s="12">
        <f t="shared" si="5"/>
        <v>190</v>
      </c>
      <c r="C81" s="12">
        <f t="shared" si="6"/>
        <v>228.46942947999887</v>
      </c>
      <c r="M81" s="12">
        <f>INT(SQRT(2*Data!B83*Data!E$4/Data!C83/Data!C$4*100)+0.5)</f>
        <v>190</v>
      </c>
      <c r="N81" s="12">
        <f>IF(B81&gt;0,B81/2*Data!C83,"")</f>
        <v>8170</v>
      </c>
      <c r="O81" s="12">
        <f>Q81/2*Data!C83</f>
        <v>9824.1854676399507</v>
      </c>
      <c r="P81" s="12">
        <f>IF(B81&gt;0,Data!B83/B81,"")</f>
        <v>8.2107368421052627</v>
      </c>
      <c r="Q81" s="12">
        <f t="shared" si="4"/>
        <v>228.46942947999887</v>
      </c>
      <c r="R81" s="12"/>
      <c r="S81" s="12"/>
      <c r="T81" s="12"/>
    </row>
    <row r="82" spans="1:20">
      <c r="A82">
        <v>77</v>
      </c>
      <c r="B82" s="12">
        <f t="shared" si="5"/>
        <v>6</v>
      </c>
      <c r="C82" s="12">
        <f t="shared" si="6"/>
        <v>7.2148240888420698</v>
      </c>
      <c r="M82" s="12">
        <f>INT(SQRT(2*Data!B84*Data!E$4/Data!C84/Data!C$4*100)+0.5)</f>
        <v>6</v>
      </c>
      <c r="N82" s="12">
        <f>IF(B82&gt;0,B82/2*Data!C84,"")</f>
        <v>4701</v>
      </c>
      <c r="O82" s="12">
        <f>Q82/2*Data!C84</f>
        <v>5652.8146736077615</v>
      </c>
      <c r="P82" s="12">
        <f>IF(B82&gt;0,Data!B84/B82,"")</f>
        <v>4.7</v>
      </c>
      <c r="Q82" s="12">
        <f t="shared" si="4"/>
        <v>7.2148240888420698</v>
      </c>
      <c r="R82" s="12"/>
      <c r="S82" s="12"/>
      <c r="T82" s="12"/>
    </row>
    <row r="83" spans="1:20">
      <c r="A83">
        <v>78</v>
      </c>
      <c r="B83" s="12">
        <f t="shared" si="5"/>
        <v>130</v>
      </c>
      <c r="C83" s="12">
        <f t="shared" si="6"/>
        <v>156.32118859157819</v>
      </c>
      <c r="M83" s="12">
        <f>INT(SQRT(2*Data!B85*Data!E$4/Data!C85/Data!C$4*100)+0.5)</f>
        <v>130</v>
      </c>
      <c r="N83" s="12">
        <f>IF(B83&gt;0,B83/2*Data!C85,"")</f>
        <v>7020</v>
      </c>
      <c r="O83" s="12">
        <f>Q83/2*Data!C85</f>
        <v>8441.3441839452225</v>
      </c>
      <c r="P83" s="12">
        <f>IF(B83&gt;0,Data!B85/B83,"")</f>
        <v>7.0344615384615388</v>
      </c>
      <c r="Q83" s="12">
        <f t="shared" si="4"/>
        <v>156.32118859157819</v>
      </c>
      <c r="R83" s="12"/>
      <c r="S83" s="12"/>
      <c r="T83" s="12"/>
    </row>
    <row r="84" spans="1:20">
      <c r="A84">
        <v>79</v>
      </c>
      <c r="B84" s="12">
        <f t="shared" si="5"/>
        <v>50</v>
      </c>
      <c r="C84" s="12">
        <f t="shared" si="6"/>
        <v>60.123534073683913</v>
      </c>
      <c r="M84" s="12">
        <f>INT(SQRT(2*Data!B86*Data!E$4/Data!C86/Data!C$4*100)+0.5)</f>
        <v>50</v>
      </c>
      <c r="N84" s="12">
        <f>IF(B84&gt;0,B84/2*Data!C86,"")</f>
        <v>7100</v>
      </c>
      <c r="O84" s="12">
        <f>Q84/2*Data!C86</f>
        <v>8537.5418384631157</v>
      </c>
      <c r="P84" s="12">
        <f>IF(B84&gt;0,Data!B86/B84,"")</f>
        <v>7.1024000000000003</v>
      </c>
      <c r="Q84" s="12">
        <f t="shared" si="4"/>
        <v>60.123534073683913</v>
      </c>
      <c r="R84" s="12"/>
      <c r="S84" s="12"/>
      <c r="T84" s="12"/>
    </row>
    <row r="85" spans="1:20">
      <c r="A85">
        <v>80</v>
      </c>
      <c r="B85" s="12">
        <f t="shared" si="5"/>
        <v>367</v>
      </c>
      <c r="C85" s="12">
        <f t="shared" si="6"/>
        <v>441.30674010083993</v>
      </c>
      <c r="M85" s="12">
        <f>INT(SQRT(2*Data!B87*Data!E$4/Data!C87/Data!C$4*100)+0.5)</f>
        <v>367</v>
      </c>
      <c r="N85" s="12">
        <f>IF(B85&gt;0,B85/2*Data!C87,"")</f>
        <v>2569</v>
      </c>
      <c r="O85" s="12">
        <f>Q85/2*Data!C87</f>
        <v>3089.1471807058797</v>
      </c>
      <c r="P85" s="12">
        <f>IF(B85&gt;0,Data!B87/B85,"")</f>
        <v>2.5662125340599453</v>
      </c>
      <c r="Q85" s="12">
        <f t="shared" si="4"/>
        <v>441.30674010083993</v>
      </c>
      <c r="R85" s="12"/>
      <c r="S85" s="12"/>
      <c r="T85" s="12"/>
    </row>
    <row r="86" spans="1:20">
      <c r="A86">
        <v>81</v>
      </c>
      <c r="B86" s="12">
        <f t="shared" si="5"/>
        <v>38</v>
      </c>
      <c r="C86" s="12">
        <f t="shared" si="6"/>
        <v>45.693885895999777</v>
      </c>
      <c r="M86" s="12">
        <f>INT(SQRT(2*Data!B88*Data!E$4/Data!C88/Data!C$4*100)+0.5)</f>
        <v>38</v>
      </c>
      <c r="N86" s="12">
        <f>IF(B86&gt;0,B86/2*Data!C88,"")</f>
        <v>4465</v>
      </c>
      <c r="O86" s="12">
        <f>Q86/2*Data!C88</f>
        <v>5369.0315927799738</v>
      </c>
      <c r="P86" s="12">
        <f>IF(B86&gt;0,Data!B88/B86,"")</f>
        <v>4.4715789473684211</v>
      </c>
      <c r="Q86" s="12">
        <f t="shared" si="4"/>
        <v>45.693885895999777</v>
      </c>
      <c r="R86" s="12"/>
      <c r="S86" s="12"/>
      <c r="T86" s="12"/>
    </row>
    <row r="87" spans="1:20">
      <c r="A87">
        <v>82</v>
      </c>
      <c r="B87" s="12">
        <f t="shared" si="5"/>
        <v>613</v>
      </c>
      <c r="C87" s="12">
        <f t="shared" si="6"/>
        <v>737.11452774336476</v>
      </c>
      <c r="M87" s="12">
        <f>INT(SQRT(2*Data!B89*Data!E$4/Data!C89/Data!C$4*100)+0.5)</f>
        <v>613</v>
      </c>
      <c r="N87" s="12">
        <f>IF(B87&gt;0,B87/2*Data!C89,"")</f>
        <v>2452</v>
      </c>
      <c r="O87" s="12">
        <f>Q87/2*Data!C89</f>
        <v>2948.458110973459</v>
      </c>
      <c r="P87" s="12">
        <f>IF(B87&gt;0,Data!B89/B87,"")</f>
        <v>2.4537683523654161</v>
      </c>
      <c r="Q87" s="12">
        <f t="shared" si="4"/>
        <v>737.11452774336476</v>
      </c>
      <c r="R87" s="12"/>
      <c r="S87" s="12"/>
      <c r="T87" s="12"/>
    </row>
    <row r="88" spans="1:20">
      <c r="A88">
        <v>83</v>
      </c>
      <c r="B88" s="12">
        <f t="shared" si="5"/>
        <v>170</v>
      </c>
      <c r="C88" s="12">
        <f t="shared" si="6"/>
        <v>204.42001585052532</v>
      </c>
      <c r="M88" s="12">
        <f>INT(SQRT(2*Data!B90*Data!E$4/Data!C90/Data!C$4*100)+0.5)</f>
        <v>170</v>
      </c>
      <c r="N88" s="12">
        <f>IF(B88&gt;0,B88/2*Data!C90,"")</f>
        <v>18275</v>
      </c>
      <c r="O88" s="12">
        <f>Q88/2*Data!C90</f>
        <v>21975.151703931471</v>
      </c>
      <c r="P88" s="12">
        <f>IF(B88&gt;0,Data!B90/B88,"")</f>
        <v>18.307764705882352</v>
      </c>
      <c r="Q88" s="12">
        <f t="shared" si="4"/>
        <v>204.42001585052532</v>
      </c>
      <c r="R88" s="12"/>
      <c r="S88" s="12"/>
      <c r="T88" s="12"/>
    </row>
    <row r="89" spans="1:20">
      <c r="A89">
        <v>84</v>
      </c>
      <c r="B89" s="12">
        <f t="shared" si="5"/>
        <v>72</v>
      </c>
      <c r="C89" s="12">
        <f t="shared" si="6"/>
        <v>86.577889066104831</v>
      </c>
      <c r="M89" s="12">
        <f>INT(SQRT(2*Data!B91*Data!E$4/Data!C91/Data!C$4*100)+0.5)</f>
        <v>72</v>
      </c>
      <c r="N89" s="12">
        <f>IF(B89&gt;0,B89/2*Data!C91,"")</f>
        <v>11916</v>
      </c>
      <c r="O89" s="12">
        <f>Q89/2*Data!C91</f>
        <v>14328.64064044035</v>
      </c>
      <c r="P89" s="12">
        <f>IF(B89&gt;0,Data!B91/B89,"")</f>
        <v>11.931666666666667</v>
      </c>
      <c r="Q89" s="12">
        <f t="shared" si="4"/>
        <v>86.577889066104831</v>
      </c>
      <c r="R89" s="12"/>
      <c r="S89" s="12"/>
      <c r="T89" s="12"/>
    </row>
    <row r="90" spans="1:20">
      <c r="A90">
        <v>85</v>
      </c>
      <c r="B90" s="12">
        <f t="shared" si="5"/>
        <v>29</v>
      </c>
      <c r="C90" s="12">
        <f t="shared" si="6"/>
        <v>34.871649762736673</v>
      </c>
      <c r="M90" s="12">
        <f>INT(SQRT(2*Data!B92*Data!E$4/Data!C92/Data!C$4*100)+0.5)</f>
        <v>29</v>
      </c>
      <c r="N90" s="12">
        <f>IF(B90&gt;0,B90/2*Data!C92,"")</f>
        <v>5698.5</v>
      </c>
      <c r="O90" s="12">
        <f>Q90/2*Data!C92</f>
        <v>6852.2791783777566</v>
      </c>
      <c r="P90" s="12">
        <f>IF(B90&gt;0,Data!B92/B90,"")</f>
        <v>5.6951724137931032</v>
      </c>
      <c r="Q90" s="12">
        <f t="shared" si="4"/>
        <v>34.871649762736673</v>
      </c>
      <c r="R90" s="12"/>
      <c r="S90" s="12"/>
      <c r="T90" s="12"/>
    </row>
    <row r="91" spans="1:20">
      <c r="A91">
        <v>86</v>
      </c>
      <c r="B91" s="12">
        <f t="shared" si="5"/>
        <v>30</v>
      </c>
      <c r="C91" s="12">
        <f t="shared" si="6"/>
        <v>36.074120444210351</v>
      </c>
      <c r="M91" s="12">
        <f>INT(SQRT(2*Data!B93*Data!E$4/Data!C93/Data!C$4*100)+0.5)</f>
        <v>30</v>
      </c>
      <c r="N91" s="12">
        <f>IF(B91&gt;0,B91/2*Data!C93,"")</f>
        <v>2310</v>
      </c>
      <c r="O91" s="12">
        <f>Q91/2*Data!C93</f>
        <v>2777.7072742041969</v>
      </c>
      <c r="P91" s="12">
        <f>IF(B91&gt;0,Data!B93/B91,"")</f>
        <v>2.3066666666666666</v>
      </c>
      <c r="Q91" s="12">
        <f t="shared" si="4"/>
        <v>36.074120444210351</v>
      </c>
      <c r="R91" s="12"/>
      <c r="S91" s="12"/>
      <c r="T91" s="12"/>
    </row>
    <row r="92" spans="1:20">
      <c r="A92">
        <v>87</v>
      </c>
      <c r="B92" s="12">
        <f t="shared" si="5"/>
        <v>44</v>
      </c>
      <c r="C92" s="12">
        <f t="shared" si="6"/>
        <v>52.908709984841849</v>
      </c>
      <c r="M92" s="12">
        <f>INT(SQRT(2*Data!B94*Data!E$4/Data!C94/Data!C$4*100)+0.5)</f>
        <v>44</v>
      </c>
      <c r="N92" s="12">
        <f>IF(B92&gt;0,B92/2*Data!C94,"")</f>
        <v>4202</v>
      </c>
      <c r="O92" s="12">
        <f>Q92/2*Data!C94</f>
        <v>5052.7818035523969</v>
      </c>
      <c r="P92" s="12">
        <f>IF(B92&gt;0,Data!B94/B92,"")</f>
        <v>4.2018181818181821</v>
      </c>
      <c r="Q92" s="12">
        <f t="shared" si="4"/>
        <v>52.908709984841849</v>
      </c>
      <c r="R92" s="12"/>
      <c r="S92" s="12"/>
      <c r="T92" s="12"/>
    </row>
    <row r="93" spans="1:20">
      <c r="A93">
        <v>88</v>
      </c>
      <c r="B93" s="12">
        <f t="shared" si="5"/>
        <v>695</v>
      </c>
      <c r="C93" s="12">
        <f t="shared" si="6"/>
        <v>835.71712362420647</v>
      </c>
      <c r="M93" s="12">
        <f>INT(SQRT(2*Data!B95*Data!E$4/Data!C95/Data!C$4*100)+0.5)</f>
        <v>695</v>
      </c>
      <c r="N93" s="12">
        <f>IF(B93&gt;0,B93/2*Data!C95,"")</f>
        <v>11467.5</v>
      </c>
      <c r="O93" s="12">
        <f>Q93/2*Data!C95</f>
        <v>13789.332539799407</v>
      </c>
      <c r="P93" s="12">
        <f>IF(B93&gt;0,Data!B95/B93,"")</f>
        <v>11.473611510791367</v>
      </c>
      <c r="Q93" s="12">
        <f t="shared" si="4"/>
        <v>835.71712362420647</v>
      </c>
      <c r="R93" s="12"/>
      <c r="S93" s="12"/>
      <c r="T93" s="12"/>
    </row>
    <row r="94" spans="1:20">
      <c r="A94">
        <v>89</v>
      </c>
      <c r="B94" s="12">
        <f t="shared" si="5"/>
        <v>457</v>
      </c>
      <c r="C94" s="12">
        <f t="shared" si="6"/>
        <v>549.52910143347094</v>
      </c>
      <c r="M94" s="12">
        <f>INT(SQRT(2*Data!B96*Data!E$4/Data!C96/Data!C$4*100)+0.5)</f>
        <v>457</v>
      </c>
      <c r="N94" s="12">
        <f>IF(B94&gt;0,B94/2*Data!C96,"")</f>
        <v>4570</v>
      </c>
      <c r="O94" s="12">
        <f>Q94/2*Data!C96</f>
        <v>5495.291014334709</v>
      </c>
      <c r="P94" s="12">
        <f>IF(B94&gt;0,Data!B96/B94,"")</f>
        <v>4.5736542669584246</v>
      </c>
      <c r="Q94" s="12">
        <f t="shared" si="4"/>
        <v>549.52910143347094</v>
      </c>
      <c r="R94" s="12"/>
      <c r="S94" s="12"/>
      <c r="T94" s="12"/>
    </row>
    <row r="95" spans="1:20">
      <c r="A95">
        <v>90</v>
      </c>
      <c r="B95" s="12">
        <f t="shared" si="5"/>
        <v>502</v>
      </c>
      <c r="C95" s="12">
        <f t="shared" si="6"/>
        <v>603.64028209978653</v>
      </c>
      <c r="M95" s="12">
        <f>INT(SQRT(2*Data!B97*Data!E$4/Data!C97/Data!C$4*100)+0.5)</f>
        <v>502</v>
      </c>
      <c r="N95" s="12">
        <f>IF(B95&gt;0,B95/2*Data!C97,"")</f>
        <v>4769</v>
      </c>
      <c r="O95" s="12">
        <f>Q95/2*Data!C97</f>
        <v>5734.5826799479719</v>
      </c>
      <c r="P95" s="12">
        <f>IF(B95&gt;0,Data!B97/B95,"")</f>
        <v>4.772589641434263</v>
      </c>
      <c r="Q95" s="12">
        <f t="shared" si="4"/>
        <v>603.64028209978653</v>
      </c>
      <c r="R95" s="12"/>
      <c r="S95" s="12"/>
      <c r="T95" s="12"/>
    </row>
    <row r="96" spans="1:20">
      <c r="A96">
        <v>91</v>
      </c>
      <c r="B96" s="12">
        <f t="shared" si="5"/>
        <v>6</v>
      </c>
      <c r="C96" s="12">
        <f t="shared" si="6"/>
        <v>7.2148240888420698</v>
      </c>
      <c r="M96" s="12">
        <f>INT(SQRT(2*Data!B98*Data!E$4/Data!C98/Data!C$4*100)+0.5)</f>
        <v>6</v>
      </c>
      <c r="N96" s="12">
        <f>IF(B96&gt;0,B96/2*Data!C98,"")</f>
        <v>9600</v>
      </c>
      <c r="O96" s="12">
        <f>Q96/2*Data!C98</f>
        <v>11543.718542147311</v>
      </c>
      <c r="P96" s="12">
        <f>IF(B96&gt;0,Data!B98/B96,"")</f>
        <v>9.6</v>
      </c>
      <c r="Q96" s="12">
        <f t="shared" si="4"/>
        <v>7.2148240888420698</v>
      </c>
      <c r="R96" s="12"/>
      <c r="S96" s="12"/>
      <c r="T96" s="12"/>
    </row>
    <row r="97" spans="1:20">
      <c r="A97">
        <v>92</v>
      </c>
      <c r="B97" s="12">
        <f t="shared" si="5"/>
        <v>55</v>
      </c>
      <c r="C97" s="12">
        <f t="shared" si="6"/>
        <v>66.135887481052308</v>
      </c>
      <c r="M97" s="12">
        <f>INT(SQRT(2*Data!B99*Data!E$4/Data!C99/Data!C$4*100)+0.5)</f>
        <v>55</v>
      </c>
      <c r="N97" s="12">
        <f>IF(B97&gt;0,B97/2*Data!C99,"")</f>
        <v>6105</v>
      </c>
      <c r="O97" s="12">
        <f>Q97/2*Data!C99</f>
        <v>7341.0835103968066</v>
      </c>
      <c r="P97" s="12">
        <f>IF(B97&gt;0,Data!B99/B97,"")</f>
        <v>6.1047272727272723</v>
      </c>
      <c r="Q97" s="12">
        <f t="shared" si="4"/>
        <v>66.135887481052308</v>
      </c>
      <c r="R97" s="12"/>
      <c r="S97" s="12"/>
      <c r="T97" s="12"/>
    </row>
    <row r="98" spans="1:20">
      <c r="A98">
        <v>93</v>
      </c>
      <c r="B98" s="12">
        <f t="shared" si="5"/>
        <v>4</v>
      </c>
      <c r="C98" s="12">
        <f t="shared" si="6"/>
        <v>4.8098827258947132</v>
      </c>
      <c r="M98" s="12">
        <f>INT(SQRT(2*Data!B100*Data!E$4/Data!C100/Data!C$4*100)+0.5)</f>
        <v>4</v>
      </c>
      <c r="N98" s="12">
        <f>IF(B98&gt;0,B98/2*Data!C100,"")</f>
        <v>6720</v>
      </c>
      <c r="O98" s="12">
        <f>Q98/2*Data!C100</f>
        <v>8080.6029795031181</v>
      </c>
      <c r="P98" s="12">
        <f>IF(B98&gt;0,Data!B100/B98,"")</f>
        <v>6.72</v>
      </c>
      <c r="Q98" s="12">
        <f t="shared" si="4"/>
        <v>4.8098827258947132</v>
      </c>
      <c r="R98" s="12"/>
      <c r="S98" s="12"/>
      <c r="T98" s="12"/>
    </row>
    <row r="99" spans="1:20">
      <c r="A99">
        <v>94</v>
      </c>
      <c r="B99" s="12">
        <f t="shared" si="5"/>
        <v>49</v>
      </c>
      <c r="C99" s="12">
        <f t="shared" si="6"/>
        <v>58.921063392210236</v>
      </c>
      <c r="M99" s="12">
        <f>INT(SQRT(2*Data!B101*Data!E$4/Data!C101/Data!C$4*100)+0.5)</f>
        <v>49</v>
      </c>
      <c r="N99" s="12">
        <f>IF(B99&gt;0,B99/2*Data!C101,"")</f>
        <v>4826.5</v>
      </c>
      <c r="O99" s="12">
        <f>Q99/2*Data!C101</f>
        <v>5803.7247441327081</v>
      </c>
      <c r="P99" s="12">
        <f>IF(B99&gt;0,Data!B101/B99,"")</f>
        <v>4.8253061224489793</v>
      </c>
      <c r="Q99" s="12">
        <f t="shared" si="4"/>
        <v>58.921063392210236</v>
      </c>
      <c r="R99" s="12"/>
      <c r="S99" s="12"/>
      <c r="T99" s="12"/>
    </row>
    <row r="100" spans="1:20">
      <c r="A100">
        <v>95</v>
      </c>
      <c r="B100" s="12">
        <f t="shared" si="5"/>
        <v>2</v>
      </c>
      <c r="C100" s="12">
        <f t="shared" si="6"/>
        <v>2.4049413629473566</v>
      </c>
      <c r="M100" s="12">
        <f>INT(SQRT(2*Data!B102*Data!E$4/Data!C102/Data!C$4*100)+0.5)</f>
        <v>2</v>
      </c>
      <c r="N100" s="12">
        <f>IF(B100&gt;0,B100/2*Data!C102,"")</f>
        <v>5240</v>
      </c>
      <c r="O100" s="12">
        <f>Q100/2*Data!C102</f>
        <v>6300.9463709220745</v>
      </c>
      <c r="P100" s="12">
        <f>IF(B100&gt;0,Data!B102/B100,"")</f>
        <v>5.24</v>
      </c>
      <c r="Q100" s="12">
        <f t="shared" si="4"/>
        <v>2.4049413629473566</v>
      </c>
      <c r="R100" s="12"/>
      <c r="S100" s="12"/>
      <c r="T100" s="12"/>
    </row>
    <row r="101" spans="1:20">
      <c r="A101">
        <v>96</v>
      </c>
      <c r="B101" s="12">
        <f t="shared" si="5"/>
        <v>48</v>
      </c>
      <c r="C101" s="12">
        <f t="shared" si="6"/>
        <v>57.718592710736559</v>
      </c>
      <c r="M101" s="12">
        <f>INT(SQRT(2*Data!B103*Data!E$4/Data!C103/Data!C$4*100)+0.5)</f>
        <v>48</v>
      </c>
      <c r="N101" s="12">
        <f>IF(B101&gt;0,B101/2*Data!C103,"")</f>
        <v>4320</v>
      </c>
      <c r="O101" s="12">
        <f>Q101/2*Data!C103</f>
        <v>5194.6733439662903</v>
      </c>
      <c r="P101" s="12">
        <f>IF(B101&gt;0,Data!B103/B101,"")</f>
        <v>4.3191666666666668</v>
      </c>
      <c r="Q101" s="12">
        <f t="shared" si="4"/>
        <v>57.718592710736559</v>
      </c>
      <c r="R101" s="12"/>
      <c r="S101" s="12"/>
      <c r="T101" s="12"/>
    </row>
    <row r="102" spans="1:20">
      <c r="A102">
        <v>97</v>
      </c>
      <c r="B102" s="12">
        <f t="shared" si="5"/>
        <v>600</v>
      </c>
      <c r="C102" s="12">
        <f t="shared" si="6"/>
        <v>721.48240888420696</v>
      </c>
      <c r="M102" s="12">
        <f>INT(SQRT(2*Data!B104*Data!E$4/Data!C104/Data!C$4*100)+0.5)</f>
        <v>600</v>
      </c>
      <c r="N102" s="12">
        <f>IF(B102&gt;0,B102/2*Data!C104,"")</f>
        <v>4800</v>
      </c>
      <c r="O102" s="12">
        <f>Q102/2*Data!C104</f>
        <v>5771.8592710736557</v>
      </c>
      <c r="P102" s="12">
        <f>IF(B102&gt;0,Data!B104/B102,"")</f>
        <v>4.803066666666667</v>
      </c>
      <c r="Q102" s="12">
        <f t="shared" si="4"/>
        <v>721.48240888420696</v>
      </c>
      <c r="R102" s="12"/>
      <c r="S102" s="12"/>
      <c r="T102" s="12"/>
    </row>
    <row r="103" spans="1:20">
      <c r="A103">
        <v>98</v>
      </c>
      <c r="B103" s="12">
        <f t="shared" si="5"/>
        <v>572</v>
      </c>
      <c r="C103" s="12">
        <f t="shared" si="6"/>
        <v>687.81322980294397</v>
      </c>
      <c r="M103" s="12">
        <f>INT(SQRT(2*Data!B105*Data!E$4/Data!C105/Data!C$4*100)+0.5)</f>
        <v>572</v>
      </c>
      <c r="N103" s="12">
        <f>IF(B103&gt;0,B103/2*Data!C105,"")</f>
        <v>6006</v>
      </c>
      <c r="O103" s="12">
        <f>Q103/2*Data!C105</f>
        <v>7222.0389129309115</v>
      </c>
      <c r="P103" s="12">
        <f>IF(B103&gt;0,Data!B105/B103,"")</f>
        <v>6.0054545454545449</v>
      </c>
      <c r="Q103" s="12">
        <f t="shared" si="4"/>
        <v>687.81322980294397</v>
      </c>
      <c r="R103" s="12"/>
      <c r="S103" s="12"/>
      <c r="T103" s="12"/>
    </row>
    <row r="104" spans="1:20">
      <c r="A104">
        <v>99</v>
      </c>
      <c r="B104" s="12">
        <f t="shared" si="5"/>
        <v>250</v>
      </c>
      <c r="C104" s="12">
        <f t="shared" si="6"/>
        <v>300.61767036841957</v>
      </c>
      <c r="M104" s="12">
        <f>INT(SQRT(2*Data!B106*Data!E$4/Data!C106/Data!C$4*100)+0.5)</f>
        <v>250</v>
      </c>
      <c r="N104" s="12">
        <f>IF(B104&gt;0,B104/2*Data!C106,"")</f>
        <v>8250</v>
      </c>
      <c r="O104" s="12">
        <f>Q104/2*Data!C106</f>
        <v>9920.3831221578457</v>
      </c>
      <c r="P104" s="12">
        <f>IF(B104&gt;0,Data!B106/B104,"")</f>
        <v>8.2479999999999993</v>
      </c>
      <c r="Q104" s="12">
        <f t="shared" si="4"/>
        <v>300.61767036841957</v>
      </c>
      <c r="R104" s="12"/>
      <c r="S104" s="12"/>
      <c r="T104" s="12"/>
    </row>
    <row r="105" spans="1:20">
      <c r="A105">
        <v>100</v>
      </c>
      <c r="B105" s="12">
        <f t="shared" si="5"/>
        <v>60</v>
      </c>
      <c r="C105" s="12">
        <f t="shared" si="6"/>
        <v>72.148240888420702</v>
      </c>
      <c r="M105" s="12">
        <f>INT(SQRT(2*Data!B107*Data!E$4/Data!C107/Data!C$4*100)+0.5)</f>
        <v>60</v>
      </c>
      <c r="N105" s="12">
        <f>IF(B105&gt;0,B105/2*Data!C107,"")</f>
        <v>4470</v>
      </c>
      <c r="O105" s="12">
        <f>Q105/2*Data!C107</f>
        <v>5375.043946187342</v>
      </c>
      <c r="P105" s="12">
        <f>IF(B105&gt;0,Data!B107/B105,"")</f>
        <v>4.4593333333333334</v>
      </c>
      <c r="Q105" s="12">
        <f t="shared" si="4"/>
        <v>72.148240888420702</v>
      </c>
      <c r="R105" s="12"/>
      <c r="S105" s="12"/>
      <c r="T105" s="12"/>
    </row>
    <row r="107" spans="1:20">
      <c r="N107">
        <f>SUM(N6:N105)</f>
        <v>601137</v>
      </c>
      <c r="O107" s="12">
        <f>SUM(O6:O105)</f>
        <v>722849.61804904265</v>
      </c>
      <c r="P107" s="12">
        <f>SUM(P6:P105)</f>
        <v>601.23534073683913</v>
      </c>
      <c r="Q107" s="12"/>
      <c r="S107" s="12"/>
      <c r="T107" s="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2014-10-22T10:05:30Z</cp:lastPrinted>
  <dcterms:created xsi:type="dcterms:W3CDTF">2010-12-03T15:28:22Z</dcterms:created>
  <dcterms:modified xsi:type="dcterms:W3CDTF">2014-12-16T13:26:39Z</dcterms:modified>
</cp:coreProperties>
</file>