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M109" i="3"/>
  <c r="N109" s="1"/>
  <c r="O109" s="1"/>
  <c r="P109" s="1"/>
  <c r="B109" s="1"/>
  <c r="Q109"/>
  <c r="R109" s="1"/>
  <c r="S109" s="1"/>
  <c r="D109" s="1"/>
  <c r="M110"/>
  <c r="N110" s="1"/>
  <c r="O110" s="1"/>
  <c r="P110" s="1"/>
  <c r="B110" s="1"/>
  <c r="Q110"/>
  <c r="R110" s="1"/>
  <c r="S110" s="1"/>
  <c r="D110" s="1"/>
  <c r="M111"/>
  <c r="N111"/>
  <c r="O111" s="1"/>
  <c r="P111" s="1"/>
  <c r="B111" s="1"/>
  <c r="Q111"/>
  <c r="R111"/>
  <c r="S111" s="1"/>
  <c r="D111" s="1"/>
  <c r="M112"/>
  <c r="N112"/>
  <c r="O112"/>
  <c r="P112" s="1"/>
  <c r="B112" s="1"/>
  <c r="Q112"/>
  <c r="R112"/>
  <c r="S112"/>
  <c r="D112" s="1"/>
  <c r="M113"/>
  <c r="N113" s="1"/>
  <c r="O113" s="1"/>
  <c r="P113" s="1"/>
  <c r="B113" s="1"/>
  <c r="Q113"/>
  <c r="R113" s="1"/>
  <c r="S113" s="1"/>
  <c r="D113" s="1"/>
  <c r="M114"/>
  <c r="N114" s="1"/>
  <c r="O114" s="1"/>
  <c r="P114" s="1"/>
  <c r="B114" s="1"/>
  <c r="M115"/>
  <c r="N115"/>
  <c r="O115" s="1"/>
  <c r="P115" s="1"/>
  <c r="B115" s="1"/>
  <c r="Q115"/>
  <c r="R115"/>
  <c r="S115" s="1"/>
  <c r="D115" s="1"/>
  <c r="M116"/>
  <c r="N116"/>
  <c r="O116"/>
  <c r="P116" s="1"/>
  <c r="B116" s="1"/>
  <c r="Q116"/>
  <c r="R116"/>
  <c r="S116"/>
  <c r="D116" s="1"/>
  <c r="M117"/>
  <c r="N117" s="1"/>
  <c r="O117" s="1"/>
  <c r="P117" s="1"/>
  <c r="B117" s="1"/>
  <c r="Q117"/>
  <c r="R117" s="1"/>
  <c r="S117" s="1"/>
  <c r="D117" s="1"/>
  <c r="M118"/>
  <c r="N118" s="1"/>
  <c r="O118" s="1"/>
  <c r="P118" s="1"/>
  <c r="B118" s="1"/>
  <c r="Q118"/>
  <c r="R118" s="1"/>
  <c r="S118" s="1"/>
  <c r="D118" s="1"/>
  <c r="M119"/>
  <c r="N119"/>
  <c r="O119" s="1"/>
  <c r="P119" s="1"/>
  <c r="B119" s="1"/>
  <c r="Q119"/>
  <c r="R119"/>
  <c r="S119" s="1"/>
  <c r="D119" s="1"/>
  <c r="M120"/>
  <c r="N120"/>
  <c r="O120"/>
  <c r="P120" s="1"/>
  <c r="B120" s="1"/>
  <c r="Q120"/>
  <c r="R120"/>
  <c r="S120"/>
  <c r="D120" s="1"/>
  <c r="M121"/>
  <c r="N121" s="1"/>
  <c r="O121" s="1"/>
  <c r="P121" s="1"/>
  <c r="B121" s="1"/>
  <c r="Q121"/>
  <c r="R121" s="1"/>
  <c r="S121" s="1"/>
  <c r="D121" s="1"/>
  <c r="M122"/>
  <c r="N122" s="1"/>
  <c r="O122" s="1"/>
  <c r="P122" s="1"/>
  <c r="B122" s="1"/>
  <c r="M123"/>
  <c r="N123"/>
  <c r="O123" s="1"/>
  <c r="P123" s="1"/>
  <c r="B123" s="1"/>
  <c r="Q123"/>
  <c r="R123"/>
  <c r="S123" s="1"/>
  <c r="D123" s="1"/>
  <c r="M124"/>
  <c r="N124"/>
  <c r="O124"/>
  <c r="P124" s="1"/>
  <c r="B124" s="1"/>
  <c r="Q124"/>
  <c r="R124"/>
  <c r="S124"/>
  <c r="D124" s="1"/>
  <c r="M125"/>
  <c r="N125" s="1"/>
  <c r="O125" s="1"/>
  <c r="P125" s="1"/>
  <c r="B125" s="1"/>
  <c r="Q125"/>
  <c r="R125" s="1"/>
  <c r="S125" s="1"/>
  <c r="D125" s="1"/>
  <c r="M126"/>
  <c r="N126" s="1"/>
  <c r="O126" s="1"/>
  <c r="P126" s="1"/>
  <c r="B126" s="1"/>
  <c r="Q126"/>
  <c r="R126" s="1"/>
  <c r="S126" s="1"/>
  <c r="D126" s="1"/>
  <c r="M127"/>
  <c r="N127"/>
  <c r="O127" s="1"/>
  <c r="P127" s="1"/>
  <c r="B127" s="1"/>
  <c r="Q127"/>
  <c r="R127"/>
  <c r="S127" s="1"/>
  <c r="D127" s="1"/>
  <c r="M128"/>
  <c r="N128"/>
  <c r="O128"/>
  <c r="P128" s="1"/>
  <c r="B128" s="1"/>
  <c r="Q128"/>
  <c r="R128"/>
  <c r="S128"/>
  <c r="D128" s="1"/>
  <c r="M129"/>
  <c r="N129" s="1"/>
  <c r="O129" s="1"/>
  <c r="P129" s="1"/>
  <c r="B129" s="1"/>
  <c r="Q129"/>
  <c r="R129" s="1"/>
  <c r="S129" s="1"/>
  <c r="D129" s="1"/>
  <c r="M130"/>
  <c r="N130" s="1"/>
  <c r="O130" s="1"/>
  <c r="P130" s="1"/>
  <c r="B130" s="1"/>
  <c r="M131"/>
  <c r="N131"/>
  <c r="O131" s="1"/>
  <c r="P131" s="1"/>
  <c r="B131" s="1"/>
  <c r="Q131"/>
  <c r="R131"/>
  <c r="S131" s="1"/>
  <c r="D131" s="1"/>
  <c r="M132"/>
  <c r="N132"/>
  <c r="O132"/>
  <c r="P132" s="1"/>
  <c r="B132" s="1"/>
  <c r="Q132"/>
  <c r="R132"/>
  <c r="S132"/>
  <c r="D132" s="1"/>
  <c r="M133"/>
  <c r="N133" s="1"/>
  <c r="O133" s="1"/>
  <c r="P133" s="1"/>
  <c r="B133" s="1"/>
  <c r="Q133"/>
  <c r="R133" s="1"/>
  <c r="S133" s="1"/>
  <c r="D133" s="1"/>
  <c r="M134"/>
  <c r="N134" s="1"/>
  <c r="O134" s="1"/>
  <c r="P134" s="1"/>
  <c r="B134" s="1"/>
  <c r="Q134"/>
  <c r="R134" s="1"/>
  <c r="S134" s="1"/>
  <c r="D134" s="1"/>
  <c r="M135"/>
  <c r="N135"/>
  <c r="O135" s="1"/>
  <c r="P135" s="1"/>
  <c r="B135" s="1"/>
  <c r="Q135"/>
  <c r="R135"/>
  <c r="S135" s="1"/>
  <c r="D135" s="1"/>
  <c r="M136"/>
  <c r="N136"/>
  <c r="O136"/>
  <c r="P136" s="1"/>
  <c r="B136" s="1"/>
  <c r="Q136"/>
  <c r="R136"/>
  <c r="S136"/>
  <c r="D136" s="1"/>
  <c r="M137"/>
  <c r="N137" s="1"/>
  <c r="O137" s="1"/>
  <c r="P137" s="1"/>
  <c r="B137" s="1"/>
  <c r="Q137"/>
  <c r="R137" s="1"/>
  <c r="S137" s="1"/>
  <c r="D137" s="1"/>
  <c r="M138"/>
  <c r="N138" s="1"/>
  <c r="O138" s="1"/>
  <c r="P138" s="1"/>
  <c r="B138" s="1"/>
  <c r="Q138"/>
  <c r="R138" s="1"/>
  <c r="S138" s="1"/>
  <c r="D138" s="1"/>
  <c r="M139"/>
  <c r="N139"/>
  <c r="O139" s="1"/>
  <c r="P139" s="1"/>
  <c r="B139" s="1"/>
  <c r="Q139"/>
  <c r="R139"/>
  <c r="S139" s="1"/>
  <c r="D139" s="1"/>
  <c r="M140"/>
  <c r="N140"/>
  <c r="O140"/>
  <c r="P140" s="1"/>
  <c r="B140" s="1"/>
  <c r="Q140"/>
  <c r="R140"/>
  <c r="S140"/>
  <c r="D140" s="1"/>
  <c r="M141"/>
  <c r="N141" s="1"/>
  <c r="O141" s="1"/>
  <c r="P141" s="1"/>
  <c r="B141" s="1"/>
  <c r="Q141"/>
  <c r="R141" s="1"/>
  <c r="S141" s="1"/>
  <c r="D141" s="1"/>
  <c r="M142"/>
  <c r="N142" s="1"/>
  <c r="O142" s="1"/>
  <c r="P142" s="1"/>
  <c r="B142" s="1"/>
  <c r="Q142"/>
  <c r="R142" s="1"/>
  <c r="S142" s="1"/>
  <c r="D142" s="1"/>
  <c r="M143"/>
  <c r="N143"/>
  <c r="O143" s="1"/>
  <c r="P143" s="1"/>
  <c r="B143" s="1"/>
  <c r="Q143"/>
  <c r="R143"/>
  <c r="S143" s="1"/>
  <c r="D143" s="1"/>
  <c r="M144"/>
  <c r="N144"/>
  <c r="O144"/>
  <c r="P144" s="1"/>
  <c r="B144" s="1"/>
  <c r="Q144"/>
  <c r="R144"/>
  <c r="S144"/>
  <c r="D144" s="1"/>
  <c r="M145"/>
  <c r="N145" s="1"/>
  <c r="O145" s="1"/>
  <c r="P145" s="1"/>
  <c r="B145" s="1"/>
  <c r="Q145"/>
  <c r="R145" s="1"/>
  <c r="S145" s="1"/>
  <c r="D145" s="1"/>
  <c r="M146"/>
  <c r="N146" s="1"/>
  <c r="O146" s="1"/>
  <c r="P146" s="1"/>
  <c r="B146" s="1"/>
  <c r="Q146"/>
  <c r="R146" s="1"/>
  <c r="S146" s="1"/>
  <c r="D146" s="1"/>
  <c r="M147"/>
  <c r="N147"/>
  <c r="O147" s="1"/>
  <c r="P147" s="1"/>
  <c r="B147" s="1"/>
  <c r="Q147"/>
  <c r="R147"/>
  <c r="S147" s="1"/>
  <c r="D147" s="1"/>
  <c r="M148"/>
  <c r="N148"/>
  <c r="O148"/>
  <c r="P148" s="1"/>
  <c r="B148" s="1"/>
  <c r="Q148"/>
  <c r="R148"/>
  <c r="S148"/>
  <c r="D148" s="1"/>
  <c r="M149"/>
  <c r="Q149" s="1"/>
  <c r="R149" s="1"/>
  <c r="S149" s="1"/>
  <c r="D149" s="1"/>
  <c r="M150"/>
  <c r="N150" s="1"/>
  <c r="O150" s="1"/>
  <c r="P150" s="1"/>
  <c r="B150" s="1"/>
  <c r="M151"/>
  <c r="N151"/>
  <c r="O151" s="1"/>
  <c r="P151" s="1"/>
  <c r="B151" s="1"/>
  <c r="Q151"/>
  <c r="R151"/>
  <c r="S151" s="1"/>
  <c r="D151" s="1"/>
  <c r="M152"/>
  <c r="N152"/>
  <c r="O152"/>
  <c r="P152" s="1"/>
  <c r="B152" s="1"/>
  <c r="Q152"/>
  <c r="R152"/>
  <c r="S152"/>
  <c r="D152" s="1"/>
  <c r="M153"/>
  <c r="N153" s="1"/>
  <c r="O153" s="1"/>
  <c r="P153" s="1"/>
  <c r="B153" s="1"/>
  <c r="Q153"/>
  <c r="R153" s="1"/>
  <c r="S153" s="1"/>
  <c r="D153" s="1"/>
  <c r="M154"/>
  <c r="N154" s="1"/>
  <c r="O154" s="1"/>
  <c r="P154" s="1"/>
  <c r="B154" s="1"/>
  <c r="Q154"/>
  <c r="R154" s="1"/>
  <c r="S154" s="1"/>
  <c r="D154" s="1"/>
  <c r="M155"/>
  <c r="N155"/>
  <c r="O155" s="1"/>
  <c r="P155" s="1"/>
  <c r="B155" s="1"/>
  <c r="Q155"/>
  <c r="R155"/>
  <c r="S155" s="1"/>
  <c r="D155" s="1"/>
  <c r="M156"/>
  <c r="N156"/>
  <c r="O156"/>
  <c r="P156" s="1"/>
  <c r="B156" s="1"/>
  <c r="Q156"/>
  <c r="R156"/>
  <c r="S156"/>
  <c r="D156" s="1"/>
  <c r="M157"/>
  <c r="Q157" s="1"/>
  <c r="R157" s="1"/>
  <c r="S157" s="1"/>
  <c r="D157" s="1"/>
  <c r="M158"/>
  <c r="N158" s="1"/>
  <c r="O158" s="1"/>
  <c r="P158" s="1"/>
  <c r="B158" s="1"/>
  <c r="Q158"/>
  <c r="R158" s="1"/>
  <c r="S158" s="1"/>
  <c r="D158" s="1"/>
  <c r="H14"/>
  <c r="U160"/>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156"/>
  <c r="U157"/>
  <c r="U158"/>
  <c r="U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9"/>
  <c r="H8"/>
  <c r="C109"/>
  <c r="E109"/>
  <c r="C110"/>
  <c r="E110"/>
  <c r="C111"/>
  <c r="E111"/>
  <c r="C112"/>
  <c r="E112"/>
  <c r="C113"/>
  <c r="E113"/>
  <c r="C114"/>
  <c r="E114"/>
  <c r="C115"/>
  <c r="E115"/>
  <c r="C116"/>
  <c r="E116"/>
  <c r="C117"/>
  <c r="E117"/>
  <c r="C118"/>
  <c r="E118"/>
  <c r="C119"/>
  <c r="E119"/>
  <c r="C120"/>
  <c r="E120"/>
  <c r="C121"/>
  <c r="E121"/>
  <c r="C122"/>
  <c r="E122"/>
  <c r="C123"/>
  <c r="E123"/>
  <c r="C124"/>
  <c r="E124"/>
  <c r="C125"/>
  <c r="E125"/>
  <c r="C126"/>
  <c r="E126"/>
  <c r="C127"/>
  <c r="E127"/>
  <c r="C128"/>
  <c r="E128"/>
  <c r="C129"/>
  <c r="E129"/>
  <c r="C130"/>
  <c r="E130"/>
  <c r="C131"/>
  <c r="E131"/>
  <c r="C132"/>
  <c r="E132"/>
  <c r="C133"/>
  <c r="E133"/>
  <c r="C134"/>
  <c r="E134"/>
  <c r="C135"/>
  <c r="E135"/>
  <c r="C136"/>
  <c r="E136"/>
  <c r="C137"/>
  <c r="E137"/>
  <c r="C138"/>
  <c r="E138"/>
  <c r="C139"/>
  <c r="E139"/>
  <c r="C140"/>
  <c r="E140"/>
  <c r="C141"/>
  <c r="E141"/>
  <c r="C142"/>
  <c r="E142"/>
  <c r="C143"/>
  <c r="E143"/>
  <c r="C144"/>
  <c r="E144"/>
  <c r="C145"/>
  <c r="E145"/>
  <c r="C146"/>
  <c r="E146"/>
  <c r="C147"/>
  <c r="E147"/>
  <c r="C148"/>
  <c r="E148"/>
  <c r="C149"/>
  <c r="E149"/>
  <c r="C150"/>
  <c r="E150"/>
  <c r="C151"/>
  <c r="E151"/>
  <c r="C152"/>
  <c r="E152"/>
  <c r="C153"/>
  <c r="E153"/>
  <c r="C154"/>
  <c r="E154"/>
  <c r="C155"/>
  <c r="E155"/>
  <c r="C156"/>
  <c r="E156"/>
  <c r="C157"/>
  <c r="E157"/>
  <c r="C158"/>
  <c r="E158"/>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
  <c r="C11"/>
  <c r="C12"/>
  <c r="C13"/>
  <c r="C14"/>
  <c r="C15"/>
  <c r="C16"/>
  <c r="E10"/>
  <c r="E11"/>
  <c r="E12"/>
  <c r="E13"/>
  <c r="E14"/>
  <c r="E15"/>
  <c r="E16"/>
  <c r="E9"/>
  <c r="C9"/>
  <c r="M28"/>
  <c r="N28" s="1"/>
  <c r="O28" s="1"/>
  <c r="P28" s="1"/>
  <c r="B28" s="1"/>
  <c r="M29"/>
  <c r="N29"/>
  <c r="O29" s="1"/>
  <c r="P29" s="1"/>
  <c r="B29" s="1"/>
  <c r="Q29"/>
  <c r="R29" s="1"/>
  <c r="S29" s="1"/>
  <c r="D29" s="1"/>
  <c r="M30"/>
  <c r="N30" s="1"/>
  <c r="O30" s="1"/>
  <c r="P30" s="1"/>
  <c r="B30" s="1"/>
  <c r="M31"/>
  <c r="N31" s="1"/>
  <c r="O31" s="1"/>
  <c r="P31" s="1"/>
  <c r="B31" s="1"/>
  <c r="M32"/>
  <c r="N32" s="1"/>
  <c r="O32" s="1"/>
  <c r="P32" s="1"/>
  <c r="B32" s="1"/>
  <c r="M33"/>
  <c r="N33" s="1"/>
  <c r="O33" s="1"/>
  <c r="P33" s="1"/>
  <c r="B33" s="1"/>
  <c r="M34"/>
  <c r="N34" s="1"/>
  <c r="O34" s="1"/>
  <c r="P34" s="1"/>
  <c r="B34" s="1"/>
  <c r="M35"/>
  <c r="N35" s="1"/>
  <c r="O35" s="1"/>
  <c r="P35" s="1"/>
  <c r="B35" s="1"/>
  <c r="M36"/>
  <c r="N36" s="1"/>
  <c r="O36" s="1"/>
  <c r="P36" s="1"/>
  <c r="B36" s="1"/>
  <c r="M37"/>
  <c r="N37" s="1"/>
  <c r="O37" s="1"/>
  <c r="P37" s="1"/>
  <c r="B37" s="1"/>
  <c r="M38"/>
  <c r="N38" s="1"/>
  <c r="O38" s="1"/>
  <c r="P38" s="1"/>
  <c r="B38" s="1"/>
  <c r="M39"/>
  <c r="N39" s="1"/>
  <c r="O39" s="1"/>
  <c r="P39" s="1"/>
  <c r="B39" s="1"/>
  <c r="M40"/>
  <c r="N40" s="1"/>
  <c r="O40" s="1"/>
  <c r="P40" s="1"/>
  <c r="B40" s="1"/>
  <c r="M41"/>
  <c r="N41" s="1"/>
  <c r="O41" s="1"/>
  <c r="P41" s="1"/>
  <c r="B41" s="1"/>
  <c r="M42"/>
  <c r="N42" s="1"/>
  <c r="O42" s="1"/>
  <c r="P42" s="1"/>
  <c r="B42" s="1"/>
  <c r="M43"/>
  <c r="N43" s="1"/>
  <c r="O43" s="1"/>
  <c r="P43" s="1"/>
  <c r="B43" s="1"/>
  <c r="M44"/>
  <c r="N44" s="1"/>
  <c r="O44" s="1"/>
  <c r="P44" s="1"/>
  <c r="B44" s="1"/>
  <c r="M45"/>
  <c r="N45" s="1"/>
  <c r="O45" s="1"/>
  <c r="P45" s="1"/>
  <c r="B45" s="1"/>
  <c r="M46"/>
  <c r="N46" s="1"/>
  <c r="O46" s="1"/>
  <c r="P46" s="1"/>
  <c r="B46" s="1"/>
  <c r="M47"/>
  <c r="N47" s="1"/>
  <c r="O47" s="1"/>
  <c r="P47" s="1"/>
  <c r="B47" s="1"/>
  <c r="M48"/>
  <c r="N48" s="1"/>
  <c r="O48" s="1"/>
  <c r="P48" s="1"/>
  <c r="B48" s="1"/>
  <c r="M49"/>
  <c r="N49" s="1"/>
  <c r="O49" s="1"/>
  <c r="P49" s="1"/>
  <c r="B49" s="1"/>
  <c r="M50"/>
  <c r="N50" s="1"/>
  <c r="O50" s="1"/>
  <c r="P50" s="1"/>
  <c r="B50" s="1"/>
  <c r="M51"/>
  <c r="N51" s="1"/>
  <c r="O51" s="1"/>
  <c r="P51" s="1"/>
  <c r="B51" s="1"/>
  <c r="M52"/>
  <c r="N52" s="1"/>
  <c r="O52" s="1"/>
  <c r="P52" s="1"/>
  <c r="B52" s="1"/>
  <c r="M53"/>
  <c r="N53" s="1"/>
  <c r="O53" s="1"/>
  <c r="P53" s="1"/>
  <c r="B53" s="1"/>
  <c r="M54"/>
  <c r="N54" s="1"/>
  <c r="O54" s="1"/>
  <c r="P54" s="1"/>
  <c r="B54" s="1"/>
  <c r="M55"/>
  <c r="N55" s="1"/>
  <c r="O55" s="1"/>
  <c r="P55" s="1"/>
  <c r="B55" s="1"/>
  <c r="M56"/>
  <c r="N56" s="1"/>
  <c r="O56" s="1"/>
  <c r="P56" s="1"/>
  <c r="B56" s="1"/>
  <c r="M57"/>
  <c r="N57" s="1"/>
  <c r="O57" s="1"/>
  <c r="P57" s="1"/>
  <c r="B57" s="1"/>
  <c r="M58"/>
  <c r="N58" s="1"/>
  <c r="O58" s="1"/>
  <c r="P58" s="1"/>
  <c r="B58" s="1"/>
  <c r="M59"/>
  <c r="N59" s="1"/>
  <c r="O59" s="1"/>
  <c r="P59" s="1"/>
  <c r="B59" s="1"/>
  <c r="M60"/>
  <c r="N60" s="1"/>
  <c r="O60" s="1"/>
  <c r="P60" s="1"/>
  <c r="B60" s="1"/>
  <c r="M61"/>
  <c r="N61" s="1"/>
  <c r="O61" s="1"/>
  <c r="P61" s="1"/>
  <c r="B61" s="1"/>
  <c r="M62"/>
  <c r="N62" s="1"/>
  <c r="O62" s="1"/>
  <c r="P62" s="1"/>
  <c r="B62" s="1"/>
  <c r="M63"/>
  <c r="N63" s="1"/>
  <c r="O63" s="1"/>
  <c r="P63" s="1"/>
  <c r="B63" s="1"/>
  <c r="M64"/>
  <c r="N64" s="1"/>
  <c r="O64" s="1"/>
  <c r="P64" s="1"/>
  <c r="B64" s="1"/>
  <c r="M65"/>
  <c r="N65" s="1"/>
  <c r="O65" s="1"/>
  <c r="P65" s="1"/>
  <c r="B65" s="1"/>
  <c r="M66"/>
  <c r="N66" s="1"/>
  <c r="O66" s="1"/>
  <c r="P66" s="1"/>
  <c r="B66" s="1"/>
  <c r="M67"/>
  <c r="N67" s="1"/>
  <c r="O67" s="1"/>
  <c r="P67" s="1"/>
  <c r="B67" s="1"/>
  <c r="M68"/>
  <c r="N68" s="1"/>
  <c r="O68" s="1"/>
  <c r="P68" s="1"/>
  <c r="B68" s="1"/>
  <c r="M69"/>
  <c r="N69" s="1"/>
  <c r="O69" s="1"/>
  <c r="P69" s="1"/>
  <c r="B69" s="1"/>
  <c r="M70"/>
  <c r="N70" s="1"/>
  <c r="O70" s="1"/>
  <c r="P70" s="1"/>
  <c r="B70" s="1"/>
  <c r="M71"/>
  <c r="N71" s="1"/>
  <c r="O71" s="1"/>
  <c r="P71" s="1"/>
  <c r="B71" s="1"/>
  <c r="M72"/>
  <c r="N72" s="1"/>
  <c r="O72" s="1"/>
  <c r="P72" s="1"/>
  <c r="B72" s="1"/>
  <c r="M73"/>
  <c r="N73" s="1"/>
  <c r="O73" s="1"/>
  <c r="P73" s="1"/>
  <c r="B73" s="1"/>
  <c r="M74"/>
  <c r="N74" s="1"/>
  <c r="O74" s="1"/>
  <c r="P74" s="1"/>
  <c r="B74" s="1"/>
  <c r="M75"/>
  <c r="N75" s="1"/>
  <c r="O75" s="1"/>
  <c r="P75" s="1"/>
  <c r="B75" s="1"/>
  <c r="M76"/>
  <c r="N76" s="1"/>
  <c r="O76" s="1"/>
  <c r="P76" s="1"/>
  <c r="B76" s="1"/>
  <c r="M77"/>
  <c r="N77" s="1"/>
  <c r="O77" s="1"/>
  <c r="P77" s="1"/>
  <c r="B77" s="1"/>
  <c r="M78"/>
  <c r="N78" s="1"/>
  <c r="O78" s="1"/>
  <c r="P78" s="1"/>
  <c r="B78" s="1"/>
  <c r="M79"/>
  <c r="N79" s="1"/>
  <c r="O79" s="1"/>
  <c r="P79" s="1"/>
  <c r="B79" s="1"/>
  <c r="M80"/>
  <c r="N80" s="1"/>
  <c r="O80" s="1"/>
  <c r="P80" s="1"/>
  <c r="B80" s="1"/>
  <c r="M81"/>
  <c r="N81" s="1"/>
  <c r="O81" s="1"/>
  <c r="P81" s="1"/>
  <c r="B81" s="1"/>
  <c r="M82"/>
  <c r="N82" s="1"/>
  <c r="O82" s="1"/>
  <c r="P82" s="1"/>
  <c r="B82" s="1"/>
  <c r="M83"/>
  <c r="N83" s="1"/>
  <c r="O83" s="1"/>
  <c r="P83" s="1"/>
  <c r="B83" s="1"/>
  <c r="M84"/>
  <c r="N84" s="1"/>
  <c r="O84" s="1"/>
  <c r="P84" s="1"/>
  <c r="B84" s="1"/>
  <c r="M85"/>
  <c r="N85" s="1"/>
  <c r="O85" s="1"/>
  <c r="P85" s="1"/>
  <c r="B85" s="1"/>
  <c r="M86"/>
  <c r="N86" s="1"/>
  <c r="O86" s="1"/>
  <c r="P86" s="1"/>
  <c r="B86" s="1"/>
  <c r="M87"/>
  <c r="N87" s="1"/>
  <c r="O87" s="1"/>
  <c r="P87" s="1"/>
  <c r="B87" s="1"/>
  <c r="M88"/>
  <c r="N88" s="1"/>
  <c r="O88" s="1"/>
  <c r="P88" s="1"/>
  <c r="B88" s="1"/>
  <c r="M89"/>
  <c r="N89" s="1"/>
  <c r="O89" s="1"/>
  <c r="P89" s="1"/>
  <c r="B89" s="1"/>
  <c r="M90"/>
  <c r="N90" s="1"/>
  <c r="O90" s="1"/>
  <c r="P90" s="1"/>
  <c r="B90" s="1"/>
  <c r="M91"/>
  <c r="N91" s="1"/>
  <c r="O91" s="1"/>
  <c r="P91" s="1"/>
  <c r="B91" s="1"/>
  <c r="M92"/>
  <c r="N92" s="1"/>
  <c r="O92" s="1"/>
  <c r="P92" s="1"/>
  <c r="B92" s="1"/>
  <c r="M93"/>
  <c r="N93" s="1"/>
  <c r="O93" s="1"/>
  <c r="P93" s="1"/>
  <c r="B93" s="1"/>
  <c r="M94"/>
  <c r="N94" s="1"/>
  <c r="O94" s="1"/>
  <c r="P94" s="1"/>
  <c r="B94" s="1"/>
  <c r="M95"/>
  <c r="N95" s="1"/>
  <c r="O95" s="1"/>
  <c r="P95" s="1"/>
  <c r="B95" s="1"/>
  <c r="M96"/>
  <c r="N96" s="1"/>
  <c r="O96" s="1"/>
  <c r="P96" s="1"/>
  <c r="B96" s="1"/>
  <c r="M97"/>
  <c r="N97" s="1"/>
  <c r="O97" s="1"/>
  <c r="P97" s="1"/>
  <c r="B97" s="1"/>
  <c r="M98"/>
  <c r="N98" s="1"/>
  <c r="O98" s="1"/>
  <c r="P98" s="1"/>
  <c r="B98" s="1"/>
  <c r="M99"/>
  <c r="N99" s="1"/>
  <c r="O99" s="1"/>
  <c r="P99" s="1"/>
  <c r="B99" s="1"/>
  <c r="M100"/>
  <c r="N100" s="1"/>
  <c r="O100" s="1"/>
  <c r="P100" s="1"/>
  <c r="B100" s="1"/>
  <c r="M101"/>
  <c r="N101" s="1"/>
  <c r="O101" s="1"/>
  <c r="P101" s="1"/>
  <c r="B101" s="1"/>
  <c r="M102"/>
  <c r="N102" s="1"/>
  <c r="O102" s="1"/>
  <c r="P102" s="1"/>
  <c r="B102" s="1"/>
  <c r="M103"/>
  <c r="N103" s="1"/>
  <c r="O103" s="1"/>
  <c r="P103" s="1"/>
  <c r="B103" s="1"/>
  <c r="M104"/>
  <c r="N104" s="1"/>
  <c r="O104" s="1"/>
  <c r="P104" s="1"/>
  <c r="B104" s="1"/>
  <c r="M105"/>
  <c r="N105" s="1"/>
  <c r="O105" s="1"/>
  <c r="P105" s="1"/>
  <c r="B105" s="1"/>
  <c r="M106"/>
  <c r="N106" s="1"/>
  <c r="O106" s="1"/>
  <c r="P106" s="1"/>
  <c r="B106" s="1"/>
  <c r="M107"/>
  <c r="N107" s="1"/>
  <c r="O107" s="1"/>
  <c r="P107" s="1"/>
  <c r="B107" s="1"/>
  <c r="M108"/>
  <c r="N108" s="1"/>
  <c r="O108" s="1"/>
  <c r="P108" s="1"/>
  <c r="B108" s="1"/>
  <c r="M10"/>
  <c r="N10" s="1"/>
  <c r="O10" s="1"/>
  <c r="P10" s="1"/>
  <c r="B10" s="1"/>
  <c r="M11"/>
  <c r="N11" s="1"/>
  <c r="O11" s="1"/>
  <c r="P11" s="1"/>
  <c r="B11" s="1"/>
  <c r="M12"/>
  <c r="N12" s="1"/>
  <c r="O12" s="1"/>
  <c r="P12" s="1"/>
  <c r="B12" s="1"/>
  <c r="M13"/>
  <c r="N13" s="1"/>
  <c r="O13" s="1"/>
  <c r="P13" s="1"/>
  <c r="B13" s="1"/>
  <c r="M14"/>
  <c r="N14" s="1"/>
  <c r="O14" s="1"/>
  <c r="P14" s="1"/>
  <c r="B14" s="1"/>
  <c r="M15"/>
  <c r="N15" s="1"/>
  <c r="O15" s="1"/>
  <c r="P15" s="1"/>
  <c r="B15" s="1"/>
  <c r="M16"/>
  <c r="N16" s="1"/>
  <c r="O16" s="1"/>
  <c r="P16" s="1"/>
  <c r="B16" s="1"/>
  <c r="M17"/>
  <c r="N17" s="1"/>
  <c r="O17" s="1"/>
  <c r="P17" s="1"/>
  <c r="B17" s="1"/>
  <c r="M18"/>
  <c r="N18" s="1"/>
  <c r="O18" s="1"/>
  <c r="P18" s="1"/>
  <c r="B18" s="1"/>
  <c r="M19"/>
  <c r="N19" s="1"/>
  <c r="O19" s="1"/>
  <c r="P19" s="1"/>
  <c r="B19" s="1"/>
  <c r="M20"/>
  <c r="N20" s="1"/>
  <c r="O20" s="1"/>
  <c r="P20" s="1"/>
  <c r="B20" s="1"/>
  <c r="M21"/>
  <c r="N21" s="1"/>
  <c r="O21" s="1"/>
  <c r="P21" s="1"/>
  <c r="B21" s="1"/>
  <c r="M22"/>
  <c r="N22" s="1"/>
  <c r="O22" s="1"/>
  <c r="P22" s="1"/>
  <c r="B22" s="1"/>
  <c r="M23"/>
  <c r="N23" s="1"/>
  <c r="O23" s="1"/>
  <c r="P23" s="1"/>
  <c r="B23" s="1"/>
  <c r="M24"/>
  <c r="N24" s="1"/>
  <c r="O24" s="1"/>
  <c r="P24" s="1"/>
  <c r="B24" s="1"/>
  <c r="M25"/>
  <c r="N25" s="1"/>
  <c r="O25" s="1"/>
  <c r="P25" s="1"/>
  <c r="B25" s="1"/>
  <c r="M26"/>
  <c r="N26" s="1"/>
  <c r="O26" s="1"/>
  <c r="P26" s="1"/>
  <c r="B26" s="1"/>
  <c r="M27"/>
  <c r="N27" s="1"/>
  <c r="O27" s="1"/>
  <c r="P27" s="1"/>
  <c r="B27" s="1"/>
  <c r="M9"/>
  <c r="N9" s="1"/>
  <c r="G8" l="1"/>
  <c r="Q122"/>
  <c r="R122" s="1"/>
  <c r="S122" s="1"/>
  <c r="D122" s="1"/>
  <c r="N157"/>
  <c r="O157" s="1"/>
  <c r="P157" s="1"/>
  <c r="B157" s="1"/>
  <c r="N149"/>
  <c r="O149" s="1"/>
  <c r="P149" s="1"/>
  <c r="B149" s="1"/>
  <c r="Q150"/>
  <c r="R150" s="1"/>
  <c r="S150" s="1"/>
  <c r="D150" s="1"/>
  <c r="Q130"/>
  <c r="R130" s="1"/>
  <c r="S130" s="1"/>
  <c r="D130" s="1"/>
  <c r="Q114"/>
  <c r="R114" s="1"/>
  <c r="S114" s="1"/>
  <c r="D114" s="1"/>
  <c r="J8"/>
  <c r="T160"/>
  <c r="Q49"/>
  <c r="R49" s="1"/>
  <c r="S49" s="1"/>
  <c r="D49" s="1"/>
  <c r="Q19"/>
  <c r="R19" s="1"/>
  <c r="S19" s="1"/>
  <c r="D19" s="1"/>
  <c r="Q65"/>
  <c r="R65" s="1"/>
  <c r="S65" s="1"/>
  <c r="D65" s="1"/>
  <c r="Q81"/>
  <c r="R81" s="1"/>
  <c r="S81" s="1"/>
  <c r="D81" s="1"/>
  <c r="Q97"/>
  <c r="R97" s="1"/>
  <c r="S97" s="1"/>
  <c r="D97" s="1"/>
  <c r="Q33"/>
  <c r="R33" s="1"/>
  <c r="S33" s="1"/>
  <c r="D33" s="1"/>
  <c r="Q28"/>
  <c r="R28" s="1"/>
  <c r="S28" s="1"/>
  <c r="D28" s="1"/>
  <c r="Q27"/>
  <c r="R27" s="1"/>
  <c r="S27" s="1"/>
  <c r="D27" s="1"/>
  <c r="Q11"/>
  <c r="R11" s="1"/>
  <c r="S11" s="1"/>
  <c r="D11" s="1"/>
  <c r="Q105"/>
  <c r="R105" s="1"/>
  <c r="S105" s="1"/>
  <c r="D105" s="1"/>
  <c r="Q89"/>
  <c r="R89" s="1"/>
  <c r="S89" s="1"/>
  <c r="D89" s="1"/>
  <c r="Q73"/>
  <c r="R73" s="1"/>
  <c r="S73" s="1"/>
  <c r="D73" s="1"/>
  <c r="Q57"/>
  <c r="R57" s="1"/>
  <c r="S57" s="1"/>
  <c r="D57" s="1"/>
  <c r="Q41"/>
  <c r="R41" s="1"/>
  <c r="S41" s="1"/>
  <c r="D41" s="1"/>
  <c r="Q23"/>
  <c r="R23" s="1"/>
  <c r="S23" s="1"/>
  <c r="D23" s="1"/>
  <c r="Q15"/>
  <c r="R15" s="1"/>
  <c r="S15" s="1"/>
  <c r="D15" s="1"/>
  <c r="Q101"/>
  <c r="R101" s="1"/>
  <c r="S101" s="1"/>
  <c r="D101" s="1"/>
  <c r="Q93"/>
  <c r="R93" s="1"/>
  <c r="S93" s="1"/>
  <c r="D93" s="1"/>
  <c r="Q85"/>
  <c r="R85" s="1"/>
  <c r="S85" s="1"/>
  <c r="D85" s="1"/>
  <c r="Q77"/>
  <c r="R77" s="1"/>
  <c r="S77" s="1"/>
  <c r="D77" s="1"/>
  <c r="Q69"/>
  <c r="R69" s="1"/>
  <c r="S69" s="1"/>
  <c r="D69" s="1"/>
  <c r="Q61"/>
  <c r="R61" s="1"/>
  <c r="S61" s="1"/>
  <c r="D61" s="1"/>
  <c r="Q53"/>
  <c r="R53" s="1"/>
  <c r="S53" s="1"/>
  <c r="D53" s="1"/>
  <c r="Q45"/>
  <c r="R45" s="1"/>
  <c r="S45" s="1"/>
  <c r="D45" s="1"/>
  <c r="Q37"/>
  <c r="R37" s="1"/>
  <c r="S37" s="1"/>
  <c r="D37" s="1"/>
  <c r="Q26"/>
  <c r="R26" s="1"/>
  <c r="S26" s="1"/>
  <c r="D26" s="1"/>
  <c r="Q25"/>
  <c r="R25" s="1"/>
  <c r="S25" s="1"/>
  <c r="D25" s="1"/>
  <c r="Q22"/>
  <c r="R22" s="1"/>
  <c r="S22" s="1"/>
  <c r="D22" s="1"/>
  <c r="Q21"/>
  <c r="R21" s="1"/>
  <c r="S21" s="1"/>
  <c r="D21" s="1"/>
  <c r="Q18"/>
  <c r="R18" s="1"/>
  <c r="S18" s="1"/>
  <c r="D18" s="1"/>
  <c r="Q17"/>
  <c r="R17" s="1"/>
  <c r="S17" s="1"/>
  <c r="D17" s="1"/>
  <c r="Q14"/>
  <c r="R14" s="1"/>
  <c r="S14" s="1"/>
  <c r="D14" s="1"/>
  <c r="Q13"/>
  <c r="R13" s="1"/>
  <c r="S13" s="1"/>
  <c r="D13" s="1"/>
  <c r="Q10"/>
  <c r="R10" s="1"/>
  <c r="S10" s="1"/>
  <c r="D10" s="1"/>
  <c r="Q108"/>
  <c r="R108" s="1"/>
  <c r="S108" s="1"/>
  <c r="D108" s="1"/>
  <c r="Q107"/>
  <c r="R107" s="1"/>
  <c r="S107" s="1"/>
  <c r="D107" s="1"/>
  <c r="Q104"/>
  <c r="R104" s="1"/>
  <c r="S104" s="1"/>
  <c r="D104" s="1"/>
  <c r="Q103"/>
  <c r="R103" s="1"/>
  <c r="S103" s="1"/>
  <c r="D103" s="1"/>
  <c r="Q100"/>
  <c r="R100" s="1"/>
  <c r="S100" s="1"/>
  <c r="D100" s="1"/>
  <c r="Q99"/>
  <c r="R99" s="1"/>
  <c r="S99" s="1"/>
  <c r="D99" s="1"/>
  <c r="Q96"/>
  <c r="R96" s="1"/>
  <c r="S96" s="1"/>
  <c r="D96" s="1"/>
  <c r="Q95"/>
  <c r="R95" s="1"/>
  <c r="S95" s="1"/>
  <c r="D95" s="1"/>
  <c r="Q92"/>
  <c r="R92" s="1"/>
  <c r="S92" s="1"/>
  <c r="D92" s="1"/>
  <c r="Q91"/>
  <c r="R91" s="1"/>
  <c r="S91" s="1"/>
  <c r="D91" s="1"/>
  <c r="Q88"/>
  <c r="R88" s="1"/>
  <c r="S88" s="1"/>
  <c r="D88" s="1"/>
  <c r="Q87"/>
  <c r="R87" s="1"/>
  <c r="S87" s="1"/>
  <c r="D87" s="1"/>
  <c r="Q84"/>
  <c r="R84" s="1"/>
  <c r="S84" s="1"/>
  <c r="D84" s="1"/>
  <c r="Q83"/>
  <c r="R83" s="1"/>
  <c r="S83" s="1"/>
  <c r="D83" s="1"/>
  <c r="Q80"/>
  <c r="R80" s="1"/>
  <c r="S80" s="1"/>
  <c r="D80" s="1"/>
  <c r="Q79"/>
  <c r="R79" s="1"/>
  <c r="S79" s="1"/>
  <c r="D79" s="1"/>
  <c r="Q76"/>
  <c r="R76" s="1"/>
  <c r="S76" s="1"/>
  <c r="D76" s="1"/>
  <c r="Q75"/>
  <c r="R75" s="1"/>
  <c r="S75" s="1"/>
  <c r="D75" s="1"/>
  <c r="Q72"/>
  <c r="R72" s="1"/>
  <c r="S72" s="1"/>
  <c r="D72" s="1"/>
  <c r="Q71"/>
  <c r="R71" s="1"/>
  <c r="S71" s="1"/>
  <c r="D71" s="1"/>
  <c r="Q68"/>
  <c r="R68" s="1"/>
  <c r="S68" s="1"/>
  <c r="D68" s="1"/>
  <c r="Q67"/>
  <c r="R67" s="1"/>
  <c r="S67" s="1"/>
  <c r="D67" s="1"/>
  <c r="Q64"/>
  <c r="R64" s="1"/>
  <c r="S64" s="1"/>
  <c r="D64" s="1"/>
  <c r="Q63"/>
  <c r="R63" s="1"/>
  <c r="S63" s="1"/>
  <c r="D63" s="1"/>
  <c r="Q60"/>
  <c r="R60" s="1"/>
  <c r="S60" s="1"/>
  <c r="D60" s="1"/>
  <c r="Q59"/>
  <c r="R59" s="1"/>
  <c r="S59" s="1"/>
  <c r="D59" s="1"/>
  <c r="Q56"/>
  <c r="R56" s="1"/>
  <c r="S56" s="1"/>
  <c r="D56" s="1"/>
  <c r="Q55"/>
  <c r="R55" s="1"/>
  <c r="S55" s="1"/>
  <c r="D55" s="1"/>
  <c r="Q52"/>
  <c r="R52" s="1"/>
  <c r="S52" s="1"/>
  <c r="D52" s="1"/>
  <c r="Q51"/>
  <c r="R51" s="1"/>
  <c r="S51" s="1"/>
  <c r="D51" s="1"/>
  <c r="Q48"/>
  <c r="R48" s="1"/>
  <c r="S48" s="1"/>
  <c r="D48" s="1"/>
  <c r="Q47"/>
  <c r="R47" s="1"/>
  <c r="S47" s="1"/>
  <c r="D47" s="1"/>
  <c r="Q44"/>
  <c r="R44" s="1"/>
  <c r="S44" s="1"/>
  <c r="D44" s="1"/>
  <c r="Q43"/>
  <c r="R43" s="1"/>
  <c r="S43" s="1"/>
  <c r="D43" s="1"/>
  <c r="Q40"/>
  <c r="R40" s="1"/>
  <c r="S40" s="1"/>
  <c r="D40" s="1"/>
  <c r="Q39"/>
  <c r="R39" s="1"/>
  <c r="S39" s="1"/>
  <c r="D39" s="1"/>
  <c r="Q36"/>
  <c r="R36" s="1"/>
  <c r="S36" s="1"/>
  <c r="D36" s="1"/>
  <c r="Q35"/>
  <c r="R35" s="1"/>
  <c r="S35" s="1"/>
  <c r="D35" s="1"/>
  <c r="Q32"/>
  <c r="R32" s="1"/>
  <c r="S32" s="1"/>
  <c r="D32" s="1"/>
  <c r="Q31"/>
  <c r="R31" s="1"/>
  <c r="S31" s="1"/>
  <c r="D31" s="1"/>
  <c r="Q9"/>
  <c r="R9" s="1"/>
  <c r="S9" s="1"/>
  <c r="D9" s="1"/>
  <c r="Q24"/>
  <c r="R24" s="1"/>
  <c r="S24" s="1"/>
  <c r="D24" s="1"/>
  <c r="Q20"/>
  <c r="R20" s="1"/>
  <c r="S20" s="1"/>
  <c r="D20" s="1"/>
  <c r="Q16"/>
  <c r="R16" s="1"/>
  <c r="S16" s="1"/>
  <c r="D16" s="1"/>
  <c r="Q12"/>
  <c r="R12" s="1"/>
  <c r="S12" s="1"/>
  <c r="D12" s="1"/>
  <c r="Q106"/>
  <c r="R106" s="1"/>
  <c r="S106" s="1"/>
  <c r="D106" s="1"/>
  <c r="Q102"/>
  <c r="R102" s="1"/>
  <c r="S102" s="1"/>
  <c r="D102" s="1"/>
  <c r="Q98"/>
  <c r="R98" s="1"/>
  <c r="S98" s="1"/>
  <c r="D98" s="1"/>
  <c r="Q94"/>
  <c r="R94" s="1"/>
  <c r="S94" s="1"/>
  <c r="D94" s="1"/>
  <c r="Q90"/>
  <c r="R90" s="1"/>
  <c r="S90" s="1"/>
  <c r="D90" s="1"/>
  <c r="Q86"/>
  <c r="R86" s="1"/>
  <c r="S86" s="1"/>
  <c r="D86" s="1"/>
  <c r="Q82"/>
  <c r="R82" s="1"/>
  <c r="S82" s="1"/>
  <c r="D82" s="1"/>
  <c r="Q78"/>
  <c r="R78" s="1"/>
  <c r="S78" s="1"/>
  <c r="D78" s="1"/>
  <c r="Q74"/>
  <c r="R74" s="1"/>
  <c r="S74" s="1"/>
  <c r="D74" s="1"/>
  <c r="Q70"/>
  <c r="R70" s="1"/>
  <c r="S70" s="1"/>
  <c r="D70" s="1"/>
  <c r="Q66"/>
  <c r="R66" s="1"/>
  <c r="S66" s="1"/>
  <c r="D66" s="1"/>
  <c r="Q62"/>
  <c r="R62" s="1"/>
  <c r="S62" s="1"/>
  <c r="D62" s="1"/>
  <c r="Q58"/>
  <c r="R58" s="1"/>
  <c r="S58" s="1"/>
  <c r="D58" s="1"/>
  <c r="Q54"/>
  <c r="R54" s="1"/>
  <c r="S54" s="1"/>
  <c r="D54" s="1"/>
  <c r="Q50"/>
  <c r="R50" s="1"/>
  <c r="S50" s="1"/>
  <c r="D50" s="1"/>
  <c r="Q46"/>
  <c r="R46" s="1"/>
  <c r="S46" s="1"/>
  <c r="D46" s="1"/>
  <c r="Q42"/>
  <c r="R42" s="1"/>
  <c r="S42" s="1"/>
  <c r="D42" s="1"/>
  <c r="Q38"/>
  <c r="R38" s="1"/>
  <c r="S38" s="1"/>
  <c r="D38" s="1"/>
  <c r="Q34"/>
  <c r="R34" s="1"/>
  <c r="S34" s="1"/>
  <c r="D34" s="1"/>
  <c r="Q30"/>
  <c r="R30" s="1"/>
  <c r="S30" s="1"/>
  <c r="D30" s="1"/>
  <c r="I8" l="1"/>
  <c r="O9"/>
  <c r="P9" s="1"/>
  <c r="B9" s="1"/>
  <c r="H11" l="1"/>
</calcChain>
</file>

<file path=xl/sharedStrings.xml><?xml version="1.0" encoding="utf-8"?>
<sst xmlns="http://schemas.openxmlformats.org/spreadsheetml/2006/main" count="206" uniqueCount="54">
  <si>
    <t>Pris per styck</t>
  </si>
  <si>
    <t>Artikelnummer</t>
  </si>
  <si>
    <t>Maila stig-arne.mattsson@swipnet.se om det uppstår problem.</t>
  </si>
  <si>
    <t>Art nr</t>
  </si>
  <si>
    <t>Årsbehov</t>
  </si>
  <si>
    <t>Order-kvantitet</t>
  </si>
  <si>
    <t>Stdav per månad</t>
  </si>
  <si>
    <t>C</t>
  </si>
  <si>
    <t>A</t>
  </si>
  <si>
    <t>B</t>
  </si>
  <si>
    <t>Gemensam servicenivå</t>
  </si>
  <si>
    <t>Servicenivå klass A</t>
  </si>
  <si>
    <t>Servicenivå klass B</t>
  </si>
  <si>
    <t>Servicenivå klass C</t>
  </si>
  <si>
    <t>Säkerhetslager i kronor utan differentiering</t>
  </si>
  <si>
    <t>Säkerhetslager i kronor med differentiering</t>
  </si>
  <si>
    <t>Ledtid i dagar</t>
  </si>
  <si>
    <t>Summa säkerhetslager utan differentiering</t>
  </si>
  <si>
    <t>Summa säkerhetslager med differentiering</t>
  </si>
  <si>
    <t>Differentiering av servicenivå med volymvärde - Fyllnadsgradsservice  -  Dataunderlag</t>
  </si>
  <si>
    <t>Lagerstyrningsakademin</t>
  </si>
  <si>
    <t>Kolumn E:   Den orderkvantitet som används för att fylla på lagret</t>
  </si>
  <si>
    <t>Kolumn G:   Anger volymvärdeklass per artikel baserad på en volymvärdeklassificering för hela artikelsortimentet</t>
  </si>
  <si>
    <t>Cell A5:   Servicenivå för samtliga artiklar när man inte differentierar</t>
  </si>
  <si>
    <t>Cell C5:   Servicenivå för artiklar som tillhör volymvärdeklass A</t>
  </si>
  <si>
    <t>Cell D5:   Servicenivå för artiklar som tillhör volymvärdeklass B</t>
  </si>
  <si>
    <t>Cell E5:   Servicenivå för artiklar som tillhör volymvärdeklass C</t>
  </si>
  <si>
    <t>Volymvär-deklass</t>
  </si>
  <si>
    <t xml:space="preserve">© Stig-Arne Mattsson  </t>
  </si>
  <si>
    <t>I blad 'Data' kan du registrera de datauppgifter som krävs för att utföra beräkningarna. De uppgifter som finns där redan är endast exempel för att illustrera användningen av Excelmodellen och kan tas bort.</t>
  </si>
  <si>
    <t>Differentiering av servicenivå med volymvärde  - Fyllnadsgradsservice  -  Resultat</t>
  </si>
  <si>
    <t>i procent</t>
  </si>
  <si>
    <t xml:space="preserve">Skillnad i säkerhetslager </t>
  </si>
  <si>
    <t xml:space="preserve">I kolumn G till J visas resultaten av att välja samma servicenivå för samtliga artiklar i förhållande till att välja olika servicenivåer beroende på vilken volymvärdeklass respektive artikel tillhör. </t>
  </si>
  <si>
    <t>Obligatoriska uppgifter</t>
  </si>
  <si>
    <t>Avsikten med "Prova på att differentiera servicenivåer med volymvärde - Fyllnadsgradsservice" är att illustrera vad det skulle innebära att låta artiklar tillhörande olika volymvärdeklasser få olika servicenivåer. Servicenivå definieras här som andel efterfrågan som kan levereras direkt från lager, dvs som fyllnadsgradsservice eller Serv2.</t>
  </si>
  <si>
    <t xml:space="preserve">                                   Prova på att differentiera servicenivåer </t>
  </si>
  <si>
    <t xml:space="preserve">                                   efter volymvärde - Fyllnadsgradsservice</t>
  </si>
  <si>
    <t>Ej direktlevererat volymvärde i kronor</t>
  </si>
  <si>
    <t>Utan differentiering</t>
  </si>
  <si>
    <t>Med differentiering</t>
  </si>
  <si>
    <t>Stdav under ledtid</t>
  </si>
  <si>
    <t>Servicefunk-tionen</t>
  </si>
  <si>
    <t>Hjälpfunk-tion</t>
  </si>
  <si>
    <t>Säkerhets-faktor</t>
  </si>
  <si>
    <t>Vägd servicenivå</t>
  </si>
  <si>
    <t>Vägd erhållen servicenivå</t>
  </si>
  <si>
    <t>vid differentiering</t>
  </si>
  <si>
    <t>Totalt ej direktlevererat volymvärde i kronor utan differentiering</t>
  </si>
  <si>
    <t>Totalt ej direktlevererat volymvärde i kronor med differentiering</t>
  </si>
  <si>
    <t>Volym-värde</t>
  </si>
  <si>
    <t>Nedan beskrivs hur du kan använda metoden på ett stickprov på upp till 150 artiklar. Mer detaljerade anvisningar om metodens egenskaper och hur den kan användas finns i Handbok i materialstyrning, avsnitt E27, som kan laddas ner på den här hemsidan.</t>
  </si>
  <si>
    <t>Valda servicenivåer anges i cellerna A5, C5, D5 respektive E5.</t>
  </si>
  <si>
    <t>I blad 'Resultat' visas beräknade säkerhetslager och totalt ej direkt levererad omsättning utan respektive med differentiering av servicenivåer per volymvärdeklass.  Dessutom visas procentuell skillnad i totalt säkerhetslager samt teoretiskt erhållen vägd medelservicenivå vid differentiering. Som vikter vid beräkning av den vägda medelservicenivån används respektive artikels volymvärde.</t>
  </si>
</sst>
</file>

<file path=xl/styles.xml><?xml version="1.0" encoding="utf-8"?>
<styleSheet xmlns="http://schemas.openxmlformats.org/spreadsheetml/2006/main">
  <numFmts count="2">
    <numFmt numFmtId="164" formatCode="0.0"/>
    <numFmt numFmtId="165" formatCode="0.00000"/>
  </numFmts>
  <fonts count="7">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0"/>
      <name val="Arial"/>
      <family val="2"/>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5" fillId="0" borderId="0"/>
  </cellStyleXfs>
  <cellXfs count="34">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0" borderId="0" xfId="0" applyFill="1" applyAlignment="1">
      <alignment wrapText="1"/>
    </xf>
    <xf numFmtId="1" fontId="0" fillId="0" borderId="0" xfId="0" applyNumberFormat="1"/>
    <xf numFmtId="0" fontId="0" fillId="3" borderId="0" xfId="0" applyFill="1" applyAlignment="1"/>
    <xf numFmtId="0" fontId="0" fillId="0" borderId="0" xfId="0" applyAlignment="1">
      <alignment horizontal="right"/>
    </xf>
    <xf numFmtId="0" fontId="0" fillId="0" borderId="0" xfId="0" applyAlignment="1"/>
    <xf numFmtId="2" fontId="0" fillId="0" borderId="0" xfId="0" applyNumberFormat="1" applyAlignment="1"/>
    <xf numFmtId="164" fontId="5" fillId="0" borderId="0" xfId="1" applyNumberFormat="1"/>
    <xf numFmtId="165" fontId="5" fillId="0" borderId="0" xfId="1" applyNumberFormat="1"/>
    <xf numFmtId="0" fontId="5" fillId="0" borderId="0" xfId="1"/>
    <xf numFmtId="2" fontId="5" fillId="0" borderId="0" xfId="1" applyNumberFormat="1"/>
    <xf numFmtId="164" fontId="0" fillId="0" borderId="0" xfId="0" applyNumberFormat="1"/>
    <xf numFmtId="1" fontId="5" fillId="0" borderId="0" xfId="1" applyNumberFormat="1"/>
    <xf numFmtId="3" fontId="0" fillId="0" borderId="0" xfId="0" applyNumberFormat="1"/>
    <xf numFmtId="0" fontId="0" fillId="4" borderId="0" xfId="0" applyFill="1" applyAlignment="1">
      <alignment wrapText="1"/>
    </xf>
    <xf numFmtId="0" fontId="6" fillId="0" borderId="0" xfId="0" applyFont="1"/>
    <xf numFmtId="2" fontId="0" fillId="0" borderId="0" xfId="0" applyNumberFormat="1" applyFill="1" applyAlignment="1">
      <alignment wrapText="1"/>
    </xf>
    <xf numFmtId="0" fontId="0" fillId="3" borderId="0" xfId="0" applyFill="1"/>
    <xf numFmtId="0" fontId="0" fillId="4" borderId="0" xfId="0" applyFill="1"/>
    <xf numFmtId="164" fontId="0" fillId="4" borderId="0" xfId="0" applyNumberFormat="1" applyFill="1" applyAlignment="1">
      <alignment wrapText="1"/>
    </xf>
    <xf numFmtId="164" fontId="0" fillId="0" borderId="0" xfId="0" applyNumberFormat="1" applyFill="1" applyAlignment="1">
      <alignment wrapText="1"/>
    </xf>
    <xf numFmtId="1" fontId="0" fillId="0" borderId="0" xfId="0" applyNumberFormat="1" applyFill="1"/>
    <xf numFmtId="1" fontId="0" fillId="0" borderId="0" xfId="0" applyNumberFormat="1" applyFill="1" applyAlignment="1">
      <alignment horizontal="right"/>
    </xf>
    <xf numFmtId="1" fontId="0" fillId="0" borderId="0" xfId="0" applyNumberFormat="1" applyAlignment="1">
      <alignment horizontal="right"/>
    </xf>
    <xf numFmtId="164" fontId="0" fillId="0" borderId="0" xfId="0" applyNumberFormat="1" applyFill="1" applyAlignment="1">
      <alignment horizontal="right"/>
    </xf>
    <xf numFmtId="164" fontId="0" fillId="0" borderId="0" xfId="0" applyNumberFormat="1" applyAlignment="1">
      <alignment horizontal="right"/>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21" name="Grupp 20"/>
        <xdr:cNvGrpSpPr/>
      </xdr:nvGrpSpPr>
      <xdr:grpSpPr>
        <a:xfrm>
          <a:off x="323850" y="190500"/>
          <a:ext cx="1885950" cy="887226"/>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B30"/>
  <sheetViews>
    <sheetView showGridLines="0" tabSelected="1" workbookViewId="0">
      <selection activeCell="B18" sqref="B18"/>
    </sheetView>
  </sheetViews>
  <sheetFormatPr defaultRowHeight="15"/>
  <cols>
    <col min="1" max="1" width="4.85546875" customWidth="1"/>
    <col min="2" max="2" width="88.85546875" customWidth="1"/>
  </cols>
  <sheetData>
    <row r="3" spans="2:2" ht="26.25">
      <c r="B3" s="1" t="s">
        <v>36</v>
      </c>
    </row>
    <row r="4" spans="2:2" ht="26.25">
      <c r="B4" s="1" t="s">
        <v>37</v>
      </c>
    </row>
    <row r="5" spans="2:2" ht="18.75">
      <c r="B5" s="7" t="s">
        <v>20</v>
      </c>
    </row>
    <row r="6" spans="2:2" ht="18.75">
      <c r="B6" s="7"/>
    </row>
    <row r="8" spans="2:2" ht="63">
      <c r="B8" s="6" t="s">
        <v>35</v>
      </c>
    </row>
    <row r="10" spans="2:2" ht="45">
      <c r="B10" s="5" t="s">
        <v>51</v>
      </c>
    </row>
    <row r="11" spans="2:2">
      <c r="B11" s="5"/>
    </row>
    <row r="12" spans="2:2" ht="45">
      <c r="B12" s="5" t="s">
        <v>29</v>
      </c>
    </row>
    <row r="13" spans="2:2">
      <c r="B13" s="5"/>
    </row>
    <row r="14" spans="2:2">
      <c r="B14" s="5" t="s">
        <v>21</v>
      </c>
    </row>
    <row r="15" spans="2:2" ht="30">
      <c r="B15" s="5" t="s">
        <v>22</v>
      </c>
    </row>
    <row r="17" spans="2:2" ht="75">
      <c r="B17" s="5" t="s">
        <v>53</v>
      </c>
    </row>
    <row r="18" spans="2:2">
      <c r="B18" s="5"/>
    </row>
    <row r="19" spans="2:2">
      <c r="B19" s="5" t="s">
        <v>52</v>
      </c>
    </row>
    <row r="20" spans="2:2">
      <c r="B20" s="5"/>
    </row>
    <row r="21" spans="2:2">
      <c r="B21" s="5" t="s">
        <v>23</v>
      </c>
    </row>
    <row r="22" spans="2:2">
      <c r="B22" s="5" t="s">
        <v>24</v>
      </c>
    </row>
    <row r="23" spans="2:2">
      <c r="B23" s="5" t="s">
        <v>25</v>
      </c>
    </row>
    <row r="24" spans="2:2">
      <c r="B24" s="5" t="s">
        <v>26</v>
      </c>
    </row>
    <row r="25" spans="2:2">
      <c r="B25" s="5"/>
    </row>
    <row r="26" spans="2:2" s="5" customFormat="1" ht="30">
      <c r="B26" s="5" t="s">
        <v>33</v>
      </c>
    </row>
    <row r="27" spans="2:2">
      <c r="B27" s="5"/>
    </row>
    <row r="28" spans="2:2">
      <c r="B28" s="5" t="s">
        <v>2</v>
      </c>
    </row>
    <row r="30" spans="2:2">
      <c r="B30" s="23" t="s">
        <v>28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K155"/>
  <sheetViews>
    <sheetView workbookViewId="0">
      <selection activeCell="F6" sqref="F6:F155"/>
    </sheetView>
  </sheetViews>
  <sheetFormatPr defaultRowHeight="15"/>
  <cols>
    <col min="1" max="1" width="15.5703125" customWidth="1"/>
    <col min="2" max="2" width="11" customWidth="1"/>
    <col min="3" max="3" width="10.42578125" customWidth="1"/>
    <col min="4" max="4" width="10.5703125" customWidth="1"/>
    <col min="5" max="5" width="10.42578125" customWidth="1"/>
    <col min="6" max="6" width="11.28515625" customWidth="1"/>
    <col min="7" max="7" width="9.85546875" customWidth="1"/>
    <col min="11" max="11" width="11.7109375" customWidth="1"/>
  </cols>
  <sheetData>
    <row r="2" spans="1:11" ht="15.75">
      <c r="A2" s="2" t="s">
        <v>19</v>
      </c>
      <c r="B2" s="3"/>
      <c r="C2" s="3"/>
      <c r="D2" s="3"/>
      <c r="E2" s="3"/>
      <c r="F2" s="3"/>
      <c r="G2" s="3"/>
      <c r="H2" s="3"/>
      <c r="J2" s="26" t="s">
        <v>34</v>
      </c>
      <c r="K2" s="26"/>
    </row>
    <row r="5" spans="1:11" ht="30">
      <c r="A5" s="4" t="s">
        <v>3</v>
      </c>
      <c r="B5" s="22" t="s">
        <v>4</v>
      </c>
      <c r="C5" s="22" t="s">
        <v>16</v>
      </c>
      <c r="D5" s="22" t="s">
        <v>5</v>
      </c>
      <c r="E5" s="22" t="s">
        <v>0</v>
      </c>
      <c r="F5" s="22" t="s">
        <v>6</v>
      </c>
      <c r="G5" s="22" t="s">
        <v>27</v>
      </c>
    </row>
    <row r="6" spans="1:11">
      <c r="A6">
        <v>1</v>
      </c>
      <c r="B6" s="29">
        <v>699</v>
      </c>
      <c r="C6" s="30">
        <v>18</v>
      </c>
      <c r="D6">
        <v>447</v>
      </c>
      <c r="E6" s="29">
        <v>7</v>
      </c>
      <c r="F6" s="32">
        <v>78.892545803823225</v>
      </c>
      <c r="G6" s="30" t="s">
        <v>7</v>
      </c>
    </row>
    <row r="7" spans="1:11">
      <c r="A7">
        <v>2</v>
      </c>
      <c r="B7" s="10">
        <v>69</v>
      </c>
      <c r="C7" s="31">
        <v>9</v>
      </c>
      <c r="D7">
        <v>69</v>
      </c>
      <c r="E7" s="10">
        <v>18</v>
      </c>
      <c r="F7" s="32">
        <v>9.0882571952814857</v>
      </c>
      <c r="G7" s="31" t="s">
        <v>7</v>
      </c>
    </row>
    <row r="8" spans="1:11">
      <c r="A8">
        <v>3</v>
      </c>
      <c r="B8" s="10">
        <v>22</v>
      </c>
      <c r="C8" s="31">
        <v>17</v>
      </c>
      <c r="D8">
        <v>22</v>
      </c>
      <c r="E8" s="10">
        <v>51</v>
      </c>
      <c r="F8" s="32">
        <v>1.9839158495580063</v>
      </c>
      <c r="G8" s="31" t="s">
        <v>7</v>
      </c>
    </row>
    <row r="9" spans="1:11">
      <c r="A9">
        <v>4</v>
      </c>
      <c r="B9" s="10">
        <v>11</v>
      </c>
      <c r="C9" s="31">
        <v>29</v>
      </c>
      <c r="D9">
        <v>11</v>
      </c>
      <c r="E9" s="10">
        <v>40</v>
      </c>
      <c r="F9" s="32">
        <v>1.4792754376432111</v>
      </c>
      <c r="G9" s="31" t="s">
        <v>7</v>
      </c>
    </row>
    <row r="10" spans="1:11">
      <c r="A10">
        <v>5</v>
      </c>
      <c r="B10" s="10">
        <v>21</v>
      </c>
      <c r="C10" s="31">
        <v>9</v>
      </c>
      <c r="D10">
        <v>21</v>
      </c>
      <c r="E10" s="10">
        <v>50</v>
      </c>
      <c r="F10" s="32">
        <v>2.5343685283135557</v>
      </c>
      <c r="G10" s="31" t="s">
        <v>7</v>
      </c>
    </row>
    <row r="11" spans="1:11">
      <c r="A11">
        <v>6</v>
      </c>
      <c r="B11" s="10">
        <v>40</v>
      </c>
      <c r="C11" s="31">
        <v>7</v>
      </c>
      <c r="D11">
        <v>40</v>
      </c>
      <c r="E11" s="10">
        <v>21</v>
      </c>
      <c r="F11" s="32">
        <v>3.5748996856422202</v>
      </c>
      <c r="G11" s="31" t="s">
        <v>7</v>
      </c>
    </row>
    <row r="12" spans="1:11">
      <c r="A12">
        <v>7</v>
      </c>
      <c r="B12" s="10">
        <v>45</v>
      </c>
      <c r="C12" s="31">
        <v>4</v>
      </c>
      <c r="D12">
        <v>33</v>
      </c>
      <c r="E12" s="10">
        <v>83</v>
      </c>
      <c r="F12" s="32">
        <v>4.3082732017334484</v>
      </c>
      <c r="G12" s="31" t="s">
        <v>7</v>
      </c>
    </row>
    <row r="13" spans="1:11">
      <c r="A13">
        <v>8</v>
      </c>
      <c r="B13" s="10">
        <v>23</v>
      </c>
      <c r="C13" s="31">
        <v>9</v>
      </c>
      <c r="D13">
        <v>23</v>
      </c>
      <c r="E13" s="10">
        <v>30</v>
      </c>
      <c r="F13" s="32">
        <v>3.2147987218181537</v>
      </c>
      <c r="G13" s="31" t="s">
        <v>7</v>
      </c>
    </row>
    <row r="14" spans="1:11">
      <c r="A14">
        <v>9</v>
      </c>
      <c r="B14" s="10">
        <v>125</v>
      </c>
      <c r="C14" s="31">
        <v>19</v>
      </c>
      <c r="D14">
        <v>107</v>
      </c>
      <c r="E14" s="10">
        <v>22</v>
      </c>
      <c r="F14" s="32">
        <v>14.475662303783855</v>
      </c>
      <c r="G14" s="31" t="s">
        <v>7</v>
      </c>
    </row>
    <row r="15" spans="1:11">
      <c r="A15">
        <v>10</v>
      </c>
      <c r="B15" s="10">
        <v>50</v>
      </c>
      <c r="C15" s="31">
        <v>9</v>
      </c>
      <c r="D15">
        <v>50</v>
      </c>
      <c r="E15" s="10">
        <v>20</v>
      </c>
      <c r="F15" s="32">
        <v>6.9783436901522293</v>
      </c>
      <c r="G15" s="31" t="s">
        <v>7</v>
      </c>
    </row>
    <row r="16" spans="1:11">
      <c r="A16">
        <v>11</v>
      </c>
      <c r="B16" s="10">
        <v>22</v>
      </c>
      <c r="C16" s="31">
        <v>4</v>
      </c>
      <c r="D16">
        <v>22</v>
      </c>
      <c r="E16" s="10">
        <v>37</v>
      </c>
      <c r="F16" s="32">
        <v>3.4731460140603949</v>
      </c>
      <c r="G16" s="31" t="s">
        <v>7</v>
      </c>
    </row>
    <row r="17" spans="1:7">
      <c r="A17">
        <v>12</v>
      </c>
      <c r="B17" s="10">
        <v>4</v>
      </c>
      <c r="C17" s="31">
        <v>30</v>
      </c>
      <c r="D17">
        <v>4</v>
      </c>
      <c r="E17" s="10">
        <v>35</v>
      </c>
      <c r="F17" s="32">
        <v>0.58919349052128589</v>
      </c>
      <c r="G17" s="31" t="s">
        <v>7</v>
      </c>
    </row>
    <row r="18" spans="1:7">
      <c r="A18">
        <v>13</v>
      </c>
      <c r="B18" s="10">
        <v>20</v>
      </c>
      <c r="C18" s="31">
        <v>15</v>
      </c>
      <c r="D18">
        <v>20</v>
      </c>
      <c r="E18" s="10">
        <v>11</v>
      </c>
      <c r="F18" s="32">
        <v>2.4718114090561856</v>
      </c>
      <c r="G18" s="31" t="s">
        <v>7</v>
      </c>
    </row>
    <row r="19" spans="1:7">
      <c r="A19">
        <v>14</v>
      </c>
      <c r="B19" s="10">
        <v>59</v>
      </c>
      <c r="C19" s="31">
        <v>11</v>
      </c>
      <c r="D19">
        <v>59</v>
      </c>
      <c r="E19" s="10">
        <v>33</v>
      </c>
      <c r="F19" s="32">
        <v>8.5036199306719311</v>
      </c>
      <c r="G19" s="31" t="s">
        <v>7</v>
      </c>
    </row>
    <row r="20" spans="1:7">
      <c r="A20">
        <v>15</v>
      </c>
      <c r="B20" s="10">
        <v>19</v>
      </c>
      <c r="C20" s="31">
        <v>30</v>
      </c>
      <c r="D20">
        <v>19</v>
      </c>
      <c r="E20" s="10">
        <v>49</v>
      </c>
      <c r="F20" s="32">
        <v>3.1275739191536247</v>
      </c>
      <c r="G20" s="31" t="s">
        <v>7</v>
      </c>
    </row>
    <row r="21" spans="1:7">
      <c r="A21">
        <v>16</v>
      </c>
      <c r="B21" s="10">
        <v>40</v>
      </c>
      <c r="C21" s="31">
        <v>4</v>
      </c>
      <c r="D21">
        <v>31</v>
      </c>
      <c r="E21" s="10">
        <v>83</v>
      </c>
      <c r="F21" s="32">
        <v>3.9688166058505581</v>
      </c>
      <c r="G21" s="31" t="s">
        <v>7</v>
      </c>
    </row>
    <row r="22" spans="1:7">
      <c r="A22">
        <v>17</v>
      </c>
      <c r="B22" s="10">
        <v>200</v>
      </c>
      <c r="C22" s="31">
        <v>28</v>
      </c>
      <c r="D22">
        <v>124</v>
      </c>
      <c r="E22" s="10">
        <v>26</v>
      </c>
      <c r="F22" s="32">
        <v>18.75268007368819</v>
      </c>
      <c r="G22" s="31" t="s">
        <v>7</v>
      </c>
    </row>
    <row r="23" spans="1:7">
      <c r="A23">
        <v>18</v>
      </c>
      <c r="B23" s="10">
        <v>56</v>
      </c>
      <c r="C23" s="31">
        <v>30</v>
      </c>
      <c r="D23">
        <v>39</v>
      </c>
      <c r="E23" s="10">
        <v>72</v>
      </c>
      <c r="F23" s="32">
        <v>6.7300936202849915</v>
      </c>
      <c r="G23" s="31" t="s">
        <v>7</v>
      </c>
    </row>
    <row r="24" spans="1:7">
      <c r="A24">
        <v>19</v>
      </c>
      <c r="B24" s="10">
        <v>218</v>
      </c>
      <c r="C24" s="31">
        <v>15</v>
      </c>
      <c r="D24">
        <v>120</v>
      </c>
      <c r="E24" s="10">
        <v>30</v>
      </c>
      <c r="F24" s="32">
        <v>21.210451157801838</v>
      </c>
      <c r="G24" s="31" t="s">
        <v>7</v>
      </c>
    </row>
    <row r="25" spans="1:7">
      <c r="A25">
        <v>20</v>
      </c>
      <c r="B25" s="10">
        <v>273</v>
      </c>
      <c r="C25" s="31">
        <v>20</v>
      </c>
      <c r="D25">
        <v>137</v>
      </c>
      <c r="E25" s="10">
        <v>29</v>
      </c>
      <c r="F25" s="32">
        <v>22.323063804969021</v>
      </c>
      <c r="G25" s="31" t="s">
        <v>7</v>
      </c>
    </row>
    <row r="26" spans="1:7">
      <c r="A26">
        <v>21</v>
      </c>
      <c r="B26" s="10">
        <v>31</v>
      </c>
      <c r="C26" s="31">
        <v>9</v>
      </c>
      <c r="D26">
        <v>16</v>
      </c>
      <c r="E26" s="10">
        <v>247</v>
      </c>
      <c r="F26" s="32">
        <v>3.0703032811354003</v>
      </c>
      <c r="G26" s="31" t="s">
        <v>7</v>
      </c>
    </row>
    <row r="27" spans="1:7">
      <c r="A27">
        <v>22</v>
      </c>
      <c r="B27" s="10">
        <v>218</v>
      </c>
      <c r="C27" s="31">
        <v>10</v>
      </c>
      <c r="D27">
        <v>42</v>
      </c>
      <c r="E27" s="10">
        <v>244</v>
      </c>
      <c r="F27" s="32">
        <v>19.123256778722887</v>
      </c>
      <c r="G27" s="31" t="s">
        <v>7</v>
      </c>
    </row>
    <row r="28" spans="1:7">
      <c r="A28">
        <v>23</v>
      </c>
      <c r="B28" s="10">
        <v>11</v>
      </c>
      <c r="C28" s="31">
        <v>22</v>
      </c>
      <c r="D28">
        <v>6</v>
      </c>
      <c r="E28" s="10">
        <v>632</v>
      </c>
      <c r="F28" s="32">
        <v>1.1532654137839289</v>
      </c>
      <c r="G28" s="31" t="s">
        <v>7</v>
      </c>
    </row>
    <row r="29" spans="1:7">
      <c r="A29">
        <v>24</v>
      </c>
      <c r="B29" s="10">
        <v>19</v>
      </c>
      <c r="C29" s="31">
        <v>5</v>
      </c>
      <c r="D29">
        <v>16</v>
      </c>
      <c r="E29" s="10">
        <v>144</v>
      </c>
      <c r="F29" s="32">
        <v>2.5726787382854828</v>
      </c>
      <c r="G29" s="31" t="s">
        <v>7</v>
      </c>
    </row>
    <row r="30" spans="1:7">
      <c r="A30">
        <v>25</v>
      </c>
      <c r="B30" s="10">
        <v>26</v>
      </c>
      <c r="C30" s="31">
        <v>17</v>
      </c>
      <c r="D30">
        <v>10</v>
      </c>
      <c r="E30" s="10">
        <v>519</v>
      </c>
      <c r="F30" s="32">
        <v>2.1722767927708326</v>
      </c>
      <c r="G30" s="31" t="s">
        <v>7</v>
      </c>
    </row>
    <row r="31" spans="1:7">
      <c r="A31">
        <v>26</v>
      </c>
      <c r="B31" s="10">
        <v>9</v>
      </c>
      <c r="C31" s="31">
        <v>11</v>
      </c>
      <c r="D31">
        <v>9</v>
      </c>
      <c r="E31" s="10">
        <v>113</v>
      </c>
      <c r="F31" s="32">
        <v>1.0332430813757567</v>
      </c>
      <c r="G31" s="31" t="s">
        <v>7</v>
      </c>
    </row>
    <row r="32" spans="1:7">
      <c r="A32">
        <v>27</v>
      </c>
      <c r="B32" s="10">
        <v>11</v>
      </c>
      <c r="C32" s="31">
        <v>30</v>
      </c>
      <c r="D32">
        <v>10</v>
      </c>
      <c r="E32" s="10">
        <v>208</v>
      </c>
      <c r="F32" s="32">
        <v>1.3167044537163253</v>
      </c>
      <c r="G32" s="31" t="s">
        <v>7</v>
      </c>
    </row>
    <row r="33" spans="1:7">
      <c r="A33">
        <v>28</v>
      </c>
      <c r="B33" s="10">
        <v>18</v>
      </c>
      <c r="C33" s="31">
        <v>35</v>
      </c>
      <c r="D33">
        <v>10</v>
      </c>
      <c r="E33" s="10">
        <v>347</v>
      </c>
      <c r="F33" s="32">
        <v>2.0421033622553981</v>
      </c>
      <c r="G33" s="31" t="s">
        <v>7</v>
      </c>
    </row>
    <row r="34" spans="1:7">
      <c r="A34">
        <v>29</v>
      </c>
      <c r="B34" s="10">
        <v>12</v>
      </c>
      <c r="C34" s="31">
        <v>15</v>
      </c>
      <c r="D34">
        <v>5</v>
      </c>
      <c r="E34" s="10">
        <v>996</v>
      </c>
      <c r="F34" s="32">
        <v>1.3980894495768752</v>
      </c>
      <c r="G34" s="31" t="s">
        <v>7</v>
      </c>
    </row>
    <row r="35" spans="1:7">
      <c r="A35">
        <v>30</v>
      </c>
      <c r="B35" s="10">
        <v>185</v>
      </c>
      <c r="C35" s="31">
        <v>4</v>
      </c>
      <c r="D35">
        <v>70</v>
      </c>
      <c r="E35" s="10">
        <v>75</v>
      </c>
      <c r="F35" s="32">
        <v>14.115139058337936</v>
      </c>
      <c r="G35" s="31" t="s">
        <v>7</v>
      </c>
    </row>
    <row r="36" spans="1:7">
      <c r="A36">
        <v>31</v>
      </c>
      <c r="B36" s="10">
        <v>914</v>
      </c>
      <c r="C36" s="31">
        <v>7</v>
      </c>
      <c r="D36">
        <v>265</v>
      </c>
      <c r="E36" s="10">
        <v>26</v>
      </c>
      <c r="F36" s="32">
        <v>74.942471685578425</v>
      </c>
      <c r="G36" s="31" t="s">
        <v>7</v>
      </c>
    </row>
    <row r="37" spans="1:7">
      <c r="A37">
        <v>32</v>
      </c>
      <c r="B37" s="10">
        <v>32</v>
      </c>
      <c r="C37" s="31">
        <v>14</v>
      </c>
      <c r="D37">
        <v>28</v>
      </c>
      <c r="E37" s="10">
        <v>83</v>
      </c>
      <c r="F37" s="32">
        <v>2.4836615635912249</v>
      </c>
      <c r="G37" s="31" t="s">
        <v>7</v>
      </c>
    </row>
    <row r="38" spans="1:7">
      <c r="A38">
        <v>33</v>
      </c>
      <c r="B38" s="10">
        <v>87</v>
      </c>
      <c r="C38" s="31">
        <v>15</v>
      </c>
      <c r="D38">
        <v>42</v>
      </c>
      <c r="E38" s="10">
        <v>98</v>
      </c>
      <c r="F38" s="32">
        <v>6.9153641616350026</v>
      </c>
      <c r="G38" s="31" t="s">
        <v>7</v>
      </c>
    </row>
    <row r="39" spans="1:7">
      <c r="A39">
        <v>34</v>
      </c>
      <c r="B39" s="10">
        <v>708</v>
      </c>
      <c r="C39" s="31">
        <v>24</v>
      </c>
      <c r="D39">
        <v>217</v>
      </c>
      <c r="E39" s="10">
        <v>30</v>
      </c>
      <c r="F39" s="32">
        <v>66.615037458038884</v>
      </c>
      <c r="G39" s="31" t="s">
        <v>7</v>
      </c>
    </row>
    <row r="40" spans="1:7">
      <c r="A40">
        <v>35</v>
      </c>
      <c r="B40" s="10">
        <v>208</v>
      </c>
      <c r="C40" s="31">
        <v>16</v>
      </c>
      <c r="D40">
        <v>70</v>
      </c>
      <c r="E40" s="10">
        <v>86</v>
      </c>
      <c r="F40" s="32">
        <v>22.298548614715521</v>
      </c>
      <c r="G40" s="31" t="s">
        <v>7</v>
      </c>
    </row>
    <row r="41" spans="1:7">
      <c r="A41">
        <v>36</v>
      </c>
      <c r="B41" s="10">
        <v>184</v>
      </c>
      <c r="C41" s="31">
        <v>9</v>
      </c>
      <c r="D41">
        <v>101</v>
      </c>
      <c r="E41" s="10">
        <v>36</v>
      </c>
      <c r="F41" s="32">
        <v>18.398005583076277</v>
      </c>
      <c r="G41" s="31" t="s">
        <v>7</v>
      </c>
    </row>
    <row r="42" spans="1:7">
      <c r="A42">
        <v>37</v>
      </c>
      <c r="B42" s="10">
        <v>71</v>
      </c>
      <c r="C42" s="31">
        <v>9</v>
      </c>
      <c r="D42">
        <v>43</v>
      </c>
      <c r="E42" s="10">
        <v>77</v>
      </c>
      <c r="F42" s="32">
        <v>5.6481167641620207</v>
      </c>
      <c r="G42" s="31" t="s">
        <v>7</v>
      </c>
    </row>
    <row r="43" spans="1:7">
      <c r="A43">
        <v>38</v>
      </c>
      <c r="B43" s="10">
        <v>281</v>
      </c>
      <c r="C43" s="31">
        <v>16</v>
      </c>
      <c r="D43">
        <v>142</v>
      </c>
      <c r="E43" s="10">
        <v>28</v>
      </c>
      <c r="F43" s="32">
        <v>17.763103603864021</v>
      </c>
      <c r="G43" s="31" t="s">
        <v>7</v>
      </c>
    </row>
    <row r="44" spans="1:7">
      <c r="A44">
        <v>39</v>
      </c>
      <c r="B44" s="10">
        <v>319</v>
      </c>
      <c r="C44" s="31">
        <v>10</v>
      </c>
      <c r="D44">
        <v>206</v>
      </c>
      <c r="E44" s="10">
        <v>15</v>
      </c>
      <c r="F44" s="32">
        <v>26.657940913482715</v>
      </c>
      <c r="G44" s="31" t="s">
        <v>7</v>
      </c>
    </row>
    <row r="45" spans="1:7">
      <c r="A45">
        <v>40</v>
      </c>
      <c r="B45" s="10">
        <v>43</v>
      </c>
      <c r="C45" s="31">
        <v>21</v>
      </c>
      <c r="D45">
        <v>43</v>
      </c>
      <c r="E45" s="10">
        <v>24</v>
      </c>
      <c r="F45" s="32">
        <v>5.3128621158237053</v>
      </c>
      <c r="G45" s="31" t="s">
        <v>7</v>
      </c>
    </row>
    <row r="46" spans="1:7">
      <c r="A46">
        <v>41</v>
      </c>
      <c r="B46" s="10">
        <v>21</v>
      </c>
      <c r="C46" s="31">
        <v>31</v>
      </c>
      <c r="D46">
        <v>21</v>
      </c>
      <c r="E46" s="10">
        <v>21</v>
      </c>
      <c r="F46" s="32">
        <v>1.907218195926853</v>
      </c>
      <c r="G46" s="31" t="s">
        <v>7</v>
      </c>
    </row>
    <row r="47" spans="1:7">
      <c r="A47">
        <v>42</v>
      </c>
      <c r="B47" s="10">
        <v>24</v>
      </c>
      <c r="C47" s="31">
        <v>17</v>
      </c>
      <c r="D47">
        <v>24</v>
      </c>
      <c r="E47" s="10">
        <v>30</v>
      </c>
      <c r="F47" s="32">
        <v>1.9918117372827286</v>
      </c>
      <c r="G47" s="31" t="s">
        <v>7</v>
      </c>
    </row>
    <row r="48" spans="1:7">
      <c r="A48">
        <v>43</v>
      </c>
      <c r="B48" s="10">
        <v>546</v>
      </c>
      <c r="C48" s="31">
        <v>10</v>
      </c>
      <c r="D48">
        <v>279</v>
      </c>
      <c r="E48" s="10">
        <v>14</v>
      </c>
      <c r="F48" s="32">
        <v>36.23473598808836</v>
      </c>
      <c r="G48" s="31" t="s">
        <v>7</v>
      </c>
    </row>
    <row r="49" spans="1:7">
      <c r="A49">
        <v>44</v>
      </c>
      <c r="B49" s="10">
        <v>45</v>
      </c>
      <c r="C49" s="31">
        <v>7</v>
      </c>
      <c r="D49">
        <v>20</v>
      </c>
      <c r="E49" s="10">
        <v>234</v>
      </c>
      <c r="F49" s="32">
        <v>2.6759201080632913</v>
      </c>
      <c r="G49" s="31" t="s">
        <v>7</v>
      </c>
    </row>
    <row r="50" spans="1:7">
      <c r="A50">
        <v>45</v>
      </c>
      <c r="B50" s="10">
        <v>20</v>
      </c>
      <c r="C50" s="31">
        <v>15</v>
      </c>
      <c r="D50">
        <v>18</v>
      </c>
      <c r="E50" s="10">
        <v>120</v>
      </c>
      <c r="F50" s="32">
        <v>1.5557638567514374</v>
      </c>
      <c r="G50" s="31" t="s">
        <v>7</v>
      </c>
    </row>
    <row r="51" spans="1:7">
      <c r="A51">
        <v>46</v>
      </c>
      <c r="B51" s="10">
        <v>102</v>
      </c>
      <c r="C51" s="31">
        <v>10</v>
      </c>
      <c r="D51">
        <v>29</v>
      </c>
      <c r="E51" s="10">
        <v>234</v>
      </c>
      <c r="F51" s="32">
        <v>7.5281749679123671</v>
      </c>
      <c r="G51" s="31" t="s">
        <v>7</v>
      </c>
    </row>
    <row r="52" spans="1:7">
      <c r="A52">
        <v>47</v>
      </c>
      <c r="B52" s="10">
        <v>235</v>
      </c>
      <c r="C52" s="31">
        <v>14</v>
      </c>
      <c r="D52">
        <v>56</v>
      </c>
      <c r="E52" s="10">
        <v>148</v>
      </c>
      <c r="F52" s="32">
        <v>16.015153527948272</v>
      </c>
      <c r="G52" s="31" t="s">
        <v>7</v>
      </c>
    </row>
    <row r="53" spans="1:7">
      <c r="A53">
        <v>48</v>
      </c>
      <c r="B53" s="10">
        <v>157</v>
      </c>
      <c r="C53" s="31">
        <v>7</v>
      </c>
      <c r="D53">
        <v>37</v>
      </c>
      <c r="E53" s="10">
        <v>234</v>
      </c>
      <c r="F53" s="32">
        <v>11.377035228896164</v>
      </c>
      <c r="G53" s="31" t="s">
        <v>7</v>
      </c>
    </row>
    <row r="54" spans="1:7">
      <c r="A54">
        <v>49</v>
      </c>
      <c r="B54" s="10">
        <v>146</v>
      </c>
      <c r="C54" s="31">
        <v>9</v>
      </c>
      <c r="D54">
        <v>30</v>
      </c>
      <c r="E54" s="10">
        <v>328</v>
      </c>
      <c r="F54" s="32">
        <v>11.223533963021772</v>
      </c>
      <c r="G54" s="31" t="s">
        <v>7</v>
      </c>
    </row>
    <row r="55" spans="1:7">
      <c r="A55">
        <v>50</v>
      </c>
      <c r="B55" s="10">
        <v>69</v>
      </c>
      <c r="C55" s="31">
        <v>7</v>
      </c>
      <c r="D55">
        <v>26</v>
      </c>
      <c r="E55" s="10">
        <v>206</v>
      </c>
      <c r="F55" s="32">
        <v>5.2058997203797333</v>
      </c>
      <c r="G55" s="31" t="s">
        <v>7</v>
      </c>
    </row>
    <row r="56" spans="1:7">
      <c r="A56">
        <v>51</v>
      </c>
      <c r="B56" s="10">
        <v>49</v>
      </c>
      <c r="C56" s="31">
        <v>23</v>
      </c>
      <c r="D56">
        <v>25</v>
      </c>
      <c r="E56" s="10">
        <v>156</v>
      </c>
      <c r="F56" s="32">
        <v>4.1920193958934675</v>
      </c>
      <c r="G56" s="31" t="s">
        <v>7</v>
      </c>
    </row>
    <row r="57" spans="1:7">
      <c r="A57">
        <v>52</v>
      </c>
      <c r="B57" s="10">
        <v>83</v>
      </c>
      <c r="C57" s="31">
        <v>24</v>
      </c>
      <c r="D57">
        <v>18</v>
      </c>
      <c r="E57" s="10">
        <v>508</v>
      </c>
      <c r="F57" s="32">
        <v>5.7296232460376224</v>
      </c>
      <c r="G57" s="31" t="s">
        <v>7</v>
      </c>
    </row>
    <row r="58" spans="1:7">
      <c r="A58">
        <v>53</v>
      </c>
      <c r="B58" s="10">
        <v>24</v>
      </c>
      <c r="C58" s="31">
        <v>45</v>
      </c>
      <c r="D58">
        <v>5</v>
      </c>
      <c r="E58" s="10">
        <v>1670</v>
      </c>
      <c r="F58" s="32">
        <v>2.0081501714725416</v>
      </c>
      <c r="G58" s="31" t="s">
        <v>7</v>
      </c>
    </row>
    <row r="59" spans="1:7">
      <c r="A59">
        <v>54</v>
      </c>
      <c r="B59" s="10">
        <v>42</v>
      </c>
      <c r="C59" s="31">
        <v>24</v>
      </c>
      <c r="D59">
        <v>19</v>
      </c>
      <c r="E59" s="10">
        <v>240</v>
      </c>
      <c r="F59" s="32">
        <v>2.6911621514916071</v>
      </c>
      <c r="G59" s="31" t="s">
        <v>7</v>
      </c>
    </row>
    <row r="60" spans="1:7">
      <c r="A60">
        <v>55</v>
      </c>
      <c r="B60" s="10">
        <v>99</v>
      </c>
      <c r="C60" s="31">
        <v>9</v>
      </c>
      <c r="D60">
        <v>99</v>
      </c>
      <c r="E60" s="10">
        <v>20</v>
      </c>
      <c r="F60" s="32">
        <v>5.6016920899096316</v>
      </c>
      <c r="G60" s="31" t="s">
        <v>7</v>
      </c>
    </row>
    <row r="61" spans="1:7">
      <c r="A61">
        <v>56</v>
      </c>
      <c r="B61" s="10">
        <v>88</v>
      </c>
      <c r="C61" s="31">
        <v>21</v>
      </c>
      <c r="D61">
        <v>88</v>
      </c>
      <c r="E61" s="10">
        <v>8</v>
      </c>
      <c r="F61" s="32">
        <v>3.7128646180170732</v>
      </c>
      <c r="G61" s="31" t="s">
        <v>9</v>
      </c>
    </row>
    <row r="62" spans="1:7">
      <c r="A62">
        <v>57</v>
      </c>
      <c r="B62" s="10">
        <v>221</v>
      </c>
      <c r="C62" s="31">
        <v>26</v>
      </c>
      <c r="D62">
        <v>221</v>
      </c>
      <c r="E62" s="10">
        <v>7</v>
      </c>
      <c r="F62" s="32">
        <v>13.467247388998388</v>
      </c>
      <c r="G62" s="31" t="s">
        <v>7</v>
      </c>
    </row>
    <row r="63" spans="1:7">
      <c r="A63">
        <v>58</v>
      </c>
      <c r="B63" s="10">
        <v>960</v>
      </c>
      <c r="C63" s="31">
        <v>29</v>
      </c>
      <c r="D63">
        <v>620</v>
      </c>
      <c r="E63" s="10">
        <v>5</v>
      </c>
      <c r="F63" s="32">
        <v>59.897144150819202</v>
      </c>
      <c r="G63" s="31" t="s">
        <v>9</v>
      </c>
    </row>
    <row r="64" spans="1:7">
      <c r="A64">
        <v>59</v>
      </c>
      <c r="B64" s="10">
        <v>1811</v>
      </c>
      <c r="C64" s="31">
        <v>10</v>
      </c>
      <c r="D64">
        <v>415</v>
      </c>
      <c r="E64" s="10">
        <v>21</v>
      </c>
      <c r="F64" s="32">
        <v>90.275834166029156</v>
      </c>
      <c r="G64" s="31" t="s">
        <v>7</v>
      </c>
    </row>
    <row r="65" spans="1:7">
      <c r="A65">
        <v>60</v>
      </c>
      <c r="B65" s="10">
        <v>995</v>
      </c>
      <c r="C65" s="31">
        <v>8</v>
      </c>
      <c r="D65">
        <v>499</v>
      </c>
      <c r="E65" s="10">
        <v>8</v>
      </c>
      <c r="F65" s="32">
        <v>41.641221039486673</v>
      </c>
      <c r="G65" s="31" t="s">
        <v>9</v>
      </c>
    </row>
    <row r="66" spans="1:7">
      <c r="A66">
        <v>61</v>
      </c>
      <c r="B66" s="10">
        <v>246</v>
      </c>
      <c r="C66" s="31">
        <v>6</v>
      </c>
      <c r="D66">
        <v>246</v>
      </c>
      <c r="E66" s="10">
        <v>6</v>
      </c>
      <c r="F66" s="32">
        <v>13.559009100519281</v>
      </c>
      <c r="G66" s="31" t="s">
        <v>7</v>
      </c>
    </row>
    <row r="67" spans="1:7">
      <c r="A67">
        <v>62</v>
      </c>
      <c r="B67" s="10">
        <v>141</v>
      </c>
      <c r="C67" s="31">
        <v>23</v>
      </c>
      <c r="D67">
        <v>119</v>
      </c>
      <c r="E67" s="10">
        <v>20</v>
      </c>
      <c r="F67" s="32">
        <v>9.3133005627618299</v>
      </c>
      <c r="G67" s="31" t="s">
        <v>7</v>
      </c>
    </row>
    <row r="68" spans="1:7">
      <c r="A68">
        <v>63</v>
      </c>
      <c r="B68" s="10">
        <v>1617</v>
      </c>
      <c r="C68" s="31">
        <v>10</v>
      </c>
      <c r="D68">
        <v>481</v>
      </c>
      <c r="E68" s="10">
        <v>14</v>
      </c>
      <c r="F68" s="32">
        <v>87.28291170416486</v>
      </c>
      <c r="G68" s="31" t="s">
        <v>7</v>
      </c>
    </row>
    <row r="69" spans="1:7">
      <c r="A69">
        <v>64</v>
      </c>
      <c r="B69" s="10">
        <v>76</v>
      </c>
      <c r="C69" s="31">
        <v>14</v>
      </c>
      <c r="D69">
        <v>70</v>
      </c>
      <c r="E69" s="10">
        <v>31</v>
      </c>
      <c r="F69" s="32">
        <v>4.4867731128958974</v>
      </c>
      <c r="G69" s="31" t="s">
        <v>7</v>
      </c>
    </row>
    <row r="70" spans="1:7">
      <c r="A70">
        <v>65</v>
      </c>
      <c r="B70" s="10">
        <v>75</v>
      </c>
      <c r="C70" s="31">
        <v>13</v>
      </c>
      <c r="D70">
        <v>47</v>
      </c>
      <c r="E70" s="10">
        <v>69</v>
      </c>
      <c r="F70" s="32">
        <v>4.7446635256881322</v>
      </c>
      <c r="G70" s="31" t="s">
        <v>7</v>
      </c>
    </row>
    <row r="71" spans="1:7">
      <c r="A71">
        <v>66</v>
      </c>
      <c r="B71" s="10">
        <v>195</v>
      </c>
      <c r="C71" s="31">
        <v>17</v>
      </c>
      <c r="D71">
        <v>120</v>
      </c>
      <c r="E71" s="10">
        <v>27</v>
      </c>
      <c r="F71" s="32">
        <v>13.066364005008632</v>
      </c>
      <c r="G71" s="31" t="s">
        <v>7</v>
      </c>
    </row>
    <row r="72" spans="1:7">
      <c r="A72">
        <v>67</v>
      </c>
      <c r="B72" s="10">
        <v>317</v>
      </c>
      <c r="C72" s="31">
        <v>30</v>
      </c>
      <c r="D72">
        <v>104</v>
      </c>
      <c r="E72" s="10">
        <v>58</v>
      </c>
      <c r="F72" s="32">
        <v>20.789985183111256</v>
      </c>
      <c r="G72" s="31" t="s">
        <v>7</v>
      </c>
    </row>
    <row r="73" spans="1:7">
      <c r="A73">
        <v>68</v>
      </c>
      <c r="B73" s="10">
        <v>912</v>
      </c>
      <c r="C73" s="31">
        <v>31</v>
      </c>
      <c r="D73">
        <v>243</v>
      </c>
      <c r="E73" s="10">
        <v>31</v>
      </c>
      <c r="F73" s="32">
        <v>27.899266236039587</v>
      </c>
      <c r="G73" s="31" t="s">
        <v>9</v>
      </c>
    </row>
    <row r="74" spans="1:7">
      <c r="A74">
        <v>69</v>
      </c>
      <c r="B74" s="10">
        <v>40</v>
      </c>
      <c r="C74" s="31">
        <v>12</v>
      </c>
      <c r="D74">
        <v>40</v>
      </c>
      <c r="E74" s="10">
        <v>34</v>
      </c>
      <c r="F74" s="32">
        <v>2.4369586726846992</v>
      </c>
      <c r="G74" s="31" t="s">
        <v>7</v>
      </c>
    </row>
    <row r="75" spans="1:7">
      <c r="A75">
        <v>70</v>
      </c>
      <c r="B75" s="10">
        <v>520</v>
      </c>
      <c r="C75" s="31">
        <v>9</v>
      </c>
      <c r="D75">
        <v>157</v>
      </c>
      <c r="E75" s="10">
        <v>42</v>
      </c>
      <c r="F75" s="32">
        <v>16.471007579434243</v>
      </c>
      <c r="G75" s="31" t="s">
        <v>9</v>
      </c>
    </row>
    <row r="76" spans="1:7">
      <c r="A76">
        <v>71</v>
      </c>
      <c r="B76" s="10">
        <v>50</v>
      </c>
      <c r="C76" s="31">
        <v>9</v>
      </c>
      <c r="D76">
        <v>50</v>
      </c>
      <c r="E76" s="10">
        <v>26</v>
      </c>
      <c r="F76" s="32">
        <v>3.9229818545470212</v>
      </c>
      <c r="G76" s="31" t="s">
        <v>7</v>
      </c>
    </row>
    <row r="77" spans="1:7">
      <c r="A77">
        <v>72</v>
      </c>
      <c r="B77" s="10">
        <v>335</v>
      </c>
      <c r="C77" s="31">
        <v>23</v>
      </c>
      <c r="D77">
        <v>145</v>
      </c>
      <c r="E77" s="10">
        <v>32</v>
      </c>
      <c r="F77" s="32">
        <v>20.5919829050044</v>
      </c>
      <c r="G77" s="31" t="s">
        <v>7</v>
      </c>
    </row>
    <row r="78" spans="1:7">
      <c r="A78">
        <v>73</v>
      </c>
      <c r="B78" s="10">
        <v>1097</v>
      </c>
      <c r="C78" s="31">
        <v>23</v>
      </c>
      <c r="D78">
        <v>270</v>
      </c>
      <c r="E78" s="10">
        <v>30</v>
      </c>
      <c r="F78" s="32">
        <v>51.881877534801013</v>
      </c>
      <c r="G78" s="31" t="s">
        <v>9</v>
      </c>
    </row>
    <row r="79" spans="1:7">
      <c r="A79">
        <v>74</v>
      </c>
      <c r="B79" s="10">
        <v>121</v>
      </c>
      <c r="C79" s="31">
        <v>16</v>
      </c>
      <c r="D79">
        <v>59</v>
      </c>
      <c r="E79" s="10">
        <v>70</v>
      </c>
      <c r="F79" s="32">
        <v>7.0077165177331437</v>
      </c>
      <c r="G79" s="31" t="s">
        <v>7</v>
      </c>
    </row>
    <row r="80" spans="1:7">
      <c r="A80">
        <v>75</v>
      </c>
      <c r="B80" s="10">
        <v>340</v>
      </c>
      <c r="C80" s="31">
        <v>23</v>
      </c>
      <c r="D80">
        <v>90</v>
      </c>
      <c r="E80" s="10">
        <v>84</v>
      </c>
      <c r="F80" s="32">
        <v>21.174557421120522</v>
      </c>
      <c r="G80" s="31" t="s">
        <v>7</v>
      </c>
    </row>
    <row r="81" spans="1:7">
      <c r="A81">
        <v>76</v>
      </c>
      <c r="B81" s="10">
        <v>120</v>
      </c>
      <c r="C81" s="31">
        <v>9</v>
      </c>
      <c r="D81">
        <v>80</v>
      </c>
      <c r="E81" s="10">
        <v>38</v>
      </c>
      <c r="F81" s="32">
        <v>8.2840035749820977</v>
      </c>
      <c r="G81" s="31" t="s">
        <v>7</v>
      </c>
    </row>
    <row r="82" spans="1:7">
      <c r="A82">
        <v>77</v>
      </c>
      <c r="B82" s="10">
        <v>240</v>
      </c>
      <c r="C82" s="31">
        <v>23</v>
      </c>
      <c r="D82">
        <v>103</v>
      </c>
      <c r="E82" s="10">
        <v>45</v>
      </c>
      <c r="F82" s="32">
        <v>12.76559795673421</v>
      </c>
      <c r="G82" s="31" t="s">
        <v>7</v>
      </c>
    </row>
    <row r="83" spans="1:7">
      <c r="A83">
        <v>78</v>
      </c>
      <c r="B83" s="10">
        <v>110</v>
      </c>
      <c r="C83" s="31">
        <v>9</v>
      </c>
      <c r="D83">
        <v>85</v>
      </c>
      <c r="E83" s="10">
        <v>30</v>
      </c>
      <c r="F83" s="32">
        <v>6.1488816789799099</v>
      </c>
      <c r="G83" s="31" t="s">
        <v>7</v>
      </c>
    </row>
    <row r="84" spans="1:7">
      <c r="A84">
        <v>79</v>
      </c>
      <c r="B84" s="10">
        <v>42</v>
      </c>
      <c r="C84" s="31">
        <v>29</v>
      </c>
      <c r="D84">
        <v>34</v>
      </c>
      <c r="E84" s="10">
        <v>73</v>
      </c>
      <c r="F84" s="32">
        <v>2.6579121243163546</v>
      </c>
      <c r="G84" s="31" t="s">
        <v>7</v>
      </c>
    </row>
    <row r="85" spans="1:7">
      <c r="A85">
        <v>80</v>
      </c>
      <c r="B85" s="10">
        <v>655</v>
      </c>
      <c r="C85" s="31">
        <v>9</v>
      </c>
      <c r="D85">
        <v>306</v>
      </c>
      <c r="E85" s="10">
        <v>14</v>
      </c>
      <c r="F85" s="32">
        <v>20.890603366009891</v>
      </c>
      <c r="G85" s="31" t="s">
        <v>9</v>
      </c>
    </row>
    <row r="86" spans="1:7">
      <c r="A86">
        <v>81</v>
      </c>
      <c r="B86" s="10">
        <v>117</v>
      </c>
      <c r="C86" s="31">
        <v>9</v>
      </c>
      <c r="D86">
        <v>51</v>
      </c>
      <c r="E86" s="10">
        <v>91</v>
      </c>
      <c r="F86" s="32">
        <v>7.3079885136759311</v>
      </c>
      <c r="G86" s="31" t="s">
        <v>7</v>
      </c>
    </row>
    <row r="87" spans="1:7">
      <c r="A87">
        <v>82</v>
      </c>
      <c r="B87" s="10">
        <v>425</v>
      </c>
      <c r="C87" s="31">
        <v>37</v>
      </c>
      <c r="D87">
        <v>129</v>
      </c>
      <c r="E87" s="10">
        <v>51</v>
      </c>
      <c r="F87" s="32">
        <v>29.662877481703067</v>
      </c>
      <c r="G87" s="31" t="s">
        <v>7</v>
      </c>
    </row>
    <row r="88" spans="1:7">
      <c r="A88">
        <v>83</v>
      </c>
      <c r="B88" s="10">
        <v>295</v>
      </c>
      <c r="C88" s="31">
        <v>24</v>
      </c>
      <c r="D88">
        <v>143</v>
      </c>
      <c r="E88" s="10">
        <v>29</v>
      </c>
      <c r="F88" s="32">
        <v>10.222282945729306</v>
      </c>
      <c r="G88" s="31" t="s">
        <v>9</v>
      </c>
    </row>
    <row r="89" spans="1:7">
      <c r="A89">
        <v>84</v>
      </c>
      <c r="B89" s="10">
        <v>1397</v>
      </c>
      <c r="C89" s="31">
        <v>10</v>
      </c>
      <c r="D89">
        <v>383</v>
      </c>
      <c r="E89" s="10">
        <v>19</v>
      </c>
      <c r="F89" s="32">
        <v>68.038756197003266</v>
      </c>
      <c r="G89" s="31" t="s">
        <v>7</v>
      </c>
    </row>
    <row r="90" spans="1:7">
      <c r="A90">
        <v>85</v>
      </c>
      <c r="B90" s="10">
        <v>106</v>
      </c>
      <c r="C90" s="31">
        <v>23</v>
      </c>
      <c r="D90">
        <v>106</v>
      </c>
      <c r="E90" s="10">
        <v>14</v>
      </c>
      <c r="F90" s="32">
        <v>6.1418681904278287</v>
      </c>
      <c r="G90" s="31" t="s">
        <v>7</v>
      </c>
    </row>
    <row r="91" spans="1:7">
      <c r="A91">
        <v>86</v>
      </c>
      <c r="B91" s="10">
        <v>274</v>
      </c>
      <c r="C91" s="31">
        <v>37</v>
      </c>
      <c r="D91">
        <v>78</v>
      </c>
      <c r="E91" s="10">
        <v>90</v>
      </c>
      <c r="F91" s="32">
        <v>25.366798054117201</v>
      </c>
      <c r="G91" s="31" t="s">
        <v>7</v>
      </c>
    </row>
    <row r="92" spans="1:7">
      <c r="A92">
        <v>87</v>
      </c>
      <c r="B92" s="10">
        <v>1340</v>
      </c>
      <c r="C92" s="31">
        <v>28</v>
      </c>
      <c r="D92">
        <v>256</v>
      </c>
      <c r="E92" s="10">
        <v>41</v>
      </c>
      <c r="F92" s="32">
        <v>55.718181401892807</v>
      </c>
      <c r="G92" s="31" t="s">
        <v>9</v>
      </c>
    </row>
    <row r="93" spans="1:7">
      <c r="A93">
        <v>88</v>
      </c>
      <c r="B93" s="10">
        <v>176</v>
      </c>
      <c r="C93" s="31">
        <v>33</v>
      </c>
      <c r="D93">
        <v>133</v>
      </c>
      <c r="E93" s="10">
        <v>20</v>
      </c>
      <c r="F93" s="32">
        <v>13.516818542407178</v>
      </c>
      <c r="G93" s="31" t="s">
        <v>7</v>
      </c>
    </row>
    <row r="94" spans="1:7">
      <c r="A94">
        <v>89</v>
      </c>
      <c r="B94" s="10">
        <v>252</v>
      </c>
      <c r="C94" s="31">
        <v>16</v>
      </c>
      <c r="D94">
        <v>79</v>
      </c>
      <c r="E94" s="10">
        <v>81</v>
      </c>
      <c r="F94" s="32">
        <v>8.8837758314402375</v>
      </c>
      <c r="G94" s="31" t="s">
        <v>9</v>
      </c>
    </row>
    <row r="95" spans="1:7">
      <c r="A95">
        <v>90</v>
      </c>
      <c r="B95" s="10">
        <v>89</v>
      </c>
      <c r="C95" s="31">
        <v>9</v>
      </c>
      <c r="D95">
        <v>51</v>
      </c>
      <c r="E95" s="10">
        <v>67</v>
      </c>
      <c r="F95" s="32">
        <v>3.5931627391122936</v>
      </c>
      <c r="G95" s="31" t="s">
        <v>9</v>
      </c>
    </row>
    <row r="96" spans="1:7">
      <c r="A96">
        <v>91</v>
      </c>
      <c r="B96" s="10">
        <v>94</v>
      </c>
      <c r="C96" s="31">
        <v>26</v>
      </c>
      <c r="D96">
        <v>87</v>
      </c>
      <c r="E96" s="10">
        <v>25</v>
      </c>
      <c r="F96" s="32">
        <v>5.6605298377553375</v>
      </c>
      <c r="G96" s="31" t="s">
        <v>7</v>
      </c>
    </row>
    <row r="97" spans="1:7">
      <c r="A97">
        <v>92</v>
      </c>
      <c r="B97" s="10">
        <v>345</v>
      </c>
      <c r="C97" s="31">
        <v>4</v>
      </c>
      <c r="D97">
        <v>169</v>
      </c>
      <c r="E97" s="10">
        <v>24</v>
      </c>
      <c r="F97" s="32">
        <v>26.458437959706842</v>
      </c>
      <c r="G97" s="31" t="s">
        <v>7</v>
      </c>
    </row>
    <row r="98" spans="1:7">
      <c r="A98">
        <v>93</v>
      </c>
      <c r="B98" s="10">
        <v>94</v>
      </c>
      <c r="C98" s="31">
        <v>22</v>
      </c>
      <c r="D98">
        <v>18</v>
      </c>
      <c r="E98" s="10">
        <v>557</v>
      </c>
      <c r="F98" s="32">
        <v>3.317914218168776</v>
      </c>
      <c r="G98" s="31" t="s">
        <v>9</v>
      </c>
    </row>
    <row r="99" spans="1:7">
      <c r="A99">
        <v>94</v>
      </c>
      <c r="B99" s="10">
        <v>124</v>
      </c>
      <c r="C99" s="31">
        <v>17</v>
      </c>
      <c r="D99">
        <v>20</v>
      </c>
      <c r="E99" s="10">
        <v>659</v>
      </c>
      <c r="F99" s="32">
        <v>8.1251373101865116</v>
      </c>
      <c r="G99" s="31" t="s">
        <v>9</v>
      </c>
    </row>
    <row r="100" spans="1:7">
      <c r="A100">
        <v>95</v>
      </c>
      <c r="B100" s="10">
        <v>630</v>
      </c>
      <c r="C100" s="31">
        <v>9</v>
      </c>
      <c r="D100">
        <v>85</v>
      </c>
      <c r="E100" s="10">
        <v>176</v>
      </c>
      <c r="F100" s="32">
        <v>33.000275086788982</v>
      </c>
      <c r="G100" s="31" t="s">
        <v>7</v>
      </c>
    </row>
    <row r="101" spans="1:7">
      <c r="A101">
        <v>96</v>
      </c>
      <c r="B101" s="10">
        <v>381</v>
      </c>
      <c r="C101" s="31">
        <v>9</v>
      </c>
      <c r="D101">
        <v>53</v>
      </c>
      <c r="E101" s="10">
        <v>267</v>
      </c>
      <c r="F101" s="32">
        <v>17.563649069259629</v>
      </c>
      <c r="G101" s="31" t="s">
        <v>7</v>
      </c>
    </row>
    <row r="102" spans="1:7">
      <c r="A102">
        <v>97</v>
      </c>
      <c r="B102" s="10">
        <v>135</v>
      </c>
      <c r="C102" s="31">
        <v>9</v>
      </c>
      <c r="D102">
        <v>24</v>
      </c>
      <c r="E102" s="10">
        <v>465</v>
      </c>
      <c r="F102" s="32">
        <v>9.5649104733484904</v>
      </c>
      <c r="G102" s="31" t="s">
        <v>7</v>
      </c>
    </row>
    <row r="103" spans="1:7">
      <c r="A103">
        <v>98</v>
      </c>
      <c r="B103" s="10">
        <v>540</v>
      </c>
      <c r="C103" s="31">
        <v>9</v>
      </c>
      <c r="D103">
        <v>61</v>
      </c>
      <c r="E103" s="10">
        <v>293</v>
      </c>
      <c r="F103" s="32">
        <v>20.699428587163553</v>
      </c>
      <c r="G103" s="31" t="s">
        <v>9</v>
      </c>
    </row>
    <row r="104" spans="1:7">
      <c r="A104">
        <v>99</v>
      </c>
      <c r="B104" s="10">
        <v>616</v>
      </c>
      <c r="C104" s="31">
        <v>16</v>
      </c>
      <c r="D104">
        <v>96</v>
      </c>
      <c r="E104" s="10">
        <v>133</v>
      </c>
      <c r="F104" s="32">
        <v>25.097764933039471</v>
      </c>
      <c r="G104" s="31" t="s">
        <v>9</v>
      </c>
    </row>
    <row r="105" spans="1:7">
      <c r="A105">
        <v>100</v>
      </c>
      <c r="B105" s="10">
        <v>260</v>
      </c>
      <c r="C105" s="31">
        <v>17</v>
      </c>
      <c r="D105">
        <v>28</v>
      </c>
      <c r="E105" s="10">
        <v>644</v>
      </c>
      <c r="F105" s="32">
        <v>11.222292248342935</v>
      </c>
      <c r="G105" s="31" t="s">
        <v>9</v>
      </c>
    </row>
    <row r="106" spans="1:7">
      <c r="A106">
        <v>101</v>
      </c>
      <c r="B106" s="10">
        <v>134</v>
      </c>
      <c r="C106" s="31">
        <v>24</v>
      </c>
      <c r="D106">
        <v>25</v>
      </c>
      <c r="E106" s="10">
        <v>440</v>
      </c>
      <c r="F106" s="32">
        <v>7.9251192158707813</v>
      </c>
      <c r="G106" s="31" t="s">
        <v>7</v>
      </c>
    </row>
    <row r="107" spans="1:7">
      <c r="A107">
        <v>102</v>
      </c>
      <c r="B107" s="10">
        <v>233</v>
      </c>
      <c r="C107" s="31">
        <v>8</v>
      </c>
      <c r="D107">
        <v>42</v>
      </c>
      <c r="E107" s="10">
        <v>271</v>
      </c>
      <c r="F107" s="32">
        <v>9.7818464615741529</v>
      </c>
      <c r="G107" s="31" t="s">
        <v>9</v>
      </c>
    </row>
    <row r="108" spans="1:7">
      <c r="A108">
        <v>103</v>
      </c>
      <c r="B108" s="10">
        <v>346</v>
      </c>
      <c r="C108" s="31">
        <v>15</v>
      </c>
      <c r="D108">
        <v>58</v>
      </c>
      <c r="E108" s="10">
        <v>207</v>
      </c>
      <c r="F108" s="32">
        <v>22.044258773903355</v>
      </c>
      <c r="G108" s="31" t="s">
        <v>7</v>
      </c>
    </row>
    <row r="109" spans="1:7">
      <c r="A109">
        <v>104</v>
      </c>
      <c r="B109" s="10">
        <v>556</v>
      </c>
      <c r="C109" s="31">
        <v>4</v>
      </c>
      <c r="D109">
        <v>52</v>
      </c>
      <c r="E109" s="10">
        <v>408</v>
      </c>
      <c r="F109" s="32">
        <v>24.628184173565437</v>
      </c>
      <c r="G109" s="31" t="s">
        <v>9</v>
      </c>
    </row>
    <row r="110" spans="1:7">
      <c r="A110">
        <v>105</v>
      </c>
      <c r="B110" s="10">
        <v>103</v>
      </c>
      <c r="C110" s="31">
        <v>17</v>
      </c>
      <c r="D110">
        <v>21</v>
      </c>
      <c r="E110" s="10">
        <v>1240</v>
      </c>
      <c r="F110" s="32">
        <v>7.5118962162777088</v>
      </c>
      <c r="G110" s="31" t="s">
        <v>7</v>
      </c>
    </row>
    <row r="111" spans="1:7">
      <c r="A111">
        <v>106</v>
      </c>
      <c r="B111" s="10">
        <v>203</v>
      </c>
      <c r="C111" s="31">
        <v>17</v>
      </c>
      <c r="D111">
        <v>21</v>
      </c>
      <c r="E111" s="10">
        <v>2147</v>
      </c>
      <c r="F111" s="32">
        <v>10.760817362519264</v>
      </c>
      <c r="G111" s="31" t="s">
        <v>9</v>
      </c>
    </row>
    <row r="112" spans="1:7">
      <c r="A112">
        <v>107</v>
      </c>
      <c r="B112" s="10">
        <v>64</v>
      </c>
      <c r="C112" s="31">
        <v>28</v>
      </c>
      <c r="D112">
        <v>12</v>
      </c>
      <c r="E112" s="10">
        <v>1052</v>
      </c>
      <c r="F112" s="32">
        <v>4.7442325408343304</v>
      </c>
      <c r="G112" s="31" t="s">
        <v>7</v>
      </c>
    </row>
    <row r="113" spans="1:7">
      <c r="A113">
        <v>108</v>
      </c>
      <c r="B113" s="10">
        <v>3089</v>
      </c>
      <c r="C113" s="31">
        <v>9</v>
      </c>
      <c r="D113">
        <v>462</v>
      </c>
      <c r="E113" s="10">
        <v>29</v>
      </c>
      <c r="F113" s="32">
        <v>119.43126535362691</v>
      </c>
      <c r="G113" s="31" t="s">
        <v>9</v>
      </c>
    </row>
    <row r="114" spans="1:7">
      <c r="A114">
        <v>109</v>
      </c>
      <c r="B114" s="10">
        <v>1180</v>
      </c>
      <c r="C114" s="31">
        <v>16</v>
      </c>
      <c r="D114">
        <v>256</v>
      </c>
      <c r="E114" s="10">
        <v>36</v>
      </c>
      <c r="F114" s="32">
        <v>35.57594828461206</v>
      </c>
      <c r="G114" s="31" t="s">
        <v>8</v>
      </c>
    </row>
    <row r="115" spans="1:7">
      <c r="A115">
        <v>110</v>
      </c>
      <c r="B115" s="10">
        <v>583</v>
      </c>
      <c r="C115" s="31">
        <v>5</v>
      </c>
      <c r="D115">
        <v>177</v>
      </c>
      <c r="E115" s="10">
        <v>37</v>
      </c>
      <c r="F115" s="32">
        <v>20.296275255392345</v>
      </c>
      <c r="G115" s="31" t="s">
        <v>9</v>
      </c>
    </row>
    <row r="116" spans="1:7">
      <c r="A116">
        <v>111</v>
      </c>
      <c r="B116" s="10">
        <v>2663</v>
      </c>
      <c r="C116" s="31">
        <v>9</v>
      </c>
      <c r="D116">
        <v>529</v>
      </c>
      <c r="E116" s="10">
        <v>19</v>
      </c>
      <c r="F116" s="32">
        <v>99.106294363046601</v>
      </c>
      <c r="G116" s="31" t="s">
        <v>9</v>
      </c>
    </row>
    <row r="117" spans="1:7">
      <c r="A117">
        <v>112</v>
      </c>
      <c r="B117" s="10">
        <v>3065</v>
      </c>
      <c r="C117" s="31">
        <v>7</v>
      </c>
      <c r="D117">
        <v>361</v>
      </c>
      <c r="E117" s="10">
        <v>47</v>
      </c>
      <c r="F117" s="32">
        <v>102.56229403052524</v>
      </c>
      <c r="G117" s="31" t="s">
        <v>9</v>
      </c>
    </row>
    <row r="118" spans="1:7">
      <c r="A118">
        <v>113</v>
      </c>
      <c r="B118" s="10">
        <v>6033</v>
      </c>
      <c r="C118" s="31">
        <v>23</v>
      </c>
      <c r="D118">
        <v>819</v>
      </c>
      <c r="E118" s="10">
        <v>18</v>
      </c>
      <c r="F118" s="32">
        <v>128.9331189668805</v>
      </c>
      <c r="G118" s="31" t="s">
        <v>8</v>
      </c>
    </row>
    <row r="119" spans="1:7">
      <c r="A119">
        <v>114</v>
      </c>
      <c r="B119" s="10">
        <v>908</v>
      </c>
      <c r="C119" s="31">
        <v>9</v>
      </c>
      <c r="D119">
        <v>199</v>
      </c>
      <c r="E119" s="10">
        <v>46</v>
      </c>
      <c r="F119" s="32">
        <v>19.762605937280611</v>
      </c>
      <c r="G119" s="31" t="s">
        <v>8</v>
      </c>
    </row>
    <row r="120" spans="1:7">
      <c r="A120">
        <v>115</v>
      </c>
      <c r="B120" s="10">
        <v>3112</v>
      </c>
      <c r="C120" s="31">
        <v>9</v>
      </c>
      <c r="D120">
        <v>471</v>
      </c>
      <c r="E120" s="10">
        <v>28</v>
      </c>
      <c r="F120" s="32">
        <v>120.48642286910896</v>
      </c>
      <c r="G120" s="31" t="s">
        <v>9</v>
      </c>
    </row>
    <row r="121" spans="1:7">
      <c r="A121">
        <v>116</v>
      </c>
      <c r="B121" s="10">
        <v>1410</v>
      </c>
      <c r="C121" s="31">
        <v>15</v>
      </c>
      <c r="D121">
        <v>288</v>
      </c>
      <c r="E121" s="10">
        <v>34</v>
      </c>
      <c r="F121" s="32">
        <v>45.621442879997268</v>
      </c>
      <c r="G121" s="31" t="s">
        <v>9</v>
      </c>
    </row>
    <row r="122" spans="1:7">
      <c r="A122">
        <v>117</v>
      </c>
      <c r="B122" s="10">
        <v>1566</v>
      </c>
      <c r="C122" s="31">
        <v>24</v>
      </c>
      <c r="D122">
        <v>334</v>
      </c>
      <c r="E122" s="10">
        <v>28</v>
      </c>
      <c r="F122" s="32">
        <v>31.637524449140919</v>
      </c>
      <c r="G122" s="31" t="s">
        <v>8</v>
      </c>
    </row>
    <row r="123" spans="1:7">
      <c r="A123">
        <v>118</v>
      </c>
      <c r="B123" s="10">
        <v>585</v>
      </c>
      <c r="C123" s="31">
        <v>17</v>
      </c>
      <c r="D123">
        <v>147</v>
      </c>
      <c r="E123" s="10">
        <v>54</v>
      </c>
      <c r="F123" s="32">
        <v>20.597117872537904</v>
      </c>
      <c r="G123" s="31" t="s">
        <v>9</v>
      </c>
    </row>
    <row r="124" spans="1:7">
      <c r="A124">
        <v>119</v>
      </c>
      <c r="B124" s="10">
        <v>336</v>
      </c>
      <c r="C124" s="31">
        <v>10</v>
      </c>
      <c r="D124">
        <v>247</v>
      </c>
      <c r="E124" s="10">
        <v>11</v>
      </c>
      <c r="F124" s="32">
        <v>11.082650067654711</v>
      </c>
      <c r="G124" s="31" t="s">
        <v>9</v>
      </c>
    </row>
    <row r="125" spans="1:7">
      <c r="A125">
        <v>120</v>
      </c>
      <c r="B125" s="10">
        <v>574</v>
      </c>
      <c r="C125" s="31">
        <v>7</v>
      </c>
      <c r="D125">
        <v>172</v>
      </c>
      <c r="E125" s="10">
        <v>39</v>
      </c>
      <c r="F125" s="32">
        <v>16.469076563616255</v>
      </c>
      <c r="G125" s="31" t="s">
        <v>9</v>
      </c>
    </row>
    <row r="126" spans="1:7">
      <c r="A126">
        <v>121</v>
      </c>
      <c r="B126" s="10">
        <v>354</v>
      </c>
      <c r="C126" s="31">
        <v>9</v>
      </c>
      <c r="D126">
        <v>188</v>
      </c>
      <c r="E126" s="10">
        <v>20</v>
      </c>
      <c r="F126" s="32">
        <v>11.735300833754579</v>
      </c>
      <c r="G126" s="31" t="s">
        <v>9</v>
      </c>
    </row>
    <row r="127" spans="1:7">
      <c r="A127">
        <v>122</v>
      </c>
      <c r="B127" s="10">
        <v>1393</v>
      </c>
      <c r="C127" s="31">
        <v>7</v>
      </c>
      <c r="D127">
        <v>503</v>
      </c>
      <c r="E127" s="10">
        <v>11</v>
      </c>
      <c r="F127" s="32">
        <v>38.602759658950013</v>
      </c>
      <c r="G127" s="31" t="s">
        <v>8</v>
      </c>
    </row>
    <row r="128" spans="1:7">
      <c r="A128">
        <v>123</v>
      </c>
      <c r="B128" s="10">
        <v>1061</v>
      </c>
      <c r="C128" s="31">
        <v>14</v>
      </c>
      <c r="D128">
        <v>353</v>
      </c>
      <c r="E128" s="10">
        <v>17</v>
      </c>
      <c r="F128" s="32">
        <v>36.489688446105092</v>
      </c>
      <c r="G128" s="31" t="s">
        <v>9</v>
      </c>
    </row>
    <row r="129" spans="1:7">
      <c r="A129">
        <v>124</v>
      </c>
      <c r="B129" s="10">
        <v>4705</v>
      </c>
      <c r="C129" s="31">
        <v>15</v>
      </c>
      <c r="D129">
        <v>640</v>
      </c>
      <c r="E129" s="10">
        <v>23</v>
      </c>
      <c r="F129" s="32">
        <v>134.74319709430182</v>
      </c>
      <c r="G129" s="31" t="s">
        <v>8</v>
      </c>
    </row>
    <row r="130" spans="1:7">
      <c r="A130">
        <v>125</v>
      </c>
      <c r="B130" s="10">
        <v>247</v>
      </c>
      <c r="C130" s="31">
        <v>8</v>
      </c>
      <c r="D130">
        <v>212</v>
      </c>
      <c r="E130" s="10">
        <v>11</v>
      </c>
      <c r="F130" s="32">
        <v>7.4451614835428828</v>
      </c>
      <c r="G130" s="31" t="s">
        <v>9</v>
      </c>
    </row>
    <row r="131" spans="1:7">
      <c r="A131">
        <v>126</v>
      </c>
      <c r="B131" s="10">
        <v>4595</v>
      </c>
      <c r="C131" s="31">
        <v>16</v>
      </c>
      <c r="D131">
        <v>352</v>
      </c>
      <c r="E131" s="10">
        <v>74</v>
      </c>
      <c r="F131" s="32">
        <v>132.88819655977201</v>
      </c>
      <c r="G131" s="31" t="s">
        <v>8</v>
      </c>
    </row>
    <row r="132" spans="1:7">
      <c r="A132">
        <v>127</v>
      </c>
      <c r="B132" s="10">
        <v>11507</v>
      </c>
      <c r="C132" s="31">
        <v>26</v>
      </c>
      <c r="D132">
        <v>811</v>
      </c>
      <c r="E132" s="10">
        <v>35</v>
      </c>
      <c r="F132" s="32">
        <v>270.53715848930074</v>
      </c>
      <c r="G132" s="31" t="s">
        <v>8</v>
      </c>
    </row>
    <row r="133" spans="1:7">
      <c r="A133">
        <v>128</v>
      </c>
      <c r="B133" s="10">
        <v>3316</v>
      </c>
      <c r="C133" s="31">
        <v>9</v>
      </c>
      <c r="D133">
        <v>213</v>
      </c>
      <c r="E133" s="10">
        <v>146</v>
      </c>
      <c r="F133" s="32">
        <v>74.201462029210205</v>
      </c>
      <c r="G133" s="31" t="s">
        <v>8</v>
      </c>
    </row>
    <row r="134" spans="1:7">
      <c r="A134">
        <v>129</v>
      </c>
      <c r="B134" s="10">
        <v>3016</v>
      </c>
      <c r="C134" s="31">
        <v>23</v>
      </c>
      <c r="D134">
        <v>239</v>
      </c>
      <c r="E134" s="10">
        <v>106</v>
      </c>
      <c r="F134" s="32">
        <v>121.19085155872135</v>
      </c>
      <c r="G134" s="31" t="s">
        <v>9</v>
      </c>
    </row>
    <row r="135" spans="1:7">
      <c r="A135">
        <v>130</v>
      </c>
      <c r="B135" s="10">
        <v>881</v>
      </c>
      <c r="C135" s="31">
        <v>9</v>
      </c>
      <c r="D135">
        <v>82</v>
      </c>
      <c r="E135" s="10">
        <v>265</v>
      </c>
      <c r="F135" s="32">
        <v>27.106469125371916</v>
      </c>
      <c r="G135" s="31" t="s">
        <v>9</v>
      </c>
    </row>
    <row r="136" spans="1:7">
      <c r="A136">
        <v>131</v>
      </c>
      <c r="B136" s="10">
        <v>527</v>
      </c>
      <c r="C136" s="31">
        <v>9</v>
      </c>
      <c r="D136">
        <v>66</v>
      </c>
      <c r="E136" s="10">
        <v>241</v>
      </c>
      <c r="F136" s="32">
        <v>18.280307481192285</v>
      </c>
      <c r="G136" s="31" t="s">
        <v>9</v>
      </c>
    </row>
    <row r="137" spans="1:7">
      <c r="A137">
        <v>132</v>
      </c>
      <c r="B137" s="10">
        <v>249</v>
      </c>
      <c r="C137" s="31">
        <v>10</v>
      </c>
      <c r="D137">
        <v>24</v>
      </c>
      <c r="E137" s="10">
        <v>831</v>
      </c>
      <c r="F137" s="32">
        <v>6.1168430369950082</v>
      </c>
      <c r="G137" s="31" t="s">
        <v>8</v>
      </c>
    </row>
    <row r="138" spans="1:7">
      <c r="A138">
        <v>133</v>
      </c>
      <c r="B138" s="10">
        <v>3833</v>
      </c>
      <c r="C138" s="31">
        <v>9</v>
      </c>
      <c r="D138">
        <v>979</v>
      </c>
      <c r="E138" s="10">
        <v>8</v>
      </c>
      <c r="F138" s="32">
        <v>64.695306152900159</v>
      </c>
      <c r="G138" s="31" t="s">
        <v>8</v>
      </c>
    </row>
    <row r="139" spans="1:7">
      <c r="A139">
        <v>134</v>
      </c>
      <c r="B139" s="10">
        <v>3923</v>
      </c>
      <c r="C139" s="31">
        <v>9</v>
      </c>
      <c r="D139">
        <v>626</v>
      </c>
      <c r="E139" s="10">
        <v>20</v>
      </c>
      <c r="F139" s="32">
        <v>84.78026484189715</v>
      </c>
      <c r="G139" s="31" t="s">
        <v>8</v>
      </c>
    </row>
    <row r="140" spans="1:7">
      <c r="A140">
        <v>135</v>
      </c>
      <c r="B140" s="10">
        <v>699</v>
      </c>
      <c r="C140" s="31">
        <v>28</v>
      </c>
      <c r="D140">
        <v>271</v>
      </c>
      <c r="E140" s="10">
        <v>19</v>
      </c>
      <c r="F140" s="32">
        <v>24.639351546001254</v>
      </c>
      <c r="G140" s="31" t="s">
        <v>8</v>
      </c>
    </row>
    <row r="141" spans="1:7">
      <c r="A141">
        <v>136</v>
      </c>
      <c r="B141" s="10">
        <v>6130</v>
      </c>
      <c r="C141" s="31">
        <v>9</v>
      </c>
      <c r="D141">
        <v>650</v>
      </c>
      <c r="E141" s="10">
        <v>29</v>
      </c>
      <c r="F141" s="32">
        <v>89.895249988191907</v>
      </c>
      <c r="G141" s="31" t="s">
        <v>8</v>
      </c>
    </row>
    <row r="142" spans="1:7">
      <c r="A142">
        <v>137</v>
      </c>
      <c r="B142" s="10">
        <v>13565</v>
      </c>
      <c r="C142" s="31">
        <v>30</v>
      </c>
      <c r="D142">
        <v>856</v>
      </c>
      <c r="E142" s="10">
        <v>37</v>
      </c>
      <c r="F142" s="32">
        <v>340.25115380512977</v>
      </c>
      <c r="G142" s="31" t="s">
        <v>8</v>
      </c>
    </row>
    <row r="143" spans="1:7">
      <c r="A143">
        <v>138</v>
      </c>
      <c r="B143" s="10">
        <v>8799</v>
      </c>
      <c r="C143" s="31">
        <v>9</v>
      </c>
      <c r="D143">
        <v>582</v>
      </c>
      <c r="E143" s="10">
        <v>52</v>
      </c>
      <c r="F143" s="32">
        <v>173.34835603451151</v>
      </c>
      <c r="G143" s="31" t="s">
        <v>8</v>
      </c>
    </row>
    <row r="144" spans="1:7">
      <c r="A144">
        <v>139</v>
      </c>
      <c r="B144" s="10">
        <v>3575</v>
      </c>
      <c r="C144" s="31">
        <v>9</v>
      </c>
      <c r="D144">
        <v>459</v>
      </c>
      <c r="E144" s="10">
        <v>34</v>
      </c>
      <c r="F144" s="32">
        <v>70.078875952808602</v>
      </c>
      <c r="G144" s="31" t="s">
        <v>8</v>
      </c>
    </row>
    <row r="145" spans="1:7">
      <c r="A145">
        <v>140</v>
      </c>
      <c r="B145" s="10">
        <v>3475</v>
      </c>
      <c r="C145" s="31">
        <v>9</v>
      </c>
      <c r="D145">
        <v>705</v>
      </c>
      <c r="E145" s="10">
        <v>14</v>
      </c>
      <c r="F145" s="32">
        <v>67.647266881699466</v>
      </c>
      <c r="G145" s="31" t="s">
        <v>8</v>
      </c>
    </row>
    <row r="146" spans="1:7">
      <c r="A146">
        <v>141</v>
      </c>
      <c r="B146" s="10">
        <v>7865</v>
      </c>
      <c r="C146" s="31">
        <v>9</v>
      </c>
      <c r="D146">
        <v>1024</v>
      </c>
      <c r="E146" s="10">
        <v>15</v>
      </c>
      <c r="F146" s="32">
        <v>105.55152494641753</v>
      </c>
      <c r="G146" s="31" t="s">
        <v>8</v>
      </c>
    </row>
    <row r="147" spans="1:7">
      <c r="A147">
        <v>142</v>
      </c>
      <c r="B147" s="10">
        <v>9111</v>
      </c>
      <c r="C147" s="31">
        <v>9</v>
      </c>
      <c r="D147">
        <v>636</v>
      </c>
      <c r="E147" s="10">
        <v>45</v>
      </c>
      <c r="F147" s="32">
        <v>111.96247483899741</v>
      </c>
      <c r="G147" s="31" t="s">
        <v>8</v>
      </c>
    </row>
    <row r="148" spans="1:7">
      <c r="A148">
        <v>143</v>
      </c>
      <c r="B148" s="10">
        <v>2017</v>
      </c>
      <c r="C148" s="31">
        <v>15</v>
      </c>
      <c r="D148">
        <v>218</v>
      </c>
      <c r="E148" s="10">
        <v>85</v>
      </c>
      <c r="F148" s="32">
        <v>33.695575224986662</v>
      </c>
      <c r="G148" s="31" t="s">
        <v>8</v>
      </c>
    </row>
    <row r="149" spans="1:7">
      <c r="A149">
        <v>144</v>
      </c>
      <c r="B149" s="10">
        <v>1295</v>
      </c>
      <c r="C149" s="31">
        <v>4</v>
      </c>
      <c r="D149">
        <v>402</v>
      </c>
      <c r="E149" s="10">
        <v>16</v>
      </c>
      <c r="F149" s="32">
        <v>21.961550591776916</v>
      </c>
      <c r="G149" s="31" t="s">
        <v>8</v>
      </c>
    </row>
    <row r="150" spans="1:7">
      <c r="A150">
        <v>145</v>
      </c>
      <c r="B150" s="10">
        <v>1335</v>
      </c>
      <c r="C150" s="31">
        <v>17</v>
      </c>
      <c r="D150">
        <v>396</v>
      </c>
      <c r="E150" s="10">
        <v>17</v>
      </c>
      <c r="F150" s="32">
        <v>43.780371301109227</v>
      </c>
      <c r="G150" s="31" t="s">
        <v>8</v>
      </c>
    </row>
    <row r="151" spans="1:7">
      <c r="A151">
        <v>146</v>
      </c>
      <c r="B151" s="10">
        <v>1352</v>
      </c>
      <c r="C151">
        <v>32</v>
      </c>
      <c r="D151">
        <v>377</v>
      </c>
      <c r="E151" s="10">
        <v>19</v>
      </c>
      <c r="F151" s="33">
        <v>46.640829812644277</v>
      </c>
      <c r="G151" s="12" t="s">
        <v>8</v>
      </c>
    </row>
    <row r="152" spans="1:7">
      <c r="A152">
        <v>147</v>
      </c>
      <c r="B152" s="10">
        <v>617</v>
      </c>
      <c r="C152">
        <v>8</v>
      </c>
      <c r="D152">
        <v>196</v>
      </c>
      <c r="E152" s="10">
        <v>32</v>
      </c>
      <c r="F152" s="33">
        <v>17.459190050501675</v>
      </c>
      <c r="G152" s="12" t="s">
        <v>8</v>
      </c>
    </row>
    <row r="153" spans="1:7">
      <c r="A153">
        <v>148</v>
      </c>
      <c r="B153" s="10">
        <v>3719</v>
      </c>
      <c r="C153">
        <v>6</v>
      </c>
      <c r="D153">
        <v>455</v>
      </c>
      <c r="E153" s="10">
        <v>36</v>
      </c>
      <c r="F153" s="33">
        <v>47.014476986195355</v>
      </c>
      <c r="G153" s="12" t="s">
        <v>8</v>
      </c>
    </row>
    <row r="154" spans="1:7">
      <c r="A154">
        <v>149</v>
      </c>
      <c r="B154" s="10">
        <v>3748</v>
      </c>
      <c r="C154" s="12">
        <v>16</v>
      </c>
      <c r="D154">
        <v>216</v>
      </c>
      <c r="E154" s="10">
        <v>160</v>
      </c>
      <c r="F154" s="33">
        <v>46.499384833666667</v>
      </c>
      <c r="G154" s="12" t="s">
        <v>8</v>
      </c>
    </row>
    <row r="155" spans="1:7">
      <c r="A155">
        <v>150</v>
      </c>
      <c r="B155" s="10">
        <v>1013</v>
      </c>
      <c r="C155">
        <v>38</v>
      </c>
      <c r="D155">
        <v>84</v>
      </c>
      <c r="E155" s="10">
        <v>287</v>
      </c>
      <c r="F155" s="33">
        <v>18.952067173310947</v>
      </c>
      <c r="G155" s="12"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U160"/>
  <sheetViews>
    <sheetView workbookViewId="0"/>
  </sheetViews>
  <sheetFormatPr defaultRowHeight="15"/>
  <cols>
    <col min="1" max="1" width="16.28515625" customWidth="1"/>
    <col min="2" max="2" width="22.28515625" customWidth="1"/>
    <col min="3" max="3" width="19.42578125" customWidth="1"/>
    <col min="4" max="4" width="21.42578125" customWidth="1"/>
    <col min="5" max="5" width="21.85546875" customWidth="1"/>
    <col min="6" max="6" width="11.5703125" customWidth="1"/>
    <col min="7" max="7" width="25.85546875" customWidth="1"/>
    <col min="8" max="8" width="32.85546875" customWidth="1"/>
    <col min="9" max="9" width="26.42578125" customWidth="1"/>
    <col min="10" max="10" width="32.85546875" customWidth="1"/>
    <col min="11" max="11" width="9.85546875" customWidth="1"/>
    <col min="12" max="12" width="11.85546875" customWidth="1"/>
    <col min="13" max="13" width="11.7109375" customWidth="1"/>
    <col min="14" max="14" width="12.5703125" customWidth="1"/>
    <col min="15" max="15" width="9.28515625" customWidth="1"/>
    <col min="16" max="16" width="10.42578125" customWidth="1"/>
    <col min="17" max="17" width="11.85546875" customWidth="1"/>
    <col min="18" max="18" width="10.5703125" customWidth="1"/>
    <col min="19" max="19" width="10.42578125" customWidth="1"/>
    <col min="20" max="20" width="12" customWidth="1"/>
  </cols>
  <sheetData>
    <row r="2" spans="1:21" ht="15.75">
      <c r="A2" s="2" t="s">
        <v>30</v>
      </c>
      <c r="B2" s="3"/>
      <c r="C2" s="3"/>
      <c r="D2" s="3"/>
      <c r="E2" s="3"/>
      <c r="F2" s="8"/>
      <c r="G2" s="8"/>
      <c r="H2" s="8"/>
    </row>
    <row r="3" spans="1:21">
      <c r="G3" s="26" t="s">
        <v>34</v>
      </c>
      <c r="H3" s="8"/>
    </row>
    <row r="4" spans="1:21" s="13" customFormat="1" ht="30">
      <c r="A4" s="4" t="s">
        <v>10</v>
      </c>
      <c r="B4" s="11"/>
      <c r="C4" s="4" t="s">
        <v>11</v>
      </c>
      <c r="D4" s="4" t="s">
        <v>12</v>
      </c>
      <c r="E4" s="4" t="s">
        <v>13</v>
      </c>
    </row>
    <row r="5" spans="1:21">
      <c r="A5" s="27">
        <v>97</v>
      </c>
      <c r="B5" s="28"/>
      <c r="C5" s="27">
        <v>98.4</v>
      </c>
      <c r="D5" s="27">
        <v>96</v>
      </c>
      <c r="E5" s="27">
        <v>94</v>
      </c>
      <c r="F5" s="9"/>
      <c r="G5" s="9"/>
      <c r="H5" s="9"/>
    </row>
    <row r="6" spans="1:21">
      <c r="A6" s="8"/>
      <c r="B6" s="8"/>
      <c r="C6" s="8"/>
      <c r="E6" s="13"/>
      <c r="F6" s="13"/>
      <c r="G6" s="13"/>
      <c r="H6" s="13"/>
      <c r="N6" t="s">
        <v>39</v>
      </c>
      <c r="Q6" t="s">
        <v>40</v>
      </c>
    </row>
    <row r="7" spans="1:21" s="5" customFormat="1" ht="45">
      <c r="A7" s="4" t="s">
        <v>1</v>
      </c>
      <c r="B7" s="4" t="s">
        <v>14</v>
      </c>
      <c r="C7" s="4" t="s">
        <v>38</v>
      </c>
      <c r="D7" s="4" t="s">
        <v>15</v>
      </c>
      <c r="E7" s="4" t="s">
        <v>38</v>
      </c>
      <c r="F7" s="24"/>
      <c r="G7" s="4" t="s">
        <v>17</v>
      </c>
      <c r="H7" s="4" t="s">
        <v>48</v>
      </c>
      <c r="I7" s="4" t="s">
        <v>18</v>
      </c>
      <c r="J7" s="4" t="s">
        <v>49</v>
      </c>
      <c r="M7" s="5" t="s">
        <v>41</v>
      </c>
      <c r="N7" s="5" t="s">
        <v>42</v>
      </c>
      <c r="O7" s="5" t="s">
        <v>43</v>
      </c>
      <c r="P7" s="5" t="s">
        <v>44</v>
      </c>
      <c r="Q7" s="5" t="s">
        <v>42</v>
      </c>
      <c r="R7" s="5" t="s">
        <v>43</v>
      </c>
      <c r="S7" s="5" t="s">
        <v>44</v>
      </c>
      <c r="T7" s="5" t="s">
        <v>45</v>
      </c>
      <c r="U7" s="5" t="s">
        <v>50</v>
      </c>
    </row>
    <row r="8" spans="1:21">
      <c r="A8" s="5"/>
      <c r="D8" s="13"/>
      <c r="E8" s="14"/>
      <c r="F8" s="14"/>
      <c r="G8" s="21">
        <f>SUM(B9:B158)</f>
        <v>216826</v>
      </c>
      <c r="H8" s="21">
        <f>SUM(C9:C158)</f>
        <v>273758.13000000018</v>
      </c>
      <c r="I8" s="21">
        <f>SUM(D9:D158)</f>
        <v>198650</v>
      </c>
      <c r="J8" s="21">
        <f>SUM(E9:E158)</f>
        <v>272521.28799999965</v>
      </c>
    </row>
    <row r="9" spans="1:21">
      <c r="A9">
        <v>1</v>
      </c>
      <c r="B9" s="17">
        <f>IF(P9="","",INT(M9*P9*Data!E6+0.5))</f>
        <v>295</v>
      </c>
      <c r="C9" s="20">
        <f>Data!B6*Data!E6*(1-A$5/100)</f>
        <v>146.79000000000013</v>
      </c>
      <c r="D9" s="17">
        <f>IF(S9="","",INT(M9*S9*Data!E6+0.5))</f>
        <v>44</v>
      </c>
      <c r="E9" s="20">
        <f>Data!B6*Data!E6*IF(Data!G6="A",(1-C$5/100),IF(Data!G6="B",(1-D$5/100),(1-E$5/100)))</f>
        <v>293.58000000000027</v>
      </c>
      <c r="M9" s="15">
        <f>IF(Data!F6=0,"",Data!F6*SQRT(Data!C6/20))</f>
        <v>74.844040544772241</v>
      </c>
      <c r="N9" s="16">
        <f>IF(M9="","",MIN(4,(1-A$5/100)*Data!D6/M9))</f>
        <v>0.17917258211063652</v>
      </c>
      <c r="O9" s="17">
        <f>IF(N9="","",SQRT(LN(25/N9/N9)))</f>
        <v>2.5802494856878084</v>
      </c>
      <c r="P9" s="18">
        <f>IF(O9="","",MAX(0,(-5.3925569+5.6211054*O9-3.883683*O9*O9+1.0897299*O9*O9*O9)/(1-7.2496485/10*O9+5.07326622/10*O9*O9+6.69136868/100*O9*O9*O9-3.29129114/1000*O9*O9*O9*O9)))</f>
        <v>0.56254101390910471</v>
      </c>
      <c r="Q9" s="16">
        <f>IF(M9="","",MIN(4,IF(Data!G6="A",(1-C$5/100)*Data!D6/M9,IF(Data!G6="B",(1-D$5/100)*Data!D6/M9,(1-E$5/100)*Data!D6/M9))))</f>
        <v>0.35834516422127305</v>
      </c>
      <c r="R9" s="17">
        <f>IF(Q9="","",SQRT(LN(25/Q9/Q9)))</f>
        <v>2.295951447063354</v>
      </c>
      <c r="S9" s="18">
        <f>IF(R9="","",MAX(0,(-5.3925569+5.6211054*R9-3.883683*R9*R9+1.0897299*R9*R9*R9)/(1-7.2496485/10*R9+5.07326622/10*R9*R9+6.69136868/100*R9*R9*R9-3.29129114/1000*R9*R9*R9*R9)))</f>
        <v>8.4179211552813299E-2</v>
      </c>
      <c r="T9" s="20">
        <f>IF(Data!G6="A",C$5,IF(Data!G6="B",D$5,E$5))*Data!B6*Data!E6</f>
        <v>459942</v>
      </c>
      <c r="U9">
        <f>Data!B6*Data!E6</f>
        <v>4893</v>
      </c>
    </row>
    <row r="10" spans="1:21">
      <c r="A10">
        <v>2</v>
      </c>
      <c r="B10" s="17">
        <f>IF(P10="","",INT(M10*P10*Data!E7+0.5))</f>
        <v>14</v>
      </c>
      <c r="C10" s="20">
        <f>Data!B7*Data!E7*(1-A$5/100)</f>
        <v>37.260000000000034</v>
      </c>
      <c r="D10" s="17">
        <f>IF(S10="","",INT(M10*S10*Data!E7+0.5))</f>
        <v>0</v>
      </c>
      <c r="E10" s="20">
        <f>Data!B7*Data!E7*IF(Data!G7="A",(1-C$5/100),IF(Data!G7="B",(1-D$5/100),(1-E$5/100)))</f>
        <v>74.520000000000067</v>
      </c>
      <c r="M10" s="15">
        <f>IF(Data!F7=0,"",Data!F7*SQRT(Data!C7/20))</f>
        <v>6.0965882656952948</v>
      </c>
      <c r="N10" s="16">
        <f>IF(M10="","",MIN(4,(1-A$5/100)*Data!D7/M10))</f>
        <v>0.33953416399260905</v>
      </c>
      <c r="O10" s="17">
        <f t="shared" ref="O10:O73" si="0">IF(N10="","",SQRT(LN(25/N10/N10)))</f>
        <v>2.3193182701662201</v>
      </c>
      <c r="P10" s="18">
        <f t="shared" ref="P10:P73" si="1">IF(O10="","",MAX(0,(-5.3925569+5.6211054*O10-3.883683*O10*O10+1.0897299*O10*O10*O10)/(1-7.2496485/10*O10+5.07326622/10*O10*O10+6.69136868/100*O10*O10*O10-3.29129114/1000*O10*O10*O10*O10)))</f>
        <v>0.12520525516489112</v>
      </c>
      <c r="Q10" s="16">
        <f>IF(M10="","",MIN(4,IF(Data!G7="A",(1-C$5/100)*Data!D7/M10,IF(Data!G7="B",(1-D$5/100)*Data!D7/M10,(1-E$5/100)*Data!D7/M10))))</f>
        <v>0.6790683279852181</v>
      </c>
      <c r="R10" s="17">
        <f t="shared" ref="R10:R73" si="2">IF(Q10="","",SQRT(LN(25/Q10/Q10)))</f>
        <v>1.9982349404429243</v>
      </c>
      <c r="S10" s="18">
        <f t="shared" ref="S10:S73" si="3">IF(R10="","",MAX(0,(-5.3925569+5.6211054*R10-3.883683*R10*R10+1.0897299*R10*R10*R10)/(1-7.2496485/10*R10+5.07326622/10*R10*R10+6.69136868/100*R10*R10*R10-3.29129114/1000*R10*R10*R10*R10)))</f>
        <v>0</v>
      </c>
      <c r="T10" s="20">
        <f>IF(Data!G7="A",C$5,IF(Data!G7="B",D$5,E$5))*Data!B7*Data!E7</f>
        <v>116748</v>
      </c>
      <c r="U10">
        <f>Data!B7*Data!E7</f>
        <v>1242</v>
      </c>
    </row>
    <row r="11" spans="1:21">
      <c r="A11">
        <v>3</v>
      </c>
      <c r="B11" s="17">
        <f>IF(P11="","",INT(M11*P11*Data!E8+0.5))</f>
        <v>7</v>
      </c>
      <c r="C11" s="20">
        <f>Data!B8*Data!E8*(1-A$5/100)</f>
        <v>33.660000000000032</v>
      </c>
      <c r="D11" s="17">
        <f>IF(S11="","",INT(M11*S11*Data!E8+0.5))</f>
        <v>0</v>
      </c>
      <c r="E11" s="20">
        <f>Data!B8*Data!E8*IF(Data!G8="A",(1-C$5/100),IF(Data!G8="B",(1-D$5/100),(1-E$5/100)))</f>
        <v>67.320000000000064</v>
      </c>
      <c r="G11" s="25" t="s">
        <v>32</v>
      </c>
      <c r="H11" s="19">
        <f xml:space="preserve"> (I8-G8)/G8*100</f>
        <v>-8.3827585252691108</v>
      </c>
      <c r="M11" s="15">
        <f>IF(Data!F8=0,"",Data!F8*SQRT(Data!C8/20))</f>
        <v>1.8290800374528027</v>
      </c>
      <c r="N11" s="16">
        <f>IF(M11="","",MIN(4,(1-A$5/100)*Data!D8/M11))</f>
        <v>0.36083713478122259</v>
      </c>
      <c r="O11" s="17">
        <f t="shared" si="0"/>
        <v>2.2929310870903827</v>
      </c>
      <c r="P11" s="18">
        <f t="shared" si="1"/>
        <v>7.8851208191652353E-2</v>
      </c>
      <c r="Q11" s="16">
        <f>IF(M11="","",MIN(4,IF(Data!G8="A",(1-C$5/100)*Data!D8/M11,IF(Data!G8="B",(1-D$5/100)*Data!D8/M11,(1-E$5/100)*Data!D8/M11))))</f>
        <v>0.72167426956244518</v>
      </c>
      <c r="R11" s="17">
        <f t="shared" si="2"/>
        <v>1.967546342281572</v>
      </c>
      <c r="S11" s="18">
        <f t="shared" si="3"/>
        <v>0</v>
      </c>
      <c r="T11" s="20">
        <f>IF(Data!G8="A",C$5,IF(Data!G8="B",D$5,E$5))*Data!B8*Data!E8</f>
        <v>105468</v>
      </c>
      <c r="U11">
        <f>Data!B8*Data!E8</f>
        <v>1122</v>
      </c>
    </row>
    <row r="12" spans="1:21">
      <c r="A12">
        <v>4</v>
      </c>
      <c r="B12" s="17">
        <f>IF(P12="","",INT(M12*P12*Data!E9+0.5))</f>
        <v>39</v>
      </c>
      <c r="C12" s="20">
        <f>Data!B9*Data!E9*(1-A$5/100)</f>
        <v>13.200000000000012</v>
      </c>
      <c r="D12" s="17">
        <f>IF(S12="","",INT(M12*S12*Data!E9+0.5))</f>
        <v>4</v>
      </c>
      <c r="E12" s="20">
        <f>Data!B9*Data!E9*IF(Data!G9="A",(1-C$5/100),IF(Data!G9="B",(1-D$5/100),(1-E$5/100)))</f>
        <v>26.400000000000023</v>
      </c>
      <c r="G12" s="25" t="s">
        <v>31</v>
      </c>
      <c r="H12" s="19"/>
      <c r="M12" s="15">
        <f>IF(Data!F9=0,"",Data!F9*SQRT(Data!C9/20))</f>
        <v>1.7812835090465093</v>
      </c>
      <c r="N12" s="16">
        <f>IF(M12="","",MIN(4,(1-A$5/100)*Data!D9/M12))</f>
        <v>0.18525967277193492</v>
      </c>
      <c r="O12" s="17">
        <f t="shared" si="0"/>
        <v>2.5672688655105351</v>
      </c>
      <c r="P12" s="18">
        <f t="shared" si="1"/>
        <v>0.54159318423991876</v>
      </c>
      <c r="Q12" s="16">
        <f>IF(M12="","",MIN(4,IF(Data!G9="A",(1-C$5/100)*Data!D9/M12,IF(Data!G9="B",(1-D$5/100)*Data!D9/M12,(1-E$5/100)*Data!D9/M12))))</f>
        <v>0.37051934554386984</v>
      </c>
      <c r="R12" s="17">
        <f t="shared" si="2"/>
        <v>2.2813537793818517</v>
      </c>
      <c r="S12" s="18">
        <f t="shared" si="3"/>
        <v>5.8374566147535237E-2</v>
      </c>
      <c r="T12" s="20">
        <f>IF(Data!G9="A",C$5,IF(Data!G9="B",D$5,E$5))*Data!B9*Data!E9</f>
        <v>41360</v>
      </c>
      <c r="U12">
        <f>Data!B9*Data!E9</f>
        <v>440</v>
      </c>
    </row>
    <row r="13" spans="1:21">
      <c r="A13">
        <v>5</v>
      </c>
      <c r="B13" s="17">
        <f>IF(P13="","",INT(M13*P13*Data!E10+0.5))</f>
        <v>5</v>
      </c>
      <c r="C13" s="20">
        <f>Data!B10*Data!E10*(1-A$5/100)</f>
        <v>31.500000000000028</v>
      </c>
      <c r="D13" s="17">
        <f>IF(S13="","",INT(M13*S13*Data!E10+0.5))</f>
        <v>0</v>
      </c>
      <c r="E13" s="20">
        <f>Data!B10*Data!E10*IF(Data!G10="A",(1-C$5/100),IF(Data!G10="B",(1-D$5/100),(1-E$5/100)))</f>
        <v>63.000000000000057</v>
      </c>
      <c r="H13" s="19"/>
      <c r="M13" s="15">
        <f>IF(Data!F10=0,"",Data!F10*SQRT(Data!C10/20))</f>
        <v>1.7001060928035634</v>
      </c>
      <c r="N13" s="16">
        <f>IF(M13="","",MIN(4,(1-A$5/100)*Data!D10/M13))</f>
        <v>0.37056510924038732</v>
      </c>
      <c r="O13" s="17">
        <f t="shared" si="0"/>
        <v>2.281299642167625</v>
      </c>
      <c r="P13" s="18">
        <f t="shared" si="1"/>
        <v>5.8278612152975952E-2</v>
      </c>
      <c r="Q13" s="16">
        <f>IF(M13="","",MIN(4,IF(Data!G10="A",(1-C$5/100)*Data!D10/M13,IF(Data!G10="B",(1-D$5/100)*Data!D10/M13,(1-E$5/100)*Data!D10/M13))))</f>
        <v>0.74113021848077465</v>
      </c>
      <c r="R13" s="17">
        <f t="shared" si="2"/>
        <v>1.953978939557498</v>
      </c>
      <c r="S13" s="18">
        <f t="shared" si="3"/>
        <v>0</v>
      </c>
      <c r="T13" s="20">
        <f>IF(Data!G10="A",C$5,IF(Data!G10="B",D$5,E$5))*Data!B10*Data!E10</f>
        <v>98700</v>
      </c>
      <c r="U13">
        <f>Data!B10*Data!E10</f>
        <v>1050</v>
      </c>
    </row>
    <row r="14" spans="1:21">
      <c r="A14">
        <v>6</v>
      </c>
      <c r="B14" s="17">
        <f>IF(P14="","",INT(M14*P14*Data!E11+0.5))</f>
        <v>0</v>
      </c>
      <c r="C14" s="20">
        <f>Data!B11*Data!E11*(1-A$5/100)</f>
        <v>25.200000000000024</v>
      </c>
      <c r="D14" s="17">
        <f>IF(S14="","",INT(M14*S14*Data!E11+0.5))</f>
        <v>0</v>
      </c>
      <c r="E14" s="20">
        <f>Data!B11*Data!E11*IF(Data!G11="A",(1-C$5/100),IF(Data!G11="B",(1-D$5/100),(1-E$5/100)))</f>
        <v>50.400000000000048</v>
      </c>
      <c r="G14" s="25" t="s">
        <v>46</v>
      </c>
      <c r="H14" s="19">
        <f>T160/U160</f>
        <v>97.0135540303406</v>
      </c>
      <c r="M14" s="15">
        <f>IF(Data!F11=0,"",Data!F11*SQRT(Data!C11/20))</f>
        <v>2.1149391756837113</v>
      </c>
      <c r="N14" s="16">
        <f>IF(M14="","",MIN(4,(1-A$5/100)*Data!D11/M14))</f>
        <v>0.56739220389733835</v>
      </c>
      <c r="O14" s="17">
        <f t="shared" si="0"/>
        <v>2.0862130328338333</v>
      </c>
      <c r="P14" s="18">
        <f t="shared" si="1"/>
        <v>0</v>
      </c>
      <c r="Q14" s="16">
        <f>IF(M14="","",MIN(4,IF(Data!G11="A",(1-C$5/100)*Data!D11/M14,IF(Data!G11="B",(1-D$5/100)*Data!D11/M14,(1-E$5/100)*Data!D11/M14))))</f>
        <v>1.1347844077946767</v>
      </c>
      <c r="R14" s="17">
        <f t="shared" si="2"/>
        <v>1.7222051147426811</v>
      </c>
      <c r="S14" s="18">
        <f t="shared" si="3"/>
        <v>0</v>
      </c>
      <c r="T14" s="20">
        <f>IF(Data!G11="A",C$5,IF(Data!G11="B",D$5,E$5))*Data!B11*Data!E11</f>
        <v>78960</v>
      </c>
      <c r="U14">
        <f>Data!B11*Data!E11</f>
        <v>840</v>
      </c>
    </row>
    <row r="15" spans="1:21">
      <c r="A15">
        <v>7</v>
      </c>
      <c r="B15" s="17">
        <f>IF(P15="","",INT(M15*P15*Data!E12+0.5))</f>
        <v>0</v>
      </c>
      <c r="C15" s="20">
        <f>Data!B12*Data!E12*(1-A$5/100)</f>
        <v>112.0500000000001</v>
      </c>
      <c r="D15" s="17">
        <f>IF(S15="","",INT(M15*S15*Data!E12+0.5))</f>
        <v>0</v>
      </c>
      <c r="E15" s="20">
        <f>Data!B12*Data!E12*IF(Data!G12="A",(1-C$5/100),IF(Data!G12="B",(1-D$5/100),(1-E$5/100)))</f>
        <v>224.10000000000019</v>
      </c>
      <c r="G15" s="25" t="s">
        <v>47</v>
      </c>
      <c r="M15" s="15">
        <f>IF(Data!F12=0,"",Data!F12*SQRT(Data!C12/20))</f>
        <v>1.926718348943331</v>
      </c>
      <c r="N15" s="16">
        <f>IF(M15="","",MIN(4,(1-A$5/100)*Data!D12/M15))</f>
        <v>0.51382704718774597</v>
      </c>
      <c r="O15" s="17">
        <f t="shared" si="0"/>
        <v>2.1332165697158234</v>
      </c>
      <c r="P15" s="18">
        <f t="shared" si="1"/>
        <v>0</v>
      </c>
      <c r="Q15" s="16">
        <f>IF(M15="","",MIN(4,IF(Data!G12="A",(1-C$5/100)*Data!D12/M15,IF(Data!G12="B",(1-D$5/100)*Data!D12/M15,(1-E$5/100)*Data!D12/M15))))</f>
        <v>1.0276540943754919</v>
      </c>
      <c r="R15" s="17">
        <f t="shared" si="2"/>
        <v>1.7788531620654513</v>
      </c>
      <c r="S15" s="18">
        <f t="shared" si="3"/>
        <v>0</v>
      </c>
      <c r="T15" s="20">
        <f>IF(Data!G12="A",C$5,IF(Data!G12="B",D$5,E$5))*Data!B12*Data!E12</f>
        <v>351090</v>
      </c>
      <c r="U15">
        <f>Data!B12*Data!E12</f>
        <v>3735</v>
      </c>
    </row>
    <row r="16" spans="1:21">
      <c r="A16">
        <v>8</v>
      </c>
      <c r="B16" s="17">
        <f>IF(P16="","",INT(M16*P16*Data!E13+0.5))</f>
        <v>11</v>
      </c>
      <c r="C16" s="20">
        <f>Data!B13*Data!E13*(1-A$5/100)</f>
        <v>20.700000000000017</v>
      </c>
      <c r="D16" s="17">
        <f>IF(S16="","",INT(M16*S16*Data!E13+0.5))</f>
        <v>0</v>
      </c>
      <c r="E16" s="20">
        <f>Data!B13*Data!E13*IF(Data!G13="A",(1-C$5/100),IF(Data!G13="B",(1-D$5/100),(1-E$5/100)))</f>
        <v>41.400000000000034</v>
      </c>
      <c r="M16" s="15">
        <f>IF(Data!F13=0,"",Data!F13*SQRT(Data!C13/20))</f>
        <v>2.1565525427894485</v>
      </c>
      <c r="N16" s="16">
        <f>IF(M16="","",MIN(4,(1-A$5/100)*Data!D13/M16))</f>
        <v>0.31995510719507086</v>
      </c>
      <c r="O16" s="17">
        <f t="shared" si="0"/>
        <v>2.3447867687614723</v>
      </c>
      <c r="P16" s="18">
        <f t="shared" si="1"/>
        <v>0.16953876367178494</v>
      </c>
      <c r="Q16" s="16">
        <f>IF(M16="","",MIN(4,IF(Data!G13="A",(1-C$5/100)*Data!D13/M16,IF(Data!G13="B",(1-D$5/100)*Data!D13/M16,(1-E$5/100)*Data!D13/M16))))</f>
        <v>0.63991021439014173</v>
      </c>
      <c r="R16" s="17">
        <f t="shared" si="2"/>
        <v>2.0277402767215964</v>
      </c>
      <c r="S16" s="18">
        <f t="shared" si="3"/>
        <v>0</v>
      </c>
      <c r="T16" s="20">
        <f>IF(Data!G13="A",C$5,IF(Data!G13="B",D$5,E$5))*Data!B13*Data!E13</f>
        <v>64860</v>
      </c>
      <c r="U16">
        <f>Data!B13*Data!E13</f>
        <v>690</v>
      </c>
    </row>
    <row r="17" spans="1:21">
      <c r="A17">
        <v>9</v>
      </c>
      <c r="B17" s="17">
        <f>IF(P17="","",INT(M17*P17*Data!E14+0.5))</f>
        <v>127</v>
      </c>
      <c r="C17" s="20">
        <f>Data!B14*Data!E14*(1-A$5/100)</f>
        <v>82.500000000000071</v>
      </c>
      <c r="D17" s="17">
        <f>IF(S17="","",INT(M17*S17*Data!E14+0.5))</f>
        <v>0</v>
      </c>
      <c r="E17" s="20">
        <f>Data!B14*Data!E14*IF(Data!G14="A",(1-C$5/100),IF(Data!G14="B",(1-D$5/100),(1-E$5/100)))</f>
        <v>165.00000000000014</v>
      </c>
      <c r="M17" s="15">
        <f>IF(Data!F14=0,"",Data!F14*SQRT(Data!C14/20))</f>
        <v>14.109130347988476</v>
      </c>
      <c r="N17" s="16">
        <f>IF(M17="","",MIN(4,(1-A$5/100)*Data!D14/M17))</f>
        <v>0.22751225063688274</v>
      </c>
      <c r="O17" s="17">
        <f t="shared" si="0"/>
        <v>2.4859561965254757</v>
      </c>
      <c r="P17" s="18">
        <f t="shared" si="1"/>
        <v>0.40857463622386003</v>
      </c>
      <c r="Q17" s="16">
        <f>IF(M17="","",MIN(4,IF(Data!G14="A",(1-C$5/100)*Data!D14/M17,IF(Data!G14="B",(1-D$5/100)*Data!D14/M17,(1-E$5/100)*Data!D14/M17))))</f>
        <v>0.45502450127376548</v>
      </c>
      <c r="R17" s="17">
        <f t="shared" si="2"/>
        <v>2.1894482980704337</v>
      </c>
      <c r="S17" s="18">
        <f t="shared" si="3"/>
        <v>0</v>
      </c>
      <c r="T17" s="20">
        <f>IF(Data!G14="A",C$5,IF(Data!G14="B",D$5,E$5))*Data!B14*Data!E14</f>
        <v>258500</v>
      </c>
      <c r="U17">
        <f>Data!B14*Data!E14</f>
        <v>2750</v>
      </c>
    </row>
    <row r="18" spans="1:21">
      <c r="A18">
        <v>10</v>
      </c>
      <c r="B18" s="17">
        <f>IF(P18="","",INT(M18*P18*Data!E15+0.5))</f>
        <v>16</v>
      </c>
      <c r="C18" s="20">
        <f>Data!B15*Data!E15*(1-A$5/100)</f>
        <v>30.000000000000028</v>
      </c>
      <c r="D18" s="17">
        <f>IF(S18="","",INT(M18*S18*Data!E15+0.5))</f>
        <v>0</v>
      </c>
      <c r="E18" s="20">
        <f>Data!B15*Data!E15*IF(Data!G15="A",(1-C$5/100),IF(Data!G15="B",(1-D$5/100),(1-E$5/100)))</f>
        <v>60.000000000000057</v>
      </c>
      <c r="M18" s="15">
        <f>IF(Data!F15=0,"",Data!F15*SQRT(Data!C15/20))</f>
        <v>4.6812152584611342</v>
      </c>
      <c r="N18" s="16">
        <f>IF(M18="","",MIN(4,(1-A$5/100)*Data!D15/M18))</f>
        <v>0.32042961435896444</v>
      </c>
      <c r="O18" s="17">
        <f t="shared" si="0"/>
        <v>2.344154666893064</v>
      </c>
      <c r="P18" s="18">
        <f t="shared" si="1"/>
        <v>0.16844318517228621</v>
      </c>
      <c r="Q18" s="16">
        <f>IF(M18="","",MIN(4,IF(Data!G15="A",(1-C$5/100)*Data!D15/M18,IF(Data!G15="B",(1-D$5/100)*Data!D15/M18,(1-E$5/100)*Data!D15/M18))))</f>
        <v>0.64085922871792889</v>
      </c>
      <c r="R18" s="17">
        <f t="shared" si="2"/>
        <v>2.0270093095979211</v>
      </c>
      <c r="S18" s="18">
        <f t="shared" si="3"/>
        <v>0</v>
      </c>
      <c r="T18" s="20">
        <f>IF(Data!G15="A",C$5,IF(Data!G15="B",D$5,E$5))*Data!B15*Data!E15</f>
        <v>94000</v>
      </c>
      <c r="U18">
        <f>Data!B15*Data!E15</f>
        <v>1000</v>
      </c>
    </row>
    <row r="19" spans="1:21">
      <c r="A19">
        <v>11</v>
      </c>
      <c r="B19" s="17">
        <f>IF(P19="","",INT(M19*P19*Data!E16+0.5))</f>
        <v>0</v>
      </c>
      <c r="C19" s="20">
        <f>Data!B16*Data!E16*(1-A$5/100)</f>
        <v>24.420000000000023</v>
      </c>
      <c r="D19" s="17">
        <f>IF(S19="","",INT(M19*S19*Data!E16+0.5))</f>
        <v>0</v>
      </c>
      <c r="E19" s="20">
        <f>Data!B16*Data!E16*IF(Data!G16="A",(1-C$5/100),IF(Data!G16="B",(1-D$5/100),(1-E$5/100)))</f>
        <v>48.840000000000046</v>
      </c>
      <c r="M19" s="15">
        <f>IF(Data!F16=0,"",Data!F16*SQRT(Data!C16/20))</f>
        <v>1.5532381166442966</v>
      </c>
      <c r="N19" s="16">
        <f>IF(M19="","",MIN(4,(1-A$5/100)*Data!D16/M19))</f>
        <v>0.42491875065872187</v>
      </c>
      <c r="O19" s="17">
        <f t="shared" si="0"/>
        <v>2.2204932855961217</v>
      </c>
      <c r="P19" s="18">
        <f t="shared" si="1"/>
        <v>0</v>
      </c>
      <c r="Q19" s="16">
        <f>IF(M19="","",MIN(4,IF(Data!G16="A",(1-C$5/100)*Data!D16/M19,IF(Data!G16="B",(1-D$5/100)*Data!D16/M19,(1-E$5/100)*Data!D16/M19))))</f>
        <v>0.84983750131744373</v>
      </c>
      <c r="R19" s="17">
        <f t="shared" si="2"/>
        <v>1.8826300938467886</v>
      </c>
      <c r="S19" s="18">
        <f t="shared" si="3"/>
        <v>0</v>
      </c>
      <c r="T19" s="20">
        <f>IF(Data!G16="A",C$5,IF(Data!G16="B",D$5,E$5))*Data!B16*Data!E16</f>
        <v>76516</v>
      </c>
      <c r="U19">
        <f>Data!B16*Data!E16</f>
        <v>814</v>
      </c>
    </row>
    <row r="20" spans="1:21">
      <c r="A20">
        <v>12</v>
      </c>
      <c r="B20" s="17">
        <f>IF(P20="","",INT(M20*P20*Data!E17+0.5))</f>
        <v>15</v>
      </c>
      <c r="C20" s="20">
        <f>Data!B17*Data!E17*(1-A$5/100)</f>
        <v>4.2000000000000037</v>
      </c>
      <c r="D20" s="17">
        <f>IF(S20="","",INT(M20*S20*Data!E17+0.5))</f>
        <v>4</v>
      </c>
      <c r="E20" s="20">
        <f>Data!B17*Data!E17*IF(Data!G17="A",(1-C$5/100),IF(Data!G17="B",(1-D$5/100),(1-E$5/100)))</f>
        <v>8.4000000000000075</v>
      </c>
      <c r="M20" s="15">
        <f>IF(Data!F17=0,"",Data!F17*SQRT(Data!C17/20))</f>
        <v>0.72161170577325362</v>
      </c>
      <c r="N20" s="16">
        <f>IF(M20="","",MIN(4,(1-A$5/100)*Data!D17/M20))</f>
        <v>0.16629441989360794</v>
      </c>
      <c r="O20" s="17">
        <f t="shared" si="0"/>
        <v>2.6089972634092504</v>
      </c>
      <c r="P20" s="18">
        <f t="shared" si="1"/>
        <v>0.60866548238733431</v>
      </c>
      <c r="Q20" s="16">
        <f>IF(M20="","",MIN(4,IF(Data!G17="A",(1-C$5/100)*Data!D17/M20,IF(Data!G17="B",(1-D$5/100)*Data!D17/M20,(1-E$5/100)*Data!D17/M20))))</f>
        <v>0.33258883978721587</v>
      </c>
      <c r="R20" s="17">
        <f t="shared" si="2"/>
        <v>2.3282122668169816</v>
      </c>
      <c r="S20" s="18">
        <f t="shared" si="3"/>
        <v>0.14073194569715006</v>
      </c>
      <c r="T20" s="20">
        <f>IF(Data!G17="A",C$5,IF(Data!G17="B",D$5,E$5))*Data!B17*Data!E17</f>
        <v>13160</v>
      </c>
      <c r="U20">
        <f>Data!B17*Data!E17</f>
        <v>140</v>
      </c>
    </row>
    <row r="21" spans="1:21">
      <c r="A21">
        <v>13</v>
      </c>
      <c r="B21" s="17">
        <f>IF(P21="","",INT(M21*P21*Data!E18+0.5))</f>
        <v>6</v>
      </c>
      <c r="C21" s="20">
        <f>Data!B18*Data!E18*(1-A$5/100)</f>
        <v>6.6000000000000059</v>
      </c>
      <c r="D21" s="17">
        <f>IF(S21="","",INT(M21*S21*Data!E18+0.5))</f>
        <v>0</v>
      </c>
      <c r="E21" s="20">
        <f>Data!B18*Data!E18*IF(Data!G18="A",(1-C$5/100),IF(Data!G18="B",(1-D$5/100),(1-E$5/100)))</f>
        <v>13.200000000000012</v>
      </c>
      <c r="M21" s="15">
        <f>IF(Data!F18=0,"",Data!F18*SQRT(Data!C18/20))</f>
        <v>2.1406514736068654</v>
      </c>
      <c r="N21" s="16">
        <f>IF(M21="","",MIN(4,(1-A$5/100)*Data!D18/M21))</f>
        <v>0.28028850440984565</v>
      </c>
      <c r="O21" s="17">
        <f t="shared" si="0"/>
        <v>2.4005723258525138</v>
      </c>
      <c r="P21" s="18">
        <f t="shared" si="1"/>
        <v>0.26531003472641262</v>
      </c>
      <c r="Q21" s="16">
        <f>IF(M21="","",MIN(4,IF(Data!G18="A",(1-C$5/100)*Data!D18/M21,IF(Data!G18="B",(1-D$5/100)*Data!D18/M21,(1-E$5/100)*Data!D18/M21))))</f>
        <v>0.5605770088196913</v>
      </c>
      <c r="R21" s="17">
        <f t="shared" si="2"/>
        <v>2.091997402132483</v>
      </c>
      <c r="S21" s="18">
        <f t="shared" si="3"/>
        <v>0</v>
      </c>
      <c r="T21" s="20">
        <f>IF(Data!G18="A",C$5,IF(Data!G18="B",D$5,E$5))*Data!B18*Data!E18</f>
        <v>20680</v>
      </c>
      <c r="U21">
        <f>Data!B18*Data!E18</f>
        <v>220</v>
      </c>
    </row>
    <row r="22" spans="1:21">
      <c r="A22">
        <v>14</v>
      </c>
      <c r="B22" s="17">
        <f>IF(P22="","",INT(M22*P22*Data!E19+0.5))</f>
        <v>55</v>
      </c>
      <c r="C22" s="20">
        <f>Data!B19*Data!E19*(1-A$5/100)</f>
        <v>58.410000000000053</v>
      </c>
      <c r="D22" s="17">
        <f>IF(S22="","",INT(M22*S22*Data!E19+0.5))</f>
        <v>0</v>
      </c>
      <c r="E22" s="20">
        <f>Data!B19*Data!E19*IF(Data!G19="A",(1-C$5/100),IF(Data!G19="B",(1-D$5/100),(1-E$5/100)))</f>
        <v>116.82000000000011</v>
      </c>
      <c r="M22" s="15">
        <f>IF(Data!F19=0,"",Data!F19*SQRT(Data!C19/20))</f>
        <v>6.3064533264685707</v>
      </c>
      <c r="N22" s="16">
        <f>IF(M22="","",MIN(4,(1-A$5/100)*Data!D19/M22))</f>
        <v>0.28066488537562045</v>
      </c>
      <c r="O22" s="17">
        <f t="shared" si="0"/>
        <v>2.400013255173747</v>
      </c>
      <c r="P22" s="18">
        <f t="shared" si="1"/>
        <v>0.26435903844040898</v>
      </c>
      <c r="Q22" s="16">
        <f>IF(M22="","",MIN(4,IF(Data!G19="A",(1-C$5/100)*Data!D19/M22,IF(Data!G19="B",(1-D$5/100)*Data!D19/M22,(1-E$5/100)*Data!D19/M22))))</f>
        <v>0.56132977075124091</v>
      </c>
      <c r="R22" s="17">
        <f t="shared" si="2"/>
        <v>2.0913558434397994</v>
      </c>
      <c r="S22" s="18">
        <f t="shared" si="3"/>
        <v>0</v>
      </c>
      <c r="T22" s="20">
        <f>IF(Data!G19="A",C$5,IF(Data!G19="B",D$5,E$5))*Data!B19*Data!E19</f>
        <v>183018</v>
      </c>
      <c r="U22">
        <f>Data!B19*Data!E19</f>
        <v>1947</v>
      </c>
    </row>
    <row r="23" spans="1:21">
      <c r="A23">
        <v>15</v>
      </c>
      <c r="B23" s="17">
        <f>IF(P23="","",INT(M23*P23*Data!E20+0.5))</f>
        <v>127</v>
      </c>
      <c r="C23" s="20">
        <f>Data!B20*Data!E20*(1-A$5/100)</f>
        <v>27.930000000000025</v>
      </c>
      <c r="D23" s="17">
        <f>IF(S23="","",INT(M23*S23*Data!E20+0.5))</f>
        <v>42</v>
      </c>
      <c r="E23" s="20">
        <f>Data!B20*Data!E20*IF(Data!G20="A",(1-C$5/100),IF(Data!G20="B",(1-D$5/100),(1-E$5/100)))</f>
        <v>55.860000000000049</v>
      </c>
      <c r="M23" s="15">
        <f>IF(Data!F20=0,"",Data!F20*SQRT(Data!C20/20))</f>
        <v>3.830480117381494</v>
      </c>
      <c r="N23" s="16">
        <f>IF(M23="","",MIN(4,(1-A$5/100)*Data!D20/M23))</f>
        <v>0.1488064113460667</v>
      </c>
      <c r="O23" s="17">
        <f t="shared" si="0"/>
        <v>2.6512438525878106</v>
      </c>
      <c r="P23" s="18">
        <f t="shared" si="1"/>
        <v>0.67579930791691423</v>
      </c>
      <c r="Q23" s="16">
        <f>IF(M23="","",MIN(4,IF(Data!G20="A",(1-C$5/100)*Data!D20/M23,IF(Data!G20="B",(1-D$5/100)*Data!D20/M23,(1-E$5/100)*Data!D20/M23))))</f>
        <v>0.29761282269213341</v>
      </c>
      <c r="R23" s="17">
        <f t="shared" si="2"/>
        <v>2.375457767413423</v>
      </c>
      <c r="S23" s="18">
        <f t="shared" si="3"/>
        <v>0.22241578848996962</v>
      </c>
      <c r="T23" s="20">
        <f>IF(Data!G20="A",C$5,IF(Data!G20="B",D$5,E$5))*Data!B20*Data!E20</f>
        <v>87514</v>
      </c>
      <c r="U23">
        <f>Data!B20*Data!E20</f>
        <v>931</v>
      </c>
    </row>
    <row r="24" spans="1:21">
      <c r="A24">
        <v>16</v>
      </c>
      <c r="B24" s="17">
        <f>IF(P24="","",INT(M24*P24*Data!E21+0.5))</f>
        <v>0</v>
      </c>
      <c r="C24" s="20">
        <f>Data!B21*Data!E21*(1-A$5/100)</f>
        <v>99.600000000000094</v>
      </c>
      <c r="D24" s="17">
        <f>IF(S24="","",INT(M24*S24*Data!E21+0.5))</f>
        <v>0</v>
      </c>
      <c r="E24" s="20">
        <f>Data!B21*Data!E21*IF(Data!G21="A",(1-C$5/100),IF(Data!G21="B",(1-D$5/100),(1-E$5/100)))</f>
        <v>199.20000000000019</v>
      </c>
      <c r="M24" s="15">
        <f>IF(Data!F21=0,"",Data!F21*SQRT(Data!C21/20))</f>
        <v>1.7749087441823674</v>
      </c>
      <c r="N24" s="16">
        <f>IF(M24="","",MIN(4,(1-A$5/100)*Data!D21/M24))</f>
        <v>0.52397060020593689</v>
      </c>
      <c r="O24" s="17">
        <f t="shared" si="0"/>
        <v>2.1240327752397996</v>
      </c>
      <c r="P24" s="18">
        <f t="shared" si="1"/>
        <v>0</v>
      </c>
      <c r="Q24" s="16">
        <f>IF(M24="","",MIN(4,IF(Data!G21="A",(1-C$5/100)*Data!D21/M24,IF(Data!G21="B",(1-D$5/100)*Data!D21/M24,(1-E$5/100)*Data!D21/M24))))</f>
        <v>1.0479412004118738</v>
      </c>
      <c r="R24" s="17">
        <f t="shared" si="2"/>
        <v>1.7678294230985618</v>
      </c>
      <c r="S24" s="18">
        <f t="shared" si="3"/>
        <v>0</v>
      </c>
      <c r="T24" s="20">
        <f>IF(Data!G21="A",C$5,IF(Data!G21="B",D$5,E$5))*Data!B21*Data!E21</f>
        <v>312080</v>
      </c>
      <c r="U24">
        <f>Data!B21*Data!E21</f>
        <v>3320</v>
      </c>
    </row>
    <row r="25" spans="1:21">
      <c r="A25">
        <v>17</v>
      </c>
      <c r="B25" s="17">
        <f>IF(P25="","",INT(M25*P25*Data!E22+0.5))</f>
        <v>348</v>
      </c>
      <c r="C25" s="20">
        <f>Data!B22*Data!E22*(1-A$5/100)</f>
        <v>156.00000000000014</v>
      </c>
      <c r="D25" s="17">
        <f>IF(S25="","",INT(M25*S25*Data!E22+0.5))</f>
        <v>78</v>
      </c>
      <c r="E25" s="20">
        <f>Data!B22*Data!E22*IF(Data!G22="A",(1-C$5/100),IF(Data!G22="B",(1-D$5/100),(1-E$5/100)))</f>
        <v>312.00000000000028</v>
      </c>
      <c r="M25" s="15">
        <f>IF(Data!F22=0,"",Data!F22*SQRT(Data!C22/20))</f>
        <v>22.188470292576344</v>
      </c>
      <c r="N25" s="16">
        <f>IF(M25="","",MIN(4,(1-A$5/100)*Data!D22/M25))</f>
        <v>0.16765464004269884</v>
      </c>
      <c r="O25" s="17">
        <f t="shared" si="0"/>
        <v>2.6058729984114279</v>
      </c>
      <c r="P25" s="18">
        <f t="shared" si="1"/>
        <v>0.60367036672497132</v>
      </c>
      <c r="Q25" s="16">
        <f>IF(M25="","",MIN(4,IF(Data!G22="A",(1-C$5/100)*Data!D22/M25,IF(Data!G22="B",(1-D$5/100)*Data!D22/M25,(1-E$5/100)*Data!D22/M25))))</f>
        <v>0.33530928008539768</v>
      </c>
      <c r="R25" s="17">
        <f t="shared" si="2"/>
        <v>2.3247106750582698</v>
      </c>
      <c r="S25" s="18">
        <f t="shared" si="3"/>
        <v>0.13462482133415279</v>
      </c>
      <c r="T25" s="20">
        <f>IF(Data!G22="A",C$5,IF(Data!G22="B",D$5,E$5))*Data!B22*Data!E22</f>
        <v>488800</v>
      </c>
      <c r="U25">
        <f>Data!B22*Data!E22</f>
        <v>5200</v>
      </c>
    </row>
    <row r="26" spans="1:21">
      <c r="A26">
        <v>18</v>
      </c>
      <c r="B26" s="17">
        <f>IF(P26="","",INT(M26*P26*Data!E23+0.5))</f>
        <v>418</v>
      </c>
      <c r="C26" s="20">
        <f>Data!B23*Data!E23*(1-A$5/100)</f>
        <v>120.96000000000011</v>
      </c>
      <c r="D26" s="17">
        <f>IF(S26="","",INT(M26*S26*Data!E23+0.5))</f>
        <v>152</v>
      </c>
      <c r="E26" s="20">
        <f>Data!B23*Data!E23*IF(Data!G23="A",(1-C$5/100),IF(Data!G23="B",(1-D$5/100),(1-E$5/100)))</f>
        <v>241.92000000000021</v>
      </c>
      <c r="M26" s="15">
        <f>IF(Data!F23=0,"",Data!F23*SQRT(Data!C23/20))</f>
        <v>8.2426476454292956</v>
      </c>
      <c r="N26" s="16">
        <f>IF(M26="","",MIN(4,(1-A$5/100)*Data!D23/M26))</f>
        <v>0.14194468213727274</v>
      </c>
      <c r="O26" s="17">
        <f t="shared" si="0"/>
        <v>2.668990735138546</v>
      </c>
      <c r="P26" s="18">
        <f t="shared" si="1"/>
        <v>0.7037781482192762</v>
      </c>
      <c r="Q26" s="16">
        <f>IF(M26="","",MIN(4,IF(Data!G23="A",(1-C$5/100)*Data!D23/M26,IF(Data!G23="B",(1-D$5/100)*Data!D23/M26,(1-E$5/100)*Data!D23/M26))))</f>
        <v>0.28388936427454547</v>
      </c>
      <c r="R26" s="17">
        <f t="shared" si="2"/>
        <v>2.395248877076348</v>
      </c>
      <c r="S26" s="18">
        <f t="shared" si="3"/>
        <v>0.25624760306925926</v>
      </c>
      <c r="T26" s="20">
        <f>IF(Data!G23="A",C$5,IF(Data!G23="B",D$5,E$5))*Data!B23*Data!E23</f>
        <v>379008</v>
      </c>
      <c r="U26">
        <f>Data!B23*Data!E23</f>
        <v>4032</v>
      </c>
    </row>
    <row r="27" spans="1:21">
      <c r="A27">
        <v>19</v>
      </c>
      <c r="B27" s="17">
        <f>IF(P27="","",INT(M27*P27*Data!E24+0.5))</f>
        <v>279</v>
      </c>
      <c r="C27" s="20">
        <f>Data!B24*Data!E24*(1-A$5/100)</f>
        <v>196.20000000000019</v>
      </c>
      <c r="D27" s="17">
        <f>IF(S27="","",INT(M27*S27*Data!E24+0.5))</f>
        <v>8</v>
      </c>
      <c r="E27" s="20">
        <f>Data!B24*Data!E24*IF(Data!G24="A",(1-C$5/100),IF(Data!G24="B",(1-D$5/100),(1-E$5/100)))</f>
        <v>392.40000000000038</v>
      </c>
      <c r="M27" s="15">
        <f>IF(Data!F24=0,"",Data!F24*SQRT(Data!C24/20))</f>
        <v>18.368789528385449</v>
      </c>
      <c r="N27" s="16">
        <f>IF(M27="","",MIN(4,(1-A$5/100)*Data!D24/M27))</f>
        <v>0.1959846071749525</v>
      </c>
      <c r="O27" s="17">
        <f t="shared" si="0"/>
        <v>2.5452532565901618</v>
      </c>
      <c r="P27" s="18">
        <f t="shared" si="1"/>
        <v>0.50588842123392175</v>
      </c>
      <c r="Q27" s="16">
        <f>IF(M27="","",MIN(4,IF(Data!G24="A",(1-C$5/100)*Data!D24/M27,IF(Data!G24="B",(1-D$5/100)*Data!D24/M27,(1-E$5/100)*Data!D24/M27))))</f>
        <v>0.391969214349905</v>
      </c>
      <c r="R27" s="17">
        <f t="shared" si="2"/>
        <v>2.2565504158034964</v>
      </c>
      <c r="S27" s="18">
        <f t="shared" si="3"/>
        <v>1.4212464994200541E-2</v>
      </c>
      <c r="T27" s="20">
        <f>IF(Data!G24="A",C$5,IF(Data!G24="B",D$5,E$5))*Data!B24*Data!E24</f>
        <v>614760</v>
      </c>
      <c r="U27">
        <f>Data!B24*Data!E24</f>
        <v>6540</v>
      </c>
    </row>
    <row r="28" spans="1:21">
      <c r="A28">
        <v>20</v>
      </c>
      <c r="B28" s="17">
        <f>IF(P28="","",INT(M28*P28*Data!E25+0.5))</f>
        <v>353</v>
      </c>
      <c r="C28" s="20">
        <f>Data!B25*Data!E25*(1-A$5/100)</f>
        <v>237.51000000000022</v>
      </c>
      <c r="D28" s="17">
        <f>IF(S28="","",INT(M28*S28*Data!E25+0.5))</f>
        <v>41</v>
      </c>
      <c r="E28" s="20">
        <f>Data!B25*Data!E25*IF(Data!G25="A",(1-C$5/100),IF(Data!G25="B",(1-D$5/100),(1-E$5/100)))</f>
        <v>475.02000000000044</v>
      </c>
      <c r="M28" s="15">
        <f>IF(Data!F25=0,"",Data!F25*SQRT(Data!C25/20))</f>
        <v>22.323063804969021</v>
      </c>
      <c r="N28" s="16">
        <f>IF(M28="","",MIN(4,(1-A$5/100)*Data!D25/M28))</f>
        <v>0.18411451205390253</v>
      </c>
      <c r="O28" s="17">
        <f t="shared" si="0"/>
        <v>2.5696829684871618</v>
      </c>
      <c r="P28" s="18">
        <f t="shared" si="1"/>
        <v>0.54549479586301919</v>
      </c>
      <c r="Q28" s="16">
        <f>IF(M28="","",MIN(4,IF(Data!G25="A",(1-C$5/100)*Data!D25/M28,IF(Data!G25="B",(1-D$5/100)*Data!D25/M28,(1-E$5/100)*Data!D25/M28))))</f>
        <v>0.36822902410780506</v>
      </c>
      <c r="R28" s="17">
        <f t="shared" si="2"/>
        <v>2.2840700946803496</v>
      </c>
      <c r="S28" s="18">
        <f t="shared" si="3"/>
        <v>6.3186598463286697E-2</v>
      </c>
      <c r="T28" s="20">
        <f>IF(Data!G25="A",C$5,IF(Data!G25="B",D$5,E$5))*Data!B25*Data!E25</f>
        <v>744198</v>
      </c>
      <c r="U28">
        <f>Data!B25*Data!E25</f>
        <v>7917</v>
      </c>
    </row>
    <row r="29" spans="1:21">
      <c r="A29">
        <v>21</v>
      </c>
      <c r="B29" s="17">
        <f>IF(P29="","",INT(M29*P29*Data!E26+0.5))</f>
        <v>200</v>
      </c>
      <c r="C29" s="20">
        <f>Data!B26*Data!E26*(1-A$5/100)</f>
        <v>229.71000000000021</v>
      </c>
      <c r="D29" s="17">
        <f>IF(S29="","",INT(M29*S29*Data!E26+0.5))</f>
        <v>0</v>
      </c>
      <c r="E29" s="20">
        <f>Data!B26*Data!E26*IF(Data!G26="A",(1-C$5/100),IF(Data!G26="B",(1-D$5/100),(1-E$5/100)))</f>
        <v>459.42000000000041</v>
      </c>
      <c r="M29" s="15">
        <f>IF(Data!F26=0,"",Data!F26*SQRT(Data!C26/20))</f>
        <v>2.059622054447821</v>
      </c>
      <c r="N29" s="16">
        <f>IF(M29="","",MIN(4,(1-A$5/100)*Data!D26/M29))</f>
        <v>0.23305246657435269</v>
      </c>
      <c r="O29" s="17">
        <f t="shared" si="0"/>
        <v>2.4762591079160905</v>
      </c>
      <c r="P29" s="18">
        <f t="shared" si="1"/>
        <v>0.39249564959705391</v>
      </c>
      <c r="Q29" s="16">
        <f>IF(M29="","",MIN(4,IF(Data!G26="A",(1-C$5/100)*Data!D26/M29,IF(Data!G26="B",(1-D$5/100)*Data!D26/M29,(1-E$5/100)*Data!D26/M29))))</f>
        <v>0.46610493314870538</v>
      </c>
      <c r="R29" s="17">
        <f t="shared" si="2"/>
        <v>2.1784317314108104</v>
      </c>
      <c r="S29" s="18">
        <f t="shared" si="3"/>
        <v>0</v>
      </c>
      <c r="T29" s="20">
        <f>IF(Data!G26="A",C$5,IF(Data!G26="B",D$5,E$5))*Data!B26*Data!E26</f>
        <v>719758</v>
      </c>
      <c r="U29">
        <f>Data!B26*Data!E26</f>
        <v>7657</v>
      </c>
    </row>
    <row r="30" spans="1:21">
      <c r="A30">
        <v>22</v>
      </c>
      <c r="B30" s="17">
        <f>IF(P30="","",INT(M30*P30*Data!E27+0.5))</f>
        <v>3103</v>
      </c>
      <c r="C30" s="20">
        <f>Data!B27*Data!E27*(1-A$5/100)</f>
        <v>1595.7600000000014</v>
      </c>
      <c r="D30" s="17">
        <f>IF(S30="","",INT(M30*S30*Data!E27+0.5))</f>
        <v>1775</v>
      </c>
      <c r="E30" s="20">
        <f>Data!B27*Data!E27*IF(Data!G27="A",(1-C$5/100),IF(Data!G27="B",(1-D$5/100),(1-E$5/100)))</f>
        <v>3191.5200000000027</v>
      </c>
      <c r="M30" s="15">
        <f>IF(Data!F27=0,"",Data!F27*SQRT(Data!C27/20))</f>
        <v>13.522184546606567</v>
      </c>
      <c r="N30" s="16">
        <f>IF(M30="","",MIN(4,(1-A$5/100)*Data!D27/M30))</f>
        <v>9.3180210317141535E-2</v>
      </c>
      <c r="O30" s="17">
        <f t="shared" si="0"/>
        <v>2.8222890808434511</v>
      </c>
      <c r="P30" s="18">
        <f t="shared" si="1"/>
        <v>0.94039503810584513</v>
      </c>
      <c r="Q30" s="16">
        <f>IF(M30="","",MIN(4,IF(Data!G27="A",(1-C$5/100)*Data!D27/M30,IF(Data!G27="B",(1-D$5/100)*Data!D27/M30,(1-E$5/100)*Data!D27/M30))))</f>
        <v>0.18636042063428307</v>
      </c>
      <c r="R30" s="17">
        <f t="shared" si="2"/>
        <v>2.564960291062667</v>
      </c>
      <c r="S30" s="18">
        <f t="shared" si="3"/>
        <v>0.53785963688795702</v>
      </c>
      <c r="T30" s="20">
        <f>IF(Data!G27="A",C$5,IF(Data!G27="B",D$5,E$5))*Data!B27*Data!E27</f>
        <v>5000048</v>
      </c>
      <c r="U30">
        <f>Data!B27*Data!E27</f>
        <v>53192</v>
      </c>
    </row>
    <row r="31" spans="1:21">
      <c r="A31">
        <v>23</v>
      </c>
      <c r="B31" s="17">
        <f>IF(P31="","",INT(M31*P31*Data!E28+0.5))</f>
        <v>517</v>
      </c>
      <c r="C31" s="20">
        <f>Data!B28*Data!E28*(1-A$5/100)</f>
        <v>208.56000000000017</v>
      </c>
      <c r="D31" s="17">
        <f>IF(S31="","",INT(M31*S31*Data!E28+0.5))</f>
        <v>170</v>
      </c>
      <c r="E31" s="20">
        <f>Data!B28*Data!E28*IF(Data!G28="A",(1-C$5/100),IF(Data!G28="B",(1-D$5/100),(1-E$5/100)))</f>
        <v>417.12000000000035</v>
      </c>
      <c r="M31" s="15">
        <f>IF(Data!F28=0,"",Data!F28*SQRT(Data!C28/20))</f>
        <v>1.2095549702651958</v>
      </c>
      <c r="N31" s="16">
        <f>IF(M31="","",MIN(4,(1-A$5/100)*Data!D28/M31))</f>
        <v>0.14881506374243994</v>
      </c>
      <c r="O31" s="17">
        <f t="shared" si="0"/>
        <v>2.6512219217986712</v>
      </c>
      <c r="P31" s="18">
        <f t="shared" si="1"/>
        <v>0.67576465276136966</v>
      </c>
      <c r="Q31" s="16">
        <f>IF(M31="","",MIN(4,IF(Data!G28="A",(1-C$5/100)*Data!D28/M31,IF(Data!G28="B",(1-D$5/100)*Data!D28/M31,(1-E$5/100)*Data!D28/M31))))</f>
        <v>0.29763012748487988</v>
      </c>
      <c r="R31" s="17">
        <f t="shared" si="2"/>
        <v>2.375433290476908</v>
      </c>
      <c r="S31" s="18">
        <f t="shared" si="3"/>
        <v>0.22237380829397038</v>
      </c>
      <c r="T31" s="20">
        <f>IF(Data!G28="A",C$5,IF(Data!G28="B",D$5,E$5))*Data!B28*Data!E28</f>
        <v>653488</v>
      </c>
      <c r="U31">
        <f>Data!B28*Data!E28</f>
        <v>6952</v>
      </c>
    </row>
    <row r="32" spans="1:21">
      <c r="A32">
        <v>24</v>
      </c>
      <c r="B32" s="17">
        <f>IF(P32="","",INT(M32*P32*Data!E29+0.5))</f>
        <v>10</v>
      </c>
      <c r="C32" s="20">
        <f>Data!B29*Data!E29*(1-A$5/100)</f>
        <v>82.080000000000069</v>
      </c>
      <c r="D32" s="17">
        <f>IF(S32="","",INT(M32*S32*Data!E29+0.5))</f>
        <v>0</v>
      </c>
      <c r="E32" s="20">
        <f>Data!B29*Data!E29*IF(Data!G29="A",(1-C$5/100),IF(Data!G29="B",(1-D$5/100),(1-E$5/100)))</f>
        <v>164.16000000000014</v>
      </c>
      <c r="M32" s="15">
        <f>IF(Data!F29=0,"",Data!F29*SQRT(Data!C29/20))</f>
        <v>1.2863393691427414</v>
      </c>
      <c r="N32" s="16">
        <f>IF(M32="","",MIN(4,(1-A$5/100)*Data!D29/M32))</f>
        <v>0.37315191582753787</v>
      </c>
      <c r="O32" s="17">
        <f t="shared" si="0"/>
        <v>2.2782482628764829</v>
      </c>
      <c r="P32" s="18">
        <f t="shared" si="1"/>
        <v>5.2867219233312807E-2</v>
      </c>
      <c r="Q32" s="16">
        <f>IF(M32="","",MIN(4,IF(Data!G29="A",(1-C$5/100)*Data!D29/M32,IF(Data!G29="B",(1-D$5/100)*Data!D29/M32,(1-E$5/100)*Data!D29/M32))))</f>
        <v>0.74630383165507574</v>
      </c>
      <c r="R32" s="17">
        <f t="shared" si="2"/>
        <v>1.9504155419242897</v>
      </c>
      <c r="S32" s="18">
        <f t="shared" si="3"/>
        <v>0</v>
      </c>
      <c r="T32" s="20">
        <f>IF(Data!G29="A",C$5,IF(Data!G29="B",D$5,E$5))*Data!B29*Data!E29</f>
        <v>257184</v>
      </c>
      <c r="U32">
        <f>Data!B29*Data!E29</f>
        <v>2736</v>
      </c>
    </row>
    <row r="33" spans="1:21">
      <c r="A33">
        <v>25</v>
      </c>
      <c r="B33" s="17">
        <f>IF(P33="","",INT(M33*P33*Data!E30+0.5))</f>
        <v>698</v>
      </c>
      <c r="C33" s="20">
        <f>Data!B30*Data!E30*(1-A$5/100)</f>
        <v>404.82000000000033</v>
      </c>
      <c r="D33" s="17">
        <f>IF(S33="","",INT(M33*S33*Data!E30+0.5))</f>
        <v>226</v>
      </c>
      <c r="E33" s="20">
        <f>Data!B30*Data!E30*IF(Data!G30="A",(1-C$5/100),IF(Data!G30="B",(1-D$5/100),(1-E$5/100)))</f>
        <v>809.64000000000067</v>
      </c>
      <c r="M33" s="15">
        <f>IF(Data!F30=0,"",Data!F30*SQRT(Data!C30/20))</f>
        <v>2.0027402464496302</v>
      </c>
      <c r="N33" s="16">
        <f>IF(M33="","",MIN(4,(1-A$5/100)*Data!D30/M33))</f>
        <v>0.14979476271664638</v>
      </c>
      <c r="O33" s="17">
        <f t="shared" si="0"/>
        <v>2.6487457721655505</v>
      </c>
      <c r="P33" s="18">
        <f t="shared" si="1"/>
        <v>0.67185054476312911</v>
      </c>
      <c r="Q33" s="16">
        <f>IF(M33="","",MIN(4,IF(Data!G30="A",(1-C$5/100)*Data!D30/M33,IF(Data!G30="B",(1-D$5/100)*Data!D30/M33,(1-E$5/100)*Data!D30/M33))))</f>
        <v>0.29958952543329276</v>
      </c>
      <c r="R33" s="17">
        <f t="shared" si="2"/>
        <v>2.3726693415739555</v>
      </c>
      <c r="S33" s="18">
        <f t="shared" si="3"/>
        <v>0.21763116529859519</v>
      </c>
      <c r="T33" s="20">
        <f>IF(Data!G30="A",C$5,IF(Data!G30="B",D$5,E$5))*Data!B30*Data!E30</f>
        <v>1268436</v>
      </c>
      <c r="U33">
        <f>Data!B30*Data!E30</f>
        <v>13494</v>
      </c>
    </row>
    <row r="34" spans="1:21">
      <c r="A34">
        <v>26</v>
      </c>
      <c r="B34" s="17">
        <f>IF(P34="","",INT(M34*P34*Data!E31+0.5))</f>
        <v>8</v>
      </c>
      <c r="C34" s="20">
        <f>Data!B31*Data!E31*(1-A$5/100)</f>
        <v>30.510000000000026</v>
      </c>
      <c r="D34" s="17">
        <f>IF(S34="","",INT(M34*S34*Data!E31+0.5))</f>
        <v>0</v>
      </c>
      <c r="E34" s="20">
        <f>Data!B31*Data!E31*IF(Data!G31="A",(1-C$5/100),IF(Data!G31="B",(1-D$5/100),(1-E$5/100)))</f>
        <v>61.020000000000053</v>
      </c>
      <c r="M34" s="15">
        <f>IF(Data!F31=0,"",Data!F31*SQRT(Data!C31/20))</f>
        <v>0.76627357769009485</v>
      </c>
      <c r="N34" s="16">
        <f>IF(M34="","",MIN(4,(1-A$5/100)*Data!D31/M34))</f>
        <v>0.35235457395504344</v>
      </c>
      <c r="O34" s="17">
        <f t="shared" si="0"/>
        <v>2.3032825317118713</v>
      </c>
      <c r="P34" s="18">
        <f t="shared" si="1"/>
        <v>9.7087459937507864E-2</v>
      </c>
      <c r="Q34" s="16">
        <f>IF(M34="","",MIN(4,IF(Data!G31="A",(1-C$5/100)*Data!D31/M34,IF(Data!G31="B",(1-D$5/100)*Data!D31/M34,(1-E$5/100)*Data!D31/M34))))</f>
        <v>0.70470914791008687</v>
      </c>
      <c r="R34" s="17">
        <f t="shared" si="2"/>
        <v>1.9795999746840665</v>
      </c>
      <c r="S34" s="18">
        <f t="shared" si="3"/>
        <v>0</v>
      </c>
      <c r="T34" s="20">
        <f>IF(Data!G31="A",C$5,IF(Data!G31="B",D$5,E$5))*Data!B31*Data!E31</f>
        <v>95598</v>
      </c>
      <c r="U34">
        <f>Data!B31*Data!E31</f>
        <v>1017</v>
      </c>
    </row>
    <row r="35" spans="1:21">
      <c r="A35">
        <v>27</v>
      </c>
      <c r="B35" s="17">
        <f>IF(P35="","",INT(M35*P35*Data!E32+0.5))</f>
        <v>181</v>
      </c>
      <c r="C35" s="20">
        <f>Data!B32*Data!E32*(1-A$5/100)</f>
        <v>68.640000000000057</v>
      </c>
      <c r="D35" s="17">
        <f>IF(S35="","",INT(M35*S35*Data!E32+0.5))</f>
        <v>18</v>
      </c>
      <c r="E35" s="20">
        <f>Data!B32*Data!E32*IF(Data!G32="A",(1-C$5/100),IF(Data!G32="B",(1-D$5/100),(1-E$5/100)))</f>
        <v>137.28000000000011</v>
      </c>
      <c r="M35" s="15">
        <f>IF(Data!F32=0,"",Data!F32*SQRT(Data!C32/20))</f>
        <v>1.6126270268275331</v>
      </c>
      <c r="N35" s="16">
        <f>IF(M35="","",MIN(4,(1-A$5/100)*Data!D32/M35))</f>
        <v>0.1860318567215013</v>
      </c>
      <c r="O35" s="17">
        <f t="shared" si="0"/>
        <v>2.5656481674899569</v>
      </c>
      <c r="P35" s="18">
        <f t="shared" si="1"/>
        <v>0.53897236146051442</v>
      </c>
      <c r="Q35" s="16">
        <f>IF(M35="","",MIN(4,IF(Data!G32="A",(1-C$5/100)*Data!D32/M35,IF(Data!G32="B",(1-D$5/100)*Data!D32/M35,(1-E$5/100)*Data!D32/M35))))</f>
        <v>0.3720637134430026</v>
      </c>
      <c r="R35" s="17">
        <f t="shared" si="2"/>
        <v>2.2795298107778019</v>
      </c>
      <c r="S35" s="18">
        <f t="shared" si="3"/>
        <v>5.5140681743697476E-2</v>
      </c>
      <c r="T35" s="20">
        <f>IF(Data!G32="A",C$5,IF(Data!G32="B",D$5,E$5))*Data!B32*Data!E32</f>
        <v>215072</v>
      </c>
      <c r="U35">
        <f>Data!B32*Data!E32</f>
        <v>2288</v>
      </c>
    </row>
    <row r="36" spans="1:21">
      <c r="A36">
        <v>28</v>
      </c>
      <c r="B36" s="17">
        <f>IF(P36="","",INT(M36*P36*Data!E33+0.5))</f>
        <v>792</v>
      </c>
      <c r="C36" s="20">
        <f>Data!B33*Data!E33*(1-A$5/100)</f>
        <v>187.38000000000017</v>
      </c>
      <c r="D36" s="17">
        <f>IF(S36="","",INT(M36*S36*Data!E33+0.5))</f>
        <v>398</v>
      </c>
      <c r="E36" s="20">
        <f>Data!B33*Data!E33*IF(Data!G33="A",(1-C$5/100),IF(Data!G33="B",(1-D$5/100),(1-E$5/100)))</f>
        <v>374.76000000000033</v>
      </c>
      <c r="M36" s="15">
        <f>IF(Data!F33=0,"",Data!F33*SQRT(Data!C33/20))</f>
        <v>2.7014488240083141</v>
      </c>
      <c r="N36" s="16">
        <f>IF(M36="","",MIN(4,(1-A$5/100)*Data!D33/M36))</f>
        <v>0.11105152070024073</v>
      </c>
      <c r="O36" s="17">
        <f t="shared" si="0"/>
        <v>2.7594198474809106</v>
      </c>
      <c r="P36" s="18">
        <f t="shared" si="1"/>
        <v>0.84441090665480323</v>
      </c>
      <c r="Q36" s="16">
        <f>IF(M36="","",MIN(4,IF(Data!G33="A",(1-C$5/100)*Data!D33/M36,IF(Data!G33="B",(1-D$5/100)*Data!D33/M36,(1-E$5/100)*Data!D33/M36))))</f>
        <v>0.22210304140048145</v>
      </c>
      <c r="R36" s="17">
        <f t="shared" si="2"/>
        <v>2.4956168643346839</v>
      </c>
      <c r="S36" s="18">
        <f t="shared" si="3"/>
        <v>0.424546238404862</v>
      </c>
      <c r="T36" s="20">
        <f>IF(Data!G33="A",C$5,IF(Data!G33="B",D$5,E$5))*Data!B33*Data!E33</f>
        <v>587124</v>
      </c>
      <c r="U36">
        <f>Data!B33*Data!E33</f>
        <v>6246</v>
      </c>
    </row>
    <row r="37" spans="1:21">
      <c r="A37">
        <v>29</v>
      </c>
      <c r="B37" s="17">
        <f>IF(P37="","",INT(M37*P37*Data!E34+0.5))</f>
        <v>944</v>
      </c>
      <c r="C37" s="20">
        <f>Data!B34*Data!E34*(1-A$5/100)</f>
        <v>358.56000000000034</v>
      </c>
      <c r="D37" s="17">
        <f>IF(S37="","",INT(M37*S37*Data!E34+0.5))</f>
        <v>423</v>
      </c>
      <c r="E37" s="20">
        <f>Data!B34*Data!E34*IF(Data!G34="A",(1-C$5/100),IF(Data!G34="B",(1-D$5/100),(1-E$5/100)))</f>
        <v>717.12000000000069</v>
      </c>
      <c r="M37" s="15">
        <f>IF(Data!F34=0,"",Data!F34*SQRT(Data!C34/20))</f>
        <v>1.2107809800965768</v>
      </c>
      <c r="N37" s="16">
        <f>IF(M37="","",MIN(4,(1-A$5/100)*Data!D34/M37))</f>
        <v>0.12388698077172927</v>
      </c>
      <c r="O37" s="17">
        <f t="shared" si="0"/>
        <v>2.7194938818903016</v>
      </c>
      <c r="P37" s="18">
        <f t="shared" si="1"/>
        <v>0.7827075984705647</v>
      </c>
      <c r="Q37" s="16">
        <f>IF(M37="","",MIN(4,IF(Data!G34="A",(1-C$5/100)*Data!D34/M37,IF(Data!G34="B",(1-D$5/100)*Data!D34/M37,(1-E$5/100)*Data!D34/M37))))</f>
        <v>0.24777396154345854</v>
      </c>
      <c r="R37" s="17">
        <f t="shared" si="2"/>
        <v>2.4513980934395159</v>
      </c>
      <c r="S37" s="18">
        <f t="shared" si="3"/>
        <v>0.35105322195820826</v>
      </c>
      <c r="T37" s="20">
        <f>IF(Data!G34="A",C$5,IF(Data!G34="B",D$5,E$5))*Data!B34*Data!E34</f>
        <v>1123488</v>
      </c>
      <c r="U37">
        <f>Data!B34*Data!E34</f>
        <v>11952</v>
      </c>
    </row>
    <row r="38" spans="1:21">
      <c r="A38">
        <v>30</v>
      </c>
      <c r="B38" s="17">
        <f>IF(P38="","",INT(M38*P38*Data!E35+0.5))</f>
        <v>67</v>
      </c>
      <c r="C38" s="20">
        <f>Data!B35*Data!E35*(1-A$5/100)</f>
        <v>416.2500000000004</v>
      </c>
      <c r="D38" s="17">
        <f>IF(S38="","",INT(M38*S38*Data!E35+0.5))</f>
        <v>0</v>
      </c>
      <c r="E38" s="20">
        <f>Data!B35*Data!E35*IF(Data!G35="A",(1-C$5/100),IF(Data!G35="B",(1-D$5/100),(1-E$5/100)))</f>
        <v>832.5000000000008</v>
      </c>
      <c r="M38" s="15">
        <f>IF(Data!F35=0,"",Data!F35*SQRT(Data!C35/20))</f>
        <v>6.3124820892611986</v>
      </c>
      <c r="N38" s="16">
        <f>IF(M38="","",MIN(4,(1-A$5/100)*Data!D35/M38))</f>
        <v>0.33267421123816321</v>
      </c>
      <c r="O38" s="17">
        <f t="shared" si="0"/>
        <v>2.3281020273851465</v>
      </c>
      <c r="P38" s="18">
        <f t="shared" si="1"/>
        <v>0.14053979114911735</v>
      </c>
      <c r="Q38" s="16">
        <f>IF(M38="","",MIN(4,IF(Data!G35="A",(1-C$5/100)*Data!D35/M38,IF(Data!G35="B",(1-D$5/100)*Data!D35/M38,(1-E$5/100)*Data!D35/M38))))</f>
        <v>0.66534842247632642</v>
      </c>
      <c r="R38" s="17">
        <f t="shared" si="2"/>
        <v>2.0084234336401621</v>
      </c>
      <c r="S38" s="18">
        <f t="shared" si="3"/>
        <v>0</v>
      </c>
      <c r="T38" s="20">
        <f>IF(Data!G35="A",C$5,IF(Data!G35="B",D$5,E$5))*Data!B35*Data!E35</f>
        <v>1304250</v>
      </c>
      <c r="U38">
        <f>Data!B35*Data!E35</f>
        <v>13875</v>
      </c>
    </row>
    <row r="39" spans="1:21">
      <c r="A39">
        <v>31</v>
      </c>
      <c r="B39" s="17">
        <f>IF(P39="","",INT(M39*P39*Data!E36+0.5))</f>
        <v>648</v>
      </c>
      <c r="C39" s="20">
        <f>Data!B36*Data!E36*(1-A$5/100)</f>
        <v>712.92000000000064</v>
      </c>
      <c r="D39" s="17">
        <f>IF(S39="","",INT(M39*S39*Data!E36+0.5))</f>
        <v>96</v>
      </c>
      <c r="E39" s="20">
        <f>Data!B36*Data!E36*IF(Data!G36="A",(1-C$5/100),IF(Data!G36="B",(1-D$5/100),(1-E$5/100)))</f>
        <v>1425.8400000000013</v>
      </c>
      <c r="M39" s="15">
        <f>IF(Data!F36=0,"",Data!F36*SQRT(Data!C36/20))</f>
        <v>44.336564163456593</v>
      </c>
      <c r="N39" s="16">
        <f>IF(M39="","",MIN(4,(1-A$5/100)*Data!D36/M39))</f>
        <v>0.17931024088133141</v>
      </c>
      <c r="O39" s="17">
        <f t="shared" si="0"/>
        <v>2.5799518199120031</v>
      </c>
      <c r="P39" s="18">
        <f t="shared" si="1"/>
        <v>0.56206150072958172</v>
      </c>
      <c r="Q39" s="16">
        <f>IF(M39="","",MIN(4,IF(Data!G36="A",(1-C$5/100)*Data!D36/M39,IF(Data!G36="B",(1-D$5/100)*Data!D36/M39,(1-E$5/100)*Data!D36/M39))))</f>
        <v>0.35862048176266281</v>
      </c>
      <c r="R39" s="17">
        <f t="shared" si="2"/>
        <v>2.2956169175076591</v>
      </c>
      <c r="S39" s="18">
        <f t="shared" si="3"/>
        <v>8.3589376675316227E-2</v>
      </c>
      <c r="T39" s="20">
        <f>IF(Data!G36="A",C$5,IF(Data!G36="B",D$5,E$5))*Data!B36*Data!E36</f>
        <v>2233816</v>
      </c>
      <c r="U39">
        <f>Data!B36*Data!E36</f>
        <v>23764</v>
      </c>
    </row>
    <row r="40" spans="1:21">
      <c r="A40">
        <v>32</v>
      </c>
      <c r="B40" s="17">
        <f>IF(P40="","",INT(M40*P40*Data!E37+0.5))</f>
        <v>0</v>
      </c>
      <c r="C40" s="20">
        <f>Data!B37*Data!E37*(1-A$5/100)</f>
        <v>79.680000000000064</v>
      </c>
      <c r="D40" s="17">
        <f>IF(S40="","",INT(M40*S40*Data!E37+0.5))</f>
        <v>0</v>
      </c>
      <c r="E40" s="20">
        <f>Data!B37*Data!E37*IF(Data!G37="A",(1-C$5/100),IF(Data!G37="B",(1-D$5/100),(1-E$5/100)))</f>
        <v>159.36000000000013</v>
      </c>
      <c r="M40" s="15">
        <f>IF(Data!F37=0,"",Data!F37*SQRT(Data!C37/20))</f>
        <v>2.0779803496958977</v>
      </c>
      <c r="N40" s="16">
        <f>IF(M40="","",MIN(4,(1-A$5/100)*Data!D37/M40))</f>
        <v>0.40423866381745654</v>
      </c>
      <c r="O40" s="17">
        <f t="shared" si="0"/>
        <v>2.2428498549198363</v>
      </c>
      <c r="P40" s="18">
        <f t="shared" si="1"/>
        <v>0</v>
      </c>
      <c r="Q40" s="16">
        <f>IF(M40="","",MIN(4,IF(Data!G37="A",(1-C$5/100)*Data!D37/M40,IF(Data!G37="B",(1-D$5/100)*Data!D37/M40,(1-E$5/100)*Data!D37/M40))))</f>
        <v>0.80847732763491309</v>
      </c>
      <c r="R40" s="17">
        <f t="shared" si="2"/>
        <v>1.9089476448017217</v>
      </c>
      <c r="S40" s="18">
        <f t="shared" si="3"/>
        <v>0</v>
      </c>
      <c r="T40" s="20">
        <f>IF(Data!G37="A",C$5,IF(Data!G37="B",D$5,E$5))*Data!B37*Data!E37</f>
        <v>249664</v>
      </c>
      <c r="U40">
        <f>Data!B37*Data!E37</f>
        <v>2656</v>
      </c>
    </row>
    <row r="41" spans="1:21">
      <c r="A41">
        <v>33</v>
      </c>
      <c r="B41" s="17">
        <f>IF(P41="","",INT(M41*P41*Data!E38+0.5))</f>
        <v>270</v>
      </c>
      <c r="C41" s="20">
        <f>Data!B38*Data!E38*(1-A$5/100)</f>
        <v>255.78000000000023</v>
      </c>
      <c r="D41" s="17">
        <f>IF(S41="","",INT(M41*S41*Data!E38+0.5))</f>
        <v>0</v>
      </c>
      <c r="E41" s="20">
        <f>Data!B38*Data!E38*IF(Data!G38="A",(1-C$5/100),IF(Data!G38="B",(1-D$5/100),(1-E$5/100)))</f>
        <v>511.56000000000046</v>
      </c>
      <c r="M41" s="15">
        <f>IF(Data!F38=0,"",Data!F38*SQRT(Data!C38/20))</f>
        <v>5.9888810403963886</v>
      </c>
      <c r="N41" s="16">
        <f>IF(M41="","",MIN(4,(1-A$5/100)*Data!D38/M41))</f>
        <v>0.21038988610743969</v>
      </c>
      <c r="O41" s="17">
        <f t="shared" si="0"/>
        <v>2.51723291792382</v>
      </c>
      <c r="P41" s="18">
        <f t="shared" si="1"/>
        <v>0.46011605982826276</v>
      </c>
      <c r="Q41" s="16">
        <f>IF(M41="","",MIN(4,IF(Data!G38="A",(1-C$5/100)*Data!D38/M41,IF(Data!G38="B",(1-D$5/100)*Data!D38/M41,(1-E$5/100)*Data!D38/M41))))</f>
        <v>0.42077977221487939</v>
      </c>
      <c r="R41" s="17">
        <f t="shared" si="2"/>
        <v>2.2248971216573987</v>
      </c>
      <c r="S41" s="18">
        <f t="shared" si="3"/>
        <v>0</v>
      </c>
      <c r="T41" s="20">
        <f>IF(Data!G38="A",C$5,IF(Data!G38="B",D$5,E$5))*Data!B38*Data!E38</f>
        <v>801444</v>
      </c>
      <c r="U41">
        <f>Data!B38*Data!E38</f>
        <v>8526</v>
      </c>
    </row>
    <row r="42" spans="1:21">
      <c r="A42">
        <v>34</v>
      </c>
      <c r="B42" s="17">
        <f>IF(P42="","",INT(M42*P42*Data!E39+0.5))</f>
        <v>2110</v>
      </c>
      <c r="C42" s="20">
        <f>Data!B39*Data!E39*(1-A$5/100)</f>
        <v>637.20000000000061</v>
      </c>
      <c r="D42" s="17">
        <f>IF(S42="","",INT(M42*S42*Data!E39+0.5))</f>
        <v>1237</v>
      </c>
      <c r="E42" s="20">
        <f>Data!B39*Data!E39*IF(Data!G39="A",(1-C$5/100),IF(Data!G39="B",(1-D$5/100),(1-E$5/100)))</f>
        <v>1274.4000000000012</v>
      </c>
      <c r="M42" s="15">
        <f>IF(Data!F39=0,"",Data!F39*SQRT(Data!C39/20))</f>
        <v>72.973117369638985</v>
      </c>
      <c r="N42" s="16">
        <f>IF(M42="","",MIN(4,(1-A$5/100)*Data!D39/M42))</f>
        <v>8.9210934583268064E-2</v>
      </c>
      <c r="O42" s="17">
        <f t="shared" si="0"/>
        <v>2.8376714307082795</v>
      </c>
      <c r="P42" s="18">
        <f t="shared" si="1"/>
        <v>0.96366971871256613</v>
      </c>
      <c r="Q42" s="16">
        <f>IF(M42="","",MIN(4,IF(Data!G39="A",(1-C$5/100)*Data!D39/M42,IF(Data!G39="B",(1-D$5/100)*Data!D39/M42,(1-E$5/100)*Data!D39/M42))))</f>
        <v>0.17842186916653613</v>
      </c>
      <c r="R42" s="17">
        <f t="shared" si="2"/>
        <v>2.5818762146040393</v>
      </c>
      <c r="S42" s="18">
        <f t="shared" si="3"/>
        <v>0.56516082663346068</v>
      </c>
      <c r="T42" s="20">
        <f>IF(Data!G39="A",C$5,IF(Data!G39="B",D$5,E$5))*Data!B39*Data!E39</f>
        <v>1996560</v>
      </c>
      <c r="U42">
        <f>Data!B39*Data!E39</f>
        <v>21240</v>
      </c>
    </row>
    <row r="43" spans="1:21">
      <c r="A43">
        <v>35</v>
      </c>
      <c r="B43" s="17">
        <f>IF(P43="","",INT(M43*P43*Data!E40+0.5))</f>
        <v>1499</v>
      </c>
      <c r="C43" s="20">
        <f>Data!B40*Data!E40*(1-A$5/100)</f>
        <v>536.64000000000044</v>
      </c>
      <c r="D43" s="17">
        <f>IF(S43="","",INT(M43*S43*Data!E40+0.5))</f>
        <v>788</v>
      </c>
      <c r="E43" s="20">
        <f>Data!B40*Data!E40*IF(Data!G40="A",(1-C$5/100),IF(Data!G40="B",(1-D$5/100),(1-E$5/100)))</f>
        <v>1073.2800000000009</v>
      </c>
      <c r="M43" s="15">
        <f>IF(Data!F40=0,"",Data!F40*SQRT(Data!C40/20))</f>
        <v>19.94442820083507</v>
      </c>
      <c r="N43" s="16">
        <f>IF(M43="","",MIN(4,(1-A$5/100)*Data!D40/M43))</f>
        <v>0.10529256486340757</v>
      </c>
      <c r="O43" s="17">
        <f t="shared" si="0"/>
        <v>2.7786508898577722</v>
      </c>
      <c r="P43" s="18">
        <f t="shared" si="1"/>
        <v>0.87392096953100651</v>
      </c>
      <c r="Q43" s="16">
        <f>IF(M43="","",MIN(4,IF(Data!G40="A",(1-C$5/100)*Data!D40/M43,IF(Data!G40="B",(1-D$5/100)*Data!D40/M43,(1-E$5/100)*Data!D40/M43))))</f>
        <v>0.21058512972681515</v>
      </c>
      <c r="R43" s="17">
        <f t="shared" si="2"/>
        <v>2.516864399721904</v>
      </c>
      <c r="S43" s="18">
        <f t="shared" si="3"/>
        <v>0.45951156504919444</v>
      </c>
      <c r="T43" s="20">
        <f>IF(Data!G40="A",C$5,IF(Data!G40="B",D$5,E$5))*Data!B40*Data!E40</f>
        <v>1681472</v>
      </c>
      <c r="U43">
        <f>Data!B40*Data!E40</f>
        <v>17888</v>
      </c>
    </row>
    <row r="44" spans="1:21">
      <c r="A44">
        <v>36</v>
      </c>
      <c r="B44" s="17">
        <f>IF(P44="","",INT(M44*P44*Data!E41+0.5))</f>
        <v>159</v>
      </c>
      <c r="C44" s="20">
        <f>Data!B41*Data!E41*(1-A$5/100)</f>
        <v>198.72000000000017</v>
      </c>
      <c r="D44" s="17">
        <f>IF(S44="","",INT(M44*S44*Data!E41+0.5))</f>
        <v>0</v>
      </c>
      <c r="E44" s="20">
        <f>Data!B41*Data!E41*IF(Data!G41="A",(1-C$5/100),IF(Data!G41="B",(1-D$5/100),(1-E$5/100)))</f>
        <v>397.44000000000034</v>
      </c>
      <c r="M44" s="15">
        <f>IF(Data!F41=0,"",Data!F41*SQRT(Data!C41/20))</f>
        <v>12.341757340253762</v>
      </c>
      <c r="N44" s="16">
        <f>IF(M44="","",MIN(4,(1-A$5/100)*Data!D41/M44))</f>
        <v>0.24550798694748135</v>
      </c>
      <c r="O44" s="17">
        <f t="shared" si="0"/>
        <v>2.455143055432778</v>
      </c>
      <c r="P44" s="18">
        <f t="shared" si="1"/>
        <v>0.35731641823381266</v>
      </c>
      <c r="Q44" s="16">
        <f>IF(M44="","",MIN(4,IF(Data!G41="A",(1-C$5/100)*Data!D41/M44,IF(Data!G41="B",(1-D$5/100)*Data!D41/M44,(1-E$5/100)*Data!D41/M44))))</f>
        <v>0.49101597389496271</v>
      </c>
      <c r="R44" s="17">
        <f t="shared" si="2"/>
        <v>2.1543985382282238</v>
      </c>
      <c r="S44" s="18">
        <f t="shared" si="3"/>
        <v>0</v>
      </c>
      <c r="T44" s="20">
        <f>IF(Data!G41="A",C$5,IF(Data!G41="B",D$5,E$5))*Data!B41*Data!E41</f>
        <v>622656</v>
      </c>
      <c r="U44">
        <f>Data!B41*Data!E41</f>
        <v>6624</v>
      </c>
    </row>
    <row r="45" spans="1:21">
      <c r="A45">
        <v>37</v>
      </c>
      <c r="B45" s="17">
        <f>IF(P45="","",INT(M45*P45*Data!E42+0.5))</f>
        <v>36</v>
      </c>
      <c r="C45" s="20">
        <f>Data!B42*Data!E42*(1-A$5/100)</f>
        <v>164.01000000000013</v>
      </c>
      <c r="D45" s="17">
        <f>IF(S45="","",INT(M45*S45*Data!E42+0.5))</f>
        <v>0</v>
      </c>
      <c r="E45" s="20">
        <f>Data!B42*Data!E42*IF(Data!G42="A",(1-C$5/100),IF(Data!G42="B",(1-D$5/100),(1-E$5/100)))</f>
        <v>328.02000000000027</v>
      </c>
      <c r="M45" s="15">
        <f>IF(Data!F42=0,"",Data!F42*SQRT(Data!C42/20))</f>
        <v>3.788871908856728</v>
      </c>
      <c r="N45" s="16">
        <f>IF(M45="","",MIN(4,(1-A$5/100)*Data!D42/M45))</f>
        <v>0.34047073404211542</v>
      </c>
      <c r="O45" s="17">
        <f t="shared" si="0"/>
        <v>2.3181302894661955</v>
      </c>
      <c r="P45" s="18">
        <f t="shared" si="1"/>
        <v>0.12312766349485396</v>
      </c>
      <c r="Q45" s="16">
        <f>IF(M45="","",MIN(4,IF(Data!G42="A",(1-C$5/100)*Data!D42/M45,IF(Data!G42="B",(1-D$5/100)*Data!D42/M45,(1-E$5/100)*Data!D42/M45))))</f>
        <v>0.68094146808423084</v>
      </c>
      <c r="R45" s="17">
        <f t="shared" si="2"/>
        <v>1.9968559481897377</v>
      </c>
      <c r="S45" s="18">
        <f t="shared" si="3"/>
        <v>0</v>
      </c>
      <c r="T45" s="20">
        <f>IF(Data!G42="A",C$5,IF(Data!G42="B",D$5,E$5))*Data!B42*Data!E42</f>
        <v>513898</v>
      </c>
      <c r="U45">
        <f>Data!B42*Data!E42</f>
        <v>5467</v>
      </c>
    </row>
    <row r="46" spans="1:21">
      <c r="A46">
        <v>38</v>
      </c>
      <c r="B46" s="17">
        <f>IF(P46="","",INT(M46*P46*Data!E43+0.5))</f>
        <v>132</v>
      </c>
      <c r="C46" s="20">
        <f>Data!B43*Data!E43*(1-A$5/100)</f>
        <v>236.04000000000022</v>
      </c>
      <c r="D46" s="17">
        <f>IF(S46="","",INT(M46*S46*Data!E43+0.5))</f>
        <v>0</v>
      </c>
      <c r="E46" s="20">
        <f>Data!B43*Data!E43*IF(Data!G43="A",(1-C$5/100),IF(Data!G43="B",(1-D$5/100),(1-E$5/100)))</f>
        <v>472.08000000000044</v>
      </c>
      <c r="M46" s="15">
        <f>IF(Data!F43=0,"",Data!F43*SQRT(Data!C43/20))</f>
        <v>15.887802859844578</v>
      </c>
      <c r="N46" s="16">
        <f>IF(M46="","",MIN(4,(1-A$5/100)*Data!D43/M46))</f>
        <v>0.2681302152084783</v>
      </c>
      <c r="O46" s="17">
        <f t="shared" si="0"/>
        <v>2.4189751760868181</v>
      </c>
      <c r="P46" s="18">
        <f t="shared" si="1"/>
        <v>0.29651732918144763</v>
      </c>
      <c r="Q46" s="16">
        <f>IF(M46="","",MIN(4,IF(Data!G43="A",(1-C$5/100)*Data!D43/M46,IF(Data!G43="B",(1-D$5/100)*Data!D43/M46,(1-E$5/100)*Data!D43/M46))))</f>
        <v>0.53626043041695659</v>
      </c>
      <c r="R46" s="17">
        <f t="shared" si="2"/>
        <v>2.1130893358787182</v>
      </c>
      <c r="S46" s="18">
        <f t="shared" si="3"/>
        <v>0</v>
      </c>
      <c r="T46" s="20">
        <f>IF(Data!G43="A",C$5,IF(Data!G43="B",D$5,E$5))*Data!B43*Data!E43</f>
        <v>739592</v>
      </c>
      <c r="U46">
        <f>Data!B43*Data!E43</f>
        <v>7868</v>
      </c>
    </row>
    <row r="47" spans="1:21">
      <c r="A47">
        <v>39</v>
      </c>
      <c r="B47" s="17">
        <f>IF(P47="","",INT(M47*P47*Data!E44+0.5))</f>
        <v>43</v>
      </c>
      <c r="C47" s="20">
        <f>Data!B44*Data!E44*(1-A$5/100)</f>
        <v>143.55000000000013</v>
      </c>
      <c r="D47" s="17">
        <f>IF(S47="","",INT(M47*S47*Data!E44+0.5))</f>
        <v>0</v>
      </c>
      <c r="E47" s="20">
        <f>Data!B44*Data!E44*IF(Data!G44="A",(1-C$5/100),IF(Data!G44="B",(1-D$5/100),(1-E$5/100)))</f>
        <v>287.10000000000025</v>
      </c>
      <c r="M47" s="15">
        <f>IF(Data!F44=0,"",Data!F44*SQRT(Data!C44/20))</f>
        <v>18.850010792393938</v>
      </c>
      <c r="N47" s="16">
        <f>IF(M47="","",MIN(4,(1-A$5/100)*Data!D44/M47))</f>
        <v>0.32785127117771529</v>
      </c>
      <c r="O47" s="17">
        <f t="shared" si="0"/>
        <v>2.3343663497399669</v>
      </c>
      <c r="P47" s="18">
        <f t="shared" si="1"/>
        <v>0.15144720772337802</v>
      </c>
      <c r="Q47" s="16">
        <f>IF(M47="","",MIN(4,IF(Data!G44="A",(1-C$5/100)*Data!D44/M47,IF(Data!G44="B",(1-D$5/100)*Data!D44/M47,(1-E$5/100)*Data!D44/M47))))</f>
        <v>0.65570254235543057</v>
      </c>
      <c r="R47" s="17">
        <f t="shared" si="2"/>
        <v>2.0156814960896985</v>
      </c>
      <c r="S47" s="18">
        <f t="shared" si="3"/>
        <v>0</v>
      </c>
      <c r="T47" s="20">
        <f>IF(Data!G44="A",C$5,IF(Data!G44="B",D$5,E$5))*Data!B44*Data!E44</f>
        <v>449790</v>
      </c>
      <c r="U47">
        <f>Data!B44*Data!E44</f>
        <v>4785</v>
      </c>
    </row>
    <row r="48" spans="1:21">
      <c r="A48">
        <v>40</v>
      </c>
      <c r="B48" s="17">
        <f>IF(P48="","",INT(M48*P48*Data!E45+0.5))</f>
        <v>50</v>
      </c>
      <c r="C48" s="20">
        <f>Data!B45*Data!E45*(1-A$5/100)</f>
        <v>30.960000000000029</v>
      </c>
      <c r="D48" s="17">
        <f>IF(S48="","",INT(M48*S48*Data!E45+0.5))</f>
        <v>0</v>
      </c>
      <c r="E48" s="20">
        <f>Data!B45*Data!E45*IF(Data!G45="A",(1-C$5/100),IF(Data!G45="B",(1-D$5/100),(1-E$5/100)))</f>
        <v>61.920000000000059</v>
      </c>
      <c r="M48" s="15">
        <f>IF(Data!F45=0,"",Data!F45*SQRT(Data!C45/20))</f>
        <v>5.4440636527177455</v>
      </c>
      <c r="N48" s="16">
        <f>IF(M48="","",MIN(4,(1-A$5/100)*Data!D45/M48))</f>
        <v>0.23695534848421856</v>
      </c>
      <c r="O48" s="17">
        <f t="shared" si="0"/>
        <v>2.4695430634234179</v>
      </c>
      <c r="P48" s="18">
        <f t="shared" si="1"/>
        <v>0.38133161703463897</v>
      </c>
      <c r="Q48" s="16">
        <f>IF(M48="","",MIN(4,IF(Data!G45="A",(1-C$5/100)*Data!D45/M48,IF(Data!G45="B",(1-D$5/100)*Data!D45/M48,(1-E$5/100)*Data!D45/M48))))</f>
        <v>0.47391069696843713</v>
      </c>
      <c r="R48" s="17">
        <f t="shared" si="2"/>
        <v>2.1707944584835359</v>
      </c>
      <c r="S48" s="18">
        <f t="shared" si="3"/>
        <v>0</v>
      </c>
      <c r="T48" s="20">
        <f>IF(Data!G45="A",C$5,IF(Data!G45="B",D$5,E$5))*Data!B45*Data!E45</f>
        <v>97008</v>
      </c>
      <c r="U48">
        <f>Data!B45*Data!E45</f>
        <v>1032</v>
      </c>
    </row>
    <row r="49" spans="1:21">
      <c r="A49">
        <v>41</v>
      </c>
      <c r="B49" s="17">
        <f>IF(P49="","",INT(M49*P49*Data!E46+0.5))</f>
        <v>15</v>
      </c>
      <c r="C49" s="20">
        <f>Data!B46*Data!E46*(1-A$5/100)</f>
        <v>13.230000000000011</v>
      </c>
      <c r="D49" s="17">
        <f>IF(S49="","",INT(M49*S49*Data!E46+0.5))</f>
        <v>0</v>
      </c>
      <c r="E49" s="20">
        <f>Data!B46*Data!E46*IF(Data!G46="A",(1-C$5/100),IF(Data!G46="B",(1-D$5/100),(1-E$5/100)))</f>
        <v>26.460000000000022</v>
      </c>
      <c r="M49" s="15">
        <f>IF(Data!F46=0,"",Data!F46*SQRT(Data!C46/20))</f>
        <v>2.374467505074652</v>
      </c>
      <c r="N49" s="16">
        <f>IF(M49="","",MIN(4,(1-A$5/100)*Data!D46/M49))</f>
        <v>0.26532264545780493</v>
      </c>
      <c r="O49" s="17">
        <f t="shared" si="0"/>
        <v>2.4233227502704562</v>
      </c>
      <c r="P49" s="18">
        <f t="shared" si="1"/>
        <v>0.30386278474471229</v>
      </c>
      <c r="Q49" s="16">
        <f>IF(M49="","",MIN(4,IF(Data!G46="A",(1-C$5/100)*Data!D46/M49,IF(Data!G46="B",(1-D$5/100)*Data!D46/M49,(1-E$5/100)*Data!D46/M49))))</f>
        <v>0.53064529091560986</v>
      </c>
      <c r="R49" s="17">
        <f t="shared" si="2"/>
        <v>2.1180648693697925</v>
      </c>
      <c r="S49" s="18">
        <f t="shared" si="3"/>
        <v>0</v>
      </c>
      <c r="T49" s="20">
        <f>IF(Data!G46="A",C$5,IF(Data!G46="B",D$5,E$5))*Data!B46*Data!E46</f>
        <v>41454</v>
      </c>
      <c r="U49">
        <f>Data!B46*Data!E46</f>
        <v>441</v>
      </c>
    </row>
    <row r="50" spans="1:21">
      <c r="A50">
        <v>42</v>
      </c>
      <c r="B50" s="17">
        <f>IF(P50="","",INT(M50*P50*Data!E47+0.5))</f>
        <v>1</v>
      </c>
      <c r="C50" s="20">
        <f>Data!B47*Data!E47*(1-A$5/100)</f>
        <v>21.600000000000019</v>
      </c>
      <c r="D50" s="17">
        <f>IF(S50="","",INT(M50*S50*Data!E47+0.5))</f>
        <v>0</v>
      </c>
      <c r="E50" s="20">
        <f>Data!B47*Data!E47*IF(Data!G47="A",(1-C$5/100),IF(Data!G47="B",(1-D$5/100),(1-E$5/100)))</f>
        <v>43.200000000000038</v>
      </c>
      <c r="M50" s="15">
        <f>IF(Data!F47=0,"",Data!F47*SQRT(Data!C47/20))</f>
        <v>1.8363596862435898</v>
      </c>
      <c r="N50" s="16">
        <f>IF(M50="","",MIN(4,(1-A$5/100)*Data!D47/M50))</f>
        <v>0.39208005130673185</v>
      </c>
      <c r="O50" s="17">
        <f t="shared" si="0"/>
        <v>2.2564251195008174</v>
      </c>
      <c r="P50" s="18">
        <f t="shared" si="1"/>
        <v>1.3988347864130673E-2</v>
      </c>
      <c r="Q50" s="16">
        <f>IF(M50="","",MIN(4,IF(Data!G47="A",(1-C$5/100)*Data!D47/M50,IF(Data!G47="B",(1-D$5/100)*Data!D47/M50,(1-E$5/100)*Data!D47/M50))))</f>
        <v>0.78416010261346369</v>
      </c>
      <c r="R50" s="17">
        <f t="shared" si="2"/>
        <v>1.9248792062865629</v>
      </c>
      <c r="S50" s="18">
        <f t="shared" si="3"/>
        <v>0</v>
      </c>
      <c r="T50" s="20">
        <f>IF(Data!G47="A",C$5,IF(Data!G47="B",D$5,E$5))*Data!B47*Data!E47</f>
        <v>67680</v>
      </c>
      <c r="U50">
        <f>Data!B47*Data!E47</f>
        <v>720</v>
      </c>
    </row>
    <row r="51" spans="1:21">
      <c r="A51">
        <v>43</v>
      </c>
      <c r="B51" s="17">
        <f>IF(P51="","",INT(M51*P51*Data!E48+0.5))</f>
        <v>55</v>
      </c>
      <c r="C51" s="20">
        <f>Data!B48*Data!E48*(1-A$5/100)</f>
        <v>229.32000000000019</v>
      </c>
      <c r="D51" s="17">
        <f>IF(S51="","",INT(M51*S51*Data!E48+0.5))</f>
        <v>0</v>
      </c>
      <c r="E51" s="20">
        <f>Data!B48*Data!E48*IF(Data!G48="A",(1-C$5/100),IF(Data!G48="B",(1-D$5/100),(1-E$5/100)))</f>
        <v>458.64000000000038</v>
      </c>
      <c r="M51" s="15">
        <f>IF(Data!F48=0,"",Data!F48*SQRT(Data!C48/20))</f>
        <v>25.621827531681518</v>
      </c>
      <c r="N51" s="16">
        <f>IF(M51="","",MIN(4,(1-A$5/100)*Data!D48/M51))</f>
        <v>0.32667458984533643</v>
      </c>
      <c r="O51" s="17">
        <f t="shared" si="0"/>
        <v>2.3359061000328278</v>
      </c>
      <c r="P51" s="18">
        <f t="shared" si="1"/>
        <v>0.15412457796001197</v>
      </c>
      <c r="Q51" s="16">
        <f>IF(M51="","",MIN(4,IF(Data!G48="A",(1-C$5/100)*Data!D48/M51,IF(Data!G48="B",(1-D$5/100)*Data!D48/M51,(1-E$5/100)*Data!D48/M51))))</f>
        <v>0.65334917969067285</v>
      </c>
      <c r="R51" s="17">
        <f t="shared" si="2"/>
        <v>2.0174644847061582</v>
      </c>
      <c r="S51" s="18">
        <f t="shared" si="3"/>
        <v>0</v>
      </c>
      <c r="T51" s="20">
        <f>IF(Data!G48="A",C$5,IF(Data!G48="B",D$5,E$5))*Data!B48*Data!E48</f>
        <v>718536</v>
      </c>
      <c r="U51">
        <f>Data!B48*Data!E48</f>
        <v>7644</v>
      </c>
    </row>
    <row r="52" spans="1:21">
      <c r="A52">
        <v>44</v>
      </c>
      <c r="B52" s="17">
        <f>IF(P52="","",INT(M52*P52*Data!E49+0.5))</f>
        <v>15</v>
      </c>
      <c r="C52" s="20">
        <f>Data!B49*Data!E49*(1-A$5/100)</f>
        <v>315.90000000000026</v>
      </c>
      <c r="D52" s="17">
        <f>IF(S52="","",INT(M52*S52*Data!E49+0.5))</f>
        <v>0</v>
      </c>
      <c r="E52" s="20">
        <f>Data!B49*Data!E49*IF(Data!G49="A",(1-C$5/100),IF(Data!G49="B",(1-D$5/100),(1-E$5/100)))</f>
        <v>631.80000000000052</v>
      </c>
      <c r="M52" s="15">
        <f>IF(Data!F49=0,"",Data!F49*SQRT(Data!C49/20))</f>
        <v>1.5830956852502978</v>
      </c>
      <c r="N52" s="16">
        <f>IF(M52="","",MIN(4,(1-A$5/100)*Data!D49/M52))</f>
        <v>0.3790042545060292</v>
      </c>
      <c r="O52" s="17">
        <f t="shared" si="0"/>
        <v>2.2714073878488823</v>
      </c>
      <c r="P52" s="18">
        <f t="shared" si="1"/>
        <v>4.0713490688620499E-2</v>
      </c>
      <c r="Q52" s="16">
        <f>IF(M52="","",MIN(4,IF(Data!G49="A",(1-C$5/100)*Data!D49/M52,IF(Data!G49="B",(1-D$5/100)*Data!D49/M52,(1-E$5/100)*Data!D49/M52))))</f>
        <v>0.75800850901205841</v>
      </c>
      <c r="R52" s="17">
        <f t="shared" si="2"/>
        <v>1.9424204386421065</v>
      </c>
      <c r="S52" s="18">
        <f t="shared" si="3"/>
        <v>0</v>
      </c>
      <c r="T52" s="20">
        <f>IF(Data!G49="A",C$5,IF(Data!G49="B",D$5,E$5))*Data!B49*Data!E49</f>
        <v>989820</v>
      </c>
      <c r="U52">
        <f>Data!B49*Data!E49</f>
        <v>10530</v>
      </c>
    </row>
    <row r="53" spans="1:21">
      <c r="A53">
        <v>45</v>
      </c>
      <c r="B53" s="17">
        <f>IF(P53="","",INT(M53*P53*Data!E50+0.5))</f>
        <v>0</v>
      </c>
      <c r="C53" s="20">
        <f>Data!B50*Data!E50*(1-A$5/100)</f>
        <v>72.000000000000057</v>
      </c>
      <c r="D53" s="17">
        <f>IF(S53="","",INT(M53*S53*Data!E50+0.5))</f>
        <v>0</v>
      </c>
      <c r="E53" s="20">
        <f>Data!B50*Data!E50*IF(Data!G50="A",(1-C$5/100),IF(Data!G50="B",(1-D$5/100),(1-E$5/100)))</f>
        <v>144.00000000000011</v>
      </c>
      <c r="M53" s="15">
        <f>IF(Data!F50=0,"",Data!F50*SQRT(Data!C50/20))</f>
        <v>1.347331022236399</v>
      </c>
      <c r="N53" s="16">
        <f>IF(M53="","",MIN(4,(1-A$5/100)*Data!D50/M53))</f>
        <v>0.40079237476746349</v>
      </c>
      <c r="O53" s="17">
        <f t="shared" si="0"/>
        <v>2.246664045583068</v>
      </c>
      <c r="P53" s="18">
        <f t="shared" si="1"/>
        <v>0</v>
      </c>
      <c r="Q53" s="16">
        <f>IF(M53="","",MIN(4,IF(Data!G50="A",(1-C$5/100)*Data!D50/M53,IF(Data!G50="B",(1-D$5/100)*Data!D50/M53,(1-E$5/100)*Data!D50/M53))))</f>
        <v>0.80158474953492698</v>
      </c>
      <c r="R53" s="17">
        <f t="shared" si="2"/>
        <v>1.9134275456875256</v>
      </c>
      <c r="S53" s="18">
        <f t="shared" si="3"/>
        <v>0</v>
      </c>
      <c r="T53" s="20">
        <f>IF(Data!G50="A",C$5,IF(Data!G50="B",D$5,E$5))*Data!B50*Data!E50</f>
        <v>225600</v>
      </c>
      <c r="U53">
        <f>Data!B50*Data!E50</f>
        <v>2400</v>
      </c>
    </row>
    <row r="54" spans="1:21">
      <c r="A54">
        <v>46</v>
      </c>
      <c r="B54" s="17">
        <f>IF(P54="","",INT(M54*P54*Data!E51+0.5))</f>
        <v>771</v>
      </c>
      <c r="C54" s="20">
        <f>Data!B51*Data!E51*(1-A$5/100)</f>
        <v>716.04000000000065</v>
      </c>
      <c r="D54" s="17">
        <f>IF(S54="","",INT(M54*S54*Data!E51+0.5))</f>
        <v>191</v>
      </c>
      <c r="E54" s="20">
        <f>Data!B51*Data!E51*IF(Data!G51="A",(1-C$5/100),IF(Data!G51="B",(1-D$5/100),(1-E$5/100)))</f>
        <v>1432.0800000000013</v>
      </c>
      <c r="M54" s="15">
        <f>IF(Data!F51=0,"",Data!F51*SQRT(Data!C51/20))</f>
        <v>5.3232235697696551</v>
      </c>
      <c r="N54" s="16">
        <f>IF(M54="","",MIN(4,(1-A$5/100)*Data!D51/M54))</f>
        <v>0.16343480385469647</v>
      </c>
      <c r="O54" s="17">
        <f t="shared" si="0"/>
        <v>2.6156372201757665</v>
      </c>
      <c r="P54" s="18">
        <f t="shared" si="1"/>
        <v>0.61926745439880659</v>
      </c>
      <c r="Q54" s="16">
        <f>IF(M54="","",MIN(4,IF(Data!G51="A",(1-C$5/100)*Data!D51/M54,IF(Data!G51="B",(1-D$5/100)*Data!D51/M54,(1-E$5/100)*Data!D51/M54))))</f>
        <v>0.32686960770939294</v>
      </c>
      <c r="R54" s="17">
        <f t="shared" si="2"/>
        <v>2.3356505959686946</v>
      </c>
      <c r="S54" s="18">
        <f t="shared" si="3"/>
        <v>0.15368039782038598</v>
      </c>
      <c r="T54" s="20">
        <f>IF(Data!G51="A",C$5,IF(Data!G51="B",D$5,E$5))*Data!B51*Data!E51</f>
        <v>2243592</v>
      </c>
      <c r="U54">
        <f>Data!B51*Data!E51</f>
        <v>23868</v>
      </c>
    </row>
    <row r="55" spans="1:21">
      <c r="A55">
        <v>47</v>
      </c>
      <c r="B55" s="17">
        <f>IF(P55="","",INT(M55*P55*Data!E52+0.5))</f>
        <v>1539</v>
      </c>
      <c r="C55" s="20">
        <f>Data!B52*Data!E52*(1-A$5/100)</f>
        <v>1043.400000000001</v>
      </c>
      <c r="D55" s="17">
        <f>IF(S55="","",INT(M55*S55*Data!E52+0.5))</f>
        <v>680</v>
      </c>
      <c r="E55" s="20">
        <f>Data!B52*Data!E52*IF(Data!G52="A",(1-C$5/100),IF(Data!G52="B",(1-D$5/100),(1-E$5/100)))</f>
        <v>2086.800000000002</v>
      </c>
      <c r="M55" s="15">
        <f>IF(Data!F52=0,"",Data!F52*SQRT(Data!C52/20))</f>
        <v>13.399238775640494</v>
      </c>
      <c r="N55" s="16">
        <f>IF(M55="","",MIN(4,(1-A$5/100)*Data!D52/M55))</f>
        <v>0.12538025690341473</v>
      </c>
      <c r="O55" s="17">
        <f t="shared" si="0"/>
        <v>2.7150845351753419</v>
      </c>
      <c r="P55" s="18">
        <f t="shared" si="1"/>
        <v>0.77585619245655657</v>
      </c>
      <c r="Q55" s="16">
        <f>IF(M55="","",MIN(4,IF(Data!G52="A",(1-C$5/100)*Data!D52/M55,IF(Data!G52="B",(1-D$5/100)*Data!D52/M55,(1-E$5/100)*Data!D52/M55))))</f>
        <v>0.25076051380682945</v>
      </c>
      <c r="R55" s="17">
        <f t="shared" si="2"/>
        <v>2.4465056043321076</v>
      </c>
      <c r="S55" s="18">
        <f t="shared" si="3"/>
        <v>0.34285978969173453</v>
      </c>
      <c r="T55" s="20">
        <f>IF(Data!G52="A",C$5,IF(Data!G52="B",D$5,E$5))*Data!B52*Data!E52</f>
        <v>3269320</v>
      </c>
      <c r="U55">
        <f>Data!B52*Data!E52</f>
        <v>34780</v>
      </c>
    </row>
    <row r="56" spans="1:21">
      <c r="A56">
        <v>48</v>
      </c>
      <c r="B56" s="17">
        <f>IF(P56="","",INT(M56*P56*Data!E53+0.5))</f>
        <v>967</v>
      </c>
      <c r="C56" s="20">
        <f>Data!B53*Data!E53*(1-A$5/100)</f>
        <v>1102.140000000001</v>
      </c>
      <c r="D56" s="17">
        <f>IF(S56="","",INT(M56*S56*Data!E53+0.5))</f>
        <v>231</v>
      </c>
      <c r="E56" s="20">
        <f>Data!B53*Data!E53*IF(Data!G53="A",(1-C$5/100),IF(Data!G53="B",(1-D$5/100),(1-E$5/100)))</f>
        <v>2204.280000000002</v>
      </c>
      <c r="M56" s="15">
        <f>IF(Data!F53=0,"",Data!F53*SQRT(Data!C53/20))</f>
        <v>6.7307448109284707</v>
      </c>
      <c r="N56" s="16">
        <f>IF(M56="","",MIN(4,(1-A$5/100)*Data!D53/M56))</f>
        <v>0.16491488404043095</v>
      </c>
      <c r="O56" s="17">
        <f t="shared" si="0"/>
        <v>2.6121882416528406</v>
      </c>
      <c r="P56" s="18">
        <f t="shared" si="1"/>
        <v>0.61376287865076729</v>
      </c>
      <c r="Q56" s="16">
        <f>IF(M56="","",MIN(4,IF(Data!G53="A",(1-C$5/100)*Data!D53/M56,IF(Data!G53="B",(1-D$5/100)*Data!D53/M56,(1-E$5/100)*Data!D53/M56))))</f>
        <v>0.3298297680808619</v>
      </c>
      <c r="R56" s="17">
        <f t="shared" si="2"/>
        <v>2.331787522204686</v>
      </c>
      <c r="S56" s="18">
        <f t="shared" si="3"/>
        <v>0.14695984415257199</v>
      </c>
      <c r="T56" s="20">
        <f>IF(Data!G53="A",C$5,IF(Data!G53="B",D$5,E$5))*Data!B53*Data!E53</f>
        <v>3453372</v>
      </c>
      <c r="U56">
        <f>Data!B53*Data!E53</f>
        <v>36738</v>
      </c>
    </row>
    <row r="57" spans="1:21">
      <c r="A57">
        <v>49</v>
      </c>
      <c r="B57" s="17">
        <f>IF(P57="","",INT(M57*P57*Data!E54+0.5))</f>
        <v>1983</v>
      </c>
      <c r="C57" s="20">
        <f>Data!B54*Data!E54*(1-A$5/100)</f>
        <v>1436.6400000000012</v>
      </c>
      <c r="D57" s="17">
        <f>IF(S57="","",INT(M57*S57*Data!E54+0.5))</f>
        <v>927</v>
      </c>
      <c r="E57" s="20">
        <f>Data!B54*Data!E54*IF(Data!G54="A",(1-C$5/100),IF(Data!G54="B",(1-D$5/100),(1-E$5/100)))</f>
        <v>2873.2800000000025</v>
      </c>
      <c r="M57" s="15">
        <f>IF(Data!F54=0,"",Data!F54*SQRT(Data!C54/20))</f>
        <v>7.528975466728288</v>
      </c>
      <c r="N57" s="16">
        <f>IF(M57="","",MIN(4,(1-A$5/100)*Data!D54/M57))</f>
        <v>0.11953817673828804</v>
      </c>
      <c r="O57" s="17">
        <f t="shared" si="0"/>
        <v>2.7326022031943302</v>
      </c>
      <c r="P57" s="18">
        <f t="shared" si="1"/>
        <v>0.80303188791612035</v>
      </c>
      <c r="Q57" s="16">
        <f>IF(M57="","",MIN(4,IF(Data!G54="A",(1-C$5/100)*Data!D54/M57,IF(Data!G54="B",(1-D$5/100)*Data!D54/M57,(1-E$5/100)*Data!D54/M57))))</f>
        <v>0.23907635347657608</v>
      </c>
      <c r="R57" s="17">
        <f t="shared" si="2"/>
        <v>2.4659319617099369</v>
      </c>
      <c r="S57" s="18">
        <f t="shared" si="3"/>
        <v>0.37531936311939884</v>
      </c>
      <c r="T57" s="20">
        <f>IF(Data!G54="A",C$5,IF(Data!G54="B",D$5,E$5))*Data!B54*Data!E54</f>
        <v>4501472</v>
      </c>
      <c r="U57">
        <f>Data!B54*Data!E54</f>
        <v>47888</v>
      </c>
    </row>
    <row r="58" spans="1:21">
      <c r="A58">
        <v>50</v>
      </c>
      <c r="B58" s="17">
        <f>IF(P58="","",INT(M58*P58*Data!E55+0.5))</f>
        <v>213</v>
      </c>
      <c r="C58" s="20">
        <f>Data!B55*Data!E55*(1-A$5/100)</f>
        <v>426.42000000000036</v>
      </c>
      <c r="D58" s="17">
        <f>IF(S58="","",INT(M58*S58*Data!E55+0.5))</f>
        <v>0</v>
      </c>
      <c r="E58" s="20">
        <f>Data!B55*Data!E55*IF(Data!G55="A",(1-C$5/100),IF(Data!G55="B",(1-D$5/100),(1-E$5/100)))</f>
        <v>852.84000000000071</v>
      </c>
      <c r="M58" s="15">
        <f>IF(Data!F55=0,"",Data!F55*SQRT(Data!C55/20))</f>
        <v>3.0798518088582485</v>
      </c>
      <c r="N58" s="16">
        <f>IF(M58="","",MIN(4,(1-A$5/100)*Data!D55/M58))</f>
        <v>0.25325893854911136</v>
      </c>
      <c r="O58" s="17">
        <f t="shared" si="0"/>
        <v>2.4424498985868692</v>
      </c>
      <c r="P58" s="18">
        <f t="shared" si="1"/>
        <v>0.33605815604627798</v>
      </c>
      <c r="Q58" s="16">
        <f>IF(M58="","",MIN(4,IF(Data!G55="A",(1-C$5/100)*Data!D55/M58,IF(Data!G55="B",(1-D$5/100)*Data!D55/M58,(1-E$5/100)*Data!D55/M58))))</f>
        <v>0.50651787709822271</v>
      </c>
      <c r="R58" s="17">
        <f t="shared" si="2"/>
        <v>2.1399222289576594</v>
      </c>
      <c r="S58" s="18">
        <f t="shared" si="3"/>
        <v>0</v>
      </c>
      <c r="T58" s="20">
        <f>IF(Data!G55="A",C$5,IF(Data!G55="B",D$5,E$5))*Data!B55*Data!E55</f>
        <v>1336116</v>
      </c>
      <c r="U58">
        <f>Data!B55*Data!E55</f>
        <v>14214</v>
      </c>
    </row>
    <row r="59" spans="1:21">
      <c r="A59">
        <v>51</v>
      </c>
      <c r="B59" s="17">
        <f>IF(P59="","",INT(M59*P59*Data!E56+0.5))</f>
        <v>425</v>
      </c>
      <c r="C59" s="20">
        <f>Data!B56*Data!E56*(1-A$5/100)</f>
        <v>229.32000000000019</v>
      </c>
      <c r="D59" s="17">
        <f>IF(S59="","",INT(M59*S59*Data!E56+0.5))</f>
        <v>97</v>
      </c>
      <c r="E59" s="20">
        <f>Data!B56*Data!E56*IF(Data!G56="A",(1-C$5/100),IF(Data!G56="B",(1-D$5/100),(1-E$5/100)))</f>
        <v>458.64000000000038</v>
      </c>
      <c r="M59" s="15">
        <f>IF(Data!F56=0,"",Data!F56*SQRT(Data!C56/20))</f>
        <v>4.495439979343411</v>
      </c>
      <c r="N59" s="16">
        <f>IF(M59="","",MIN(4,(1-A$5/100)*Data!D56/M59))</f>
        <v>0.1668357276365067</v>
      </c>
      <c r="O59" s="17">
        <f t="shared" si="0"/>
        <v>2.607751341659891</v>
      </c>
      <c r="P59" s="18">
        <f t="shared" si="1"/>
        <v>0.60667399612136519</v>
      </c>
      <c r="Q59" s="16">
        <f>IF(M59="","",MIN(4,IF(Data!G56="A",(1-C$5/100)*Data!D56/M59,IF(Data!G56="B",(1-D$5/100)*Data!D56/M59,(1-E$5/100)*Data!D56/M59))))</f>
        <v>0.3336714552730134</v>
      </c>
      <c r="R59" s="17">
        <f t="shared" si="2"/>
        <v>2.3268160002048015</v>
      </c>
      <c r="S59" s="18">
        <f t="shared" si="3"/>
        <v>0.13829761456236062</v>
      </c>
      <c r="T59" s="20">
        <f>IF(Data!G56="A",C$5,IF(Data!G56="B",D$5,E$5))*Data!B56*Data!E56</f>
        <v>718536</v>
      </c>
      <c r="U59">
        <f>Data!B56*Data!E56</f>
        <v>7644</v>
      </c>
    </row>
    <row r="60" spans="1:21">
      <c r="A60">
        <v>52</v>
      </c>
      <c r="B60" s="17">
        <f>IF(P60="","",INT(M60*P60*Data!E57+0.5))</f>
        <v>3134</v>
      </c>
      <c r="C60" s="20">
        <f>Data!B57*Data!E57*(1-A$5/100)</f>
        <v>1264.9200000000012</v>
      </c>
      <c r="D60" s="17">
        <f>IF(S60="","",INT(M60*S60*Data!E57+0.5))</f>
        <v>1874</v>
      </c>
      <c r="E60" s="20">
        <f>Data!B57*Data!E57*IF(Data!G57="A",(1-C$5/100),IF(Data!G57="B",(1-D$5/100),(1-E$5/100)))</f>
        <v>2529.8400000000024</v>
      </c>
      <c r="M60" s="15">
        <f>IF(Data!F57=0,"",Data!F57*SQRT(Data!C57/20))</f>
        <v>6.2764877957215557</v>
      </c>
      <c r="N60" s="16">
        <f>IF(M60="","",MIN(4,(1-A$5/100)*Data!D57/M60))</f>
        <v>8.6035377997245213E-2</v>
      </c>
      <c r="O60" s="17">
        <f t="shared" si="0"/>
        <v>2.8504156215162824</v>
      </c>
      <c r="P60" s="18">
        <f t="shared" si="1"/>
        <v>0.98289214722831431</v>
      </c>
      <c r="Q60" s="16">
        <f>IF(M60="","",MIN(4,IF(Data!G57="A",(1-C$5/100)*Data!D57/M60,IF(Data!G57="B",(1-D$5/100)*Data!D57/M60,(1-E$5/100)*Data!D57/M60))))</f>
        <v>0.17207075599449043</v>
      </c>
      <c r="R60" s="17">
        <f t="shared" si="2"/>
        <v>2.5958765098255663</v>
      </c>
      <c r="S60" s="18">
        <f t="shared" si="3"/>
        <v>0.5876591531815365</v>
      </c>
      <c r="T60" s="20">
        <f>IF(Data!G57="A",C$5,IF(Data!G57="B",D$5,E$5))*Data!B57*Data!E57</f>
        <v>3963416</v>
      </c>
      <c r="U60">
        <f>Data!B57*Data!E57</f>
        <v>42164</v>
      </c>
    </row>
    <row r="61" spans="1:21">
      <c r="A61">
        <v>53</v>
      </c>
      <c r="B61" s="17">
        <f>IF(P61="","",INT(M61*P61*Data!E58+0.5))</f>
        <v>6325</v>
      </c>
      <c r="C61" s="20">
        <f>Data!B58*Data!E58*(1-A$5/100)</f>
        <v>1202.400000000001</v>
      </c>
      <c r="D61" s="17">
        <f>IF(S61="","",INT(M61*S61*Data!E58+0.5))</f>
        <v>4549</v>
      </c>
      <c r="E61" s="20">
        <f>Data!B58*Data!E58*IF(Data!G58="A",(1-C$5/100),IF(Data!G58="B",(1-D$5/100),(1-E$5/100)))</f>
        <v>2404.800000000002</v>
      </c>
      <c r="M61" s="15">
        <f>IF(Data!F58=0,"",Data!F58*SQRT(Data!C58/20))</f>
        <v>3.0122252572088124</v>
      </c>
      <c r="N61" s="16">
        <f>IF(M61="","",MIN(4,(1-A$5/100)*Data!D58/M61))</f>
        <v>4.9797072659497288E-2</v>
      </c>
      <c r="O61" s="17">
        <f t="shared" si="0"/>
        <v>3.0361939961244775</v>
      </c>
      <c r="P61" s="18">
        <f t="shared" si="1"/>
        <v>1.2573212969877803</v>
      </c>
      <c r="Q61" s="16">
        <f>IF(M61="","",MIN(4,IF(Data!G58="A",(1-C$5/100)*Data!D58/M61,IF(Data!G58="B",(1-D$5/100)*Data!D58/M61,(1-E$5/100)*Data!D58/M61))))</f>
        <v>9.9594145318994576E-2</v>
      </c>
      <c r="R61" s="17">
        <f t="shared" si="2"/>
        <v>2.7986031553227466</v>
      </c>
      <c r="S61" s="18">
        <f t="shared" si="3"/>
        <v>0.90439727195156028</v>
      </c>
      <c r="T61" s="20">
        <f>IF(Data!G58="A",C$5,IF(Data!G58="B",D$5,E$5))*Data!B58*Data!E58</f>
        <v>3767520</v>
      </c>
      <c r="U61">
        <f>Data!B58*Data!E58</f>
        <v>40080</v>
      </c>
    </row>
    <row r="62" spans="1:21">
      <c r="A62">
        <v>54</v>
      </c>
      <c r="B62" s="17">
        <f>IF(P62="","",INT(M62*P62*Data!E59+0.5))</f>
        <v>364</v>
      </c>
      <c r="C62" s="20">
        <f>Data!B59*Data!E59*(1-A$5/100)</f>
        <v>302.40000000000026</v>
      </c>
      <c r="D62" s="17">
        <f>IF(S62="","",INT(M62*S62*Data!E59+0.5))</f>
        <v>18</v>
      </c>
      <c r="E62" s="20">
        <f>Data!B59*Data!E59*IF(Data!G59="A",(1-C$5/100),IF(Data!G59="B",(1-D$5/100),(1-E$5/100)))</f>
        <v>604.80000000000052</v>
      </c>
      <c r="M62" s="15">
        <f>IF(Data!F59=0,"",Data!F59*SQRT(Data!C59/20))</f>
        <v>2.9480204325521764</v>
      </c>
      <c r="N62" s="16">
        <f>IF(M62="","",MIN(4,(1-A$5/100)*Data!D59/M62))</f>
        <v>0.19335008458762173</v>
      </c>
      <c r="O62" s="17">
        <f t="shared" si="0"/>
        <v>2.5505649318841344</v>
      </c>
      <c r="P62" s="18">
        <f t="shared" si="1"/>
        <v>0.51452341889970854</v>
      </c>
      <c r="Q62" s="16">
        <f>IF(M62="","",MIN(4,IF(Data!G59="A",(1-C$5/100)*Data!D59/M62,IF(Data!G59="B",(1-D$5/100)*Data!D59/M62,(1-E$5/100)*Data!D59/M62))))</f>
        <v>0.38670016917524347</v>
      </c>
      <c r="R62" s="17">
        <f t="shared" si="2"/>
        <v>2.2625399688485572</v>
      </c>
      <c r="S62" s="18">
        <f t="shared" si="3"/>
        <v>2.4913807032452388E-2</v>
      </c>
      <c r="T62" s="20">
        <f>IF(Data!G59="A",C$5,IF(Data!G59="B",D$5,E$5))*Data!B59*Data!E59</f>
        <v>947520</v>
      </c>
      <c r="U62">
        <f>Data!B59*Data!E59</f>
        <v>10080</v>
      </c>
    </row>
    <row r="63" spans="1:21">
      <c r="A63">
        <v>55</v>
      </c>
      <c r="B63" s="17">
        <f>IF(P63="","",INT(M63*P63*Data!E60+0.5))</f>
        <v>0</v>
      </c>
      <c r="C63" s="20">
        <f>Data!B60*Data!E60*(1-A$5/100)</f>
        <v>59.400000000000055</v>
      </c>
      <c r="D63" s="17">
        <f>IF(S63="","",INT(M63*S63*Data!E60+0.5))</f>
        <v>0</v>
      </c>
      <c r="E63" s="20">
        <f>Data!B60*Data!E60*IF(Data!G60="A",(1-C$5/100),IF(Data!G60="B",(1-D$5/100),(1-E$5/100)))</f>
        <v>118.80000000000011</v>
      </c>
      <c r="M63" s="15">
        <f>IF(Data!F60=0,"",Data!F60*SQRT(Data!C60/20))</f>
        <v>3.75772929061824</v>
      </c>
      <c r="N63" s="16">
        <f>IF(M63="","",MIN(4,(1-A$5/100)*Data!D60/M63))</f>
        <v>0.79037093156632454</v>
      </c>
      <c r="O63" s="17">
        <f t="shared" si="0"/>
        <v>1.9207763131209905</v>
      </c>
      <c r="P63" s="18">
        <f t="shared" si="1"/>
        <v>0</v>
      </c>
      <c r="Q63" s="16">
        <f>IF(M63="","",MIN(4,IF(Data!G60="A",(1-C$5/100)*Data!D60/M63,IF(Data!G60="B",(1-D$5/100)*Data!D60/M63,(1-E$5/100)*Data!D60/M63))))</f>
        <v>1.5807418631326491</v>
      </c>
      <c r="R63" s="17">
        <f t="shared" si="2"/>
        <v>1.5175925948444711</v>
      </c>
      <c r="S63" s="18">
        <f t="shared" si="3"/>
        <v>0</v>
      </c>
      <c r="T63" s="20">
        <f>IF(Data!G60="A",C$5,IF(Data!G60="B",D$5,E$5))*Data!B60*Data!E60</f>
        <v>186120</v>
      </c>
      <c r="U63">
        <f>Data!B60*Data!E60</f>
        <v>1980</v>
      </c>
    </row>
    <row r="64" spans="1:21">
      <c r="A64">
        <v>56</v>
      </c>
      <c r="B64" s="17">
        <f>IF(P64="","",INT(M64*P64*Data!E61+0.5))</f>
        <v>0</v>
      </c>
      <c r="C64" s="20">
        <f>Data!B61*Data!E61*(1-A$5/100)</f>
        <v>21.120000000000019</v>
      </c>
      <c r="D64" s="17">
        <f>IF(S64="","",INT(M64*S64*Data!E61+0.5))</f>
        <v>0</v>
      </c>
      <c r="E64" s="20">
        <f>Data!B61*Data!E61*IF(Data!G61="A",(1-C$5/100),IF(Data!G61="B",(1-D$5/100),(1-E$5/100)))</f>
        <v>28.160000000000025</v>
      </c>
      <c r="M64" s="15">
        <f>IF(Data!F61=0,"",Data!F61*SQRT(Data!C61/20))</f>
        <v>3.8045540941494345</v>
      </c>
      <c r="N64" s="16">
        <f>IF(M64="","",MIN(4,(1-A$5/100)*Data!D61/M64))</f>
        <v>0.69390523427166939</v>
      </c>
      <c r="O64" s="17">
        <f t="shared" si="0"/>
        <v>1.9873891366685392</v>
      </c>
      <c r="P64" s="18">
        <f t="shared" si="1"/>
        <v>0</v>
      </c>
      <c r="Q64" s="16">
        <f>IF(M64="","",MIN(4,IF(Data!G61="A",(1-C$5/100)*Data!D61/M64,IF(Data!G61="B",(1-D$5/100)*Data!D61/M64,(1-E$5/100)*Data!D61/M64))))</f>
        <v>0.9252069790288926</v>
      </c>
      <c r="R64" s="17">
        <f t="shared" si="2"/>
        <v>1.836940781746804</v>
      </c>
      <c r="S64" s="18">
        <f t="shared" si="3"/>
        <v>0</v>
      </c>
      <c r="T64" s="20">
        <f>IF(Data!G61="A",C$5,IF(Data!G61="B",D$5,E$5))*Data!B61*Data!E61</f>
        <v>67584</v>
      </c>
      <c r="U64">
        <f>Data!B61*Data!E61</f>
        <v>704</v>
      </c>
    </row>
    <row r="65" spans="1:21">
      <c r="A65">
        <v>57</v>
      </c>
      <c r="B65" s="17">
        <f>IF(P65="","",INT(M65*P65*Data!E62+0.5))</f>
        <v>0</v>
      </c>
      <c r="C65" s="20">
        <f>Data!B62*Data!E62*(1-A$5/100)</f>
        <v>46.410000000000039</v>
      </c>
      <c r="D65" s="17">
        <f>IF(S65="","",INT(M65*S65*Data!E62+0.5))</f>
        <v>0</v>
      </c>
      <c r="E65" s="20">
        <f>Data!B62*Data!E62*IF(Data!G62="A",(1-C$5/100),IF(Data!G62="B",(1-D$5/100),(1-E$5/100)))</f>
        <v>92.820000000000078</v>
      </c>
      <c r="M65" s="15">
        <f>IF(Data!F62=0,"",Data!F62*SQRT(Data!C62/20))</f>
        <v>15.355024516666493</v>
      </c>
      <c r="N65" s="16">
        <f>IF(M65="","",MIN(4,(1-A$5/100)*Data!D62/M65))</f>
        <v>0.43178048936383917</v>
      </c>
      <c r="O65" s="17">
        <f t="shared" si="0"/>
        <v>2.2132672042863355</v>
      </c>
      <c r="P65" s="18">
        <f t="shared" si="1"/>
        <v>0</v>
      </c>
      <c r="Q65" s="16">
        <f>IF(M65="","",MIN(4,IF(Data!G62="A",(1-C$5/100)*Data!D62/M65,IF(Data!G62="B",(1-D$5/100)*Data!D62/M65,(1-E$5/100)*Data!D62/M65))))</f>
        <v>0.86356097872767834</v>
      </c>
      <c r="R65" s="17">
        <f t="shared" si="2"/>
        <v>1.874101746557417</v>
      </c>
      <c r="S65" s="18">
        <f t="shared" si="3"/>
        <v>0</v>
      </c>
      <c r="T65" s="20">
        <f>IF(Data!G62="A",C$5,IF(Data!G62="B",D$5,E$5))*Data!B62*Data!E62</f>
        <v>145418</v>
      </c>
      <c r="U65">
        <f>Data!B62*Data!E62</f>
        <v>1547</v>
      </c>
    </row>
    <row r="66" spans="1:21">
      <c r="A66">
        <v>58</v>
      </c>
      <c r="B66" s="17">
        <f>IF(P66="","",INT(M66*P66*Data!E63+0.5))</f>
        <v>117</v>
      </c>
      <c r="C66" s="20">
        <f>Data!B63*Data!E63*(1-A$5/100)</f>
        <v>144.00000000000011</v>
      </c>
      <c r="D66" s="17">
        <f>IF(S66="","",INT(M66*S66*Data!E63+0.5))</f>
        <v>42</v>
      </c>
      <c r="E66" s="20">
        <f>Data!B63*Data!E63*IF(Data!G63="A",(1-C$5/100),IF(Data!G63="B",(1-D$5/100),(1-E$5/100)))</f>
        <v>192.00000000000017</v>
      </c>
      <c r="M66" s="15">
        <f>IF(Data!F63=0,"",Data!F63*SQRT(Data!C63/20))</f>
        <v>72.125712629164525</v>
      </c>
      <c r="N66" s="16">
        <f>IF(M66="","",MIN(4,(1-A$5/100)*Data!D63/M66))</f>
        <v>0.25788306724444032</v>
      </c>
      <c r="O66" s="17">
        <f t="shared" si="0"/>
        <v>2.4350305694048608</v>
      </c>
      <c r="P66" s="18">
        <f t="shared" si="1"/>
        <v>0.32359297387721936</v>
      </c>
      <c r="Q66" s="16">
        <f>IF(M66="","",MIN(4,IF(Data!G63="A",(1-C$5/100)*Data!D63/M66,IF(Data!G63="B",(1-D$5/100)*Data!D63/M66,(1-E$5/100)*Data!D63/M66))))</f>
        <v>0.34384408965925384</v>
      </c>
      <c r="R66" s="17">
        <f t="shared" si="2"/>
        <v>2.3138733174122996</v>
      </c>
      <c r="S66" s="18">
        <f t="shared" si="3"/>
        <v>0.11567573397565381</v>
      </c>
      <c r="T66" s="20">
        <f>IF(Data!G63="A",C$5,IF(Data!G63="B",D$5,E$5))*Data!B63*Data!E63</f>
        <v>460800</v>
      </c>
      <c r="U66">
        <f>Data!B63*Data!E63</f>
        <v>4800</v>
      </c>
    </row>
    <row r="67" spans="1:21">
      <c r="A67">
        <v>59</v>
      </c>
      <c r="B67" s="17">
        <f>IF(P67="","",INT(M67*P67*Data!E64+0.5))</f>
        <v>682</v>
      </c>
      <c r="C67" s="20">
        <f>Data!B64*Data!E64*(1-A$5/100)</f>
        <v>1140.930000000001</v>
      </c>
      <c r="D67" s="17">
        <f>IF(S67="","",INT(M67*S67*Data!E64+0.5))</f>
        <v>24</v>
      </c>
      <c r="E67" s="20">
        <f>Data!B64*Data!E64*IF(Data!G64="A",(1-C$5/100),IF(Data!G64="B",(1-D$5/100),(1-E$5/100)))</f>
        <v>2281.8600000000019</v>
      </c>
      <c r="M67" s="15">
        <f>IF(Data!F64=0,"",Data!F64*SQRT(Data!C64/20))</f>
        <v>63.834654516071431</v>
      </c>
      <c r="N67" s="16">
        <f>IF(M67="","",MIN(4,(1-A$5/100)*Data!D64/M67))</f>
        <v>0.19503512777476564</v>
      </c>
      <c r="O67" s="17">
        <f t="shared" si="0"/>
        <v>2.5471605786214164</v>
      </c>
      <c r="P67" s="18">
        <f t="shared" si="1"/>
        <v>0.50899060186259348</v>
      </c>
      <c r="Q67" s="16">
        <f>IF(M67="","",MIN(4,IF(Data!G64="A",(1-C$5/100)*Data!D64/M67,IF(Data!G64="B",(1-D$5/100)*Data!D64/M67,(1-E$5/100)*Data!D64/M67))))</f>
        <v>0.39007025554953129</v>
      </c>
      <c r="R67" s="17">
        <f t="shared" si="2"/>
        <v>2.2587015411875688</v>
      </c>
      <c r="S67" s="18">
        <f t="shared" si="3"/>
        <v>1.8058549087475687E-2</v>
      </c>
      <c r="T67" s="20">
        <f>IF(Data!G64="A",C$5,IF(Data!G64="B",D$5,E$5))*Data!B64*Data!E64</f>
        <v>3574914</v>
      </c>
      <c r="U67">
        <f>Data!B64*Data!E64</f>
        <v>38031</v>
      </c>
    </row>
    <row r="68" spans="1:21">
      <c r="A68">
        <v>60</v>
      </c>
      <c r="B68" s="17">
        <f>IF(P68="","",INT(M68*P68*Data!E65+0.5))</f>
        <v>0</v>
      </c>
      <c r="C68" s="20">
        <f>Data!B65*Data!E65*(1-A$5/100)</f>
        <v>238.80000000000021</v>
      </c>
      <c r="D68" s="17">
        <f>IF(S68="","",INT(M68*S68*Data!E65+0.5))</f>
        <v>0</v>
      </c>
      <c r="E68" s="20">
        <f>Data!B65*Data!E65*IF(Data!G65="A",(1-C$5/100),IF(Data!G65="B",(1-D$5/100),(1-E$5/100)))</f>
        <v>318.40000000000026</v>
      </c>
      <c r="M68" s="15">
        <f>IF(Data!F65=0,"",Data!F65*SQRT(Data!C65/20))</f>
        <v>26.33622060706044</v>
      </c>
      <c r="N68" s="16">
        <f>IF(M68="","",MIN(4,(1-A$5/100)*Data!D65/M68))</f>
        <v>0.56841868935388273</v>
      </c>
      <c r="O68" s="17">
        <f t="shared" si="0"/>
        <v>2.0853464532768551</v>
      </c>
      <c r="P68" s="18">
        <f t="shared" si="1"/>
        <v>0</v>
      </c>
      <c r="Q68" s="16">
        <f>IF(M68="","",MIN(4,IF(Data!G65="A",(1-C$5/100)*Data!D65/M68,IF(Data!G65="B",(1-D$5/100)*Data!D65/M68,(1-E$5/100)*Data!D65/M68))))</f>
        <v>0.75789158580517701</v>
      </c>
      <c r="R68" s="17">
        <f t="shared" si="2"/>
        <v>1.9424998546437002</v>
      </c>
      <c r="S68" s="18">
        <f t="shared" si="3"/>
        <v>0</v>
      </c>
      <c r="T68" s="20">
        <f>IF(Data!G65="A",C$5,IF(Data!G65="B",D$5,E$5))*Data!B65*Data!E65</f>
        <v>764160</v>
      </c>
      <c r="U68">
        <f>Data!B65*Data!E65</f>
        <v>7960</v>
      </c>
    </row>
    <row r="69" spans="1:21">
      <c r="A69">
        <v>61</v>
      </c>
      <c r="B69" s="17">
        <f>IF(P69="","",INT(M69*P69*Data!E66+0.5))</f>
        <v>0</v>
      </c>
      <c r="C69" s="20">
        <f>Data!B66*Data!E66*(1-A$5/100)</f>
        <v>44.280000000000037</v>
      </c>
      <c r="D69" s="17">
        <f>IF(S69="","",INT(M69*S69*Data!E66+0.5))</f>
        <v>0</v>
      </c>
      <c r="E69" s="20">
        <f>Data!B66*Data!E66*IF(Data!G66="A",(1-C$5/100),IF(Data!G66="B",(1-D$5/100),(1-E$5/100)))</f>
        <v>88.560000000000073</v>
      </c>
      <c r="M69" s="15">
        <f>IF(Data!F66=0,"",Data!F66*SQRT(Data!C66/20))</f>
        <v>7.4265751417722425</v>
      </c>
      <c r="N69" s="16">
        <f>IF(M69="","",MIN(4,(1-A$5/100)*Data!D66/M69))</f>
        <v>0.99372858405346698</v>
      </c>
      <c r="O69" s="17">
        <f t="shared" si="0"/>
        <v>1.7976256987025607</v>
      </c>
      <c r="P69" s="18">
        <f t="shared" si="1"/>
        <v>0</v>
      </c>
      <c r="Q69" s="16">
        <f>IF(M69="","",MIN(4,IF(Data!G66="A",(1-C$5/100)*Data!D66/M69,IF(Data!G66="B",(1-D$5/100)*Data!D66/M69,(1-E$5/100)*Data!D66/M69))))</f>
        <v>1.987457168106934</v>
      </c>
      <c r="R69" s="17">
        <f t="shared" si="2"/>
        <v>1.3583680618727676</v>
      </c>
      <c r="S69" s="18">
        <f t="shared" si="3"/>
        <v>0</v>
      </c>
      <c r="T69" s="20">
        <f>IF(Data!G66="A",C$5,IF(Data!G66="B",D$5,E$5))*Data!B66*Data!E66</f>
        <v>138744</v>
      </c>
      <c r="U69">
        <f>Data!B66*Data!E66</f>
        <v>1476</v>
      </c>
    </row>
    <row r="70" spans="1:21">
      <c r="A70">
        <v>62</v>
      </c>
      <c r="B70" s="17">
        <f>IF(P70="","",INT(M70*P70*Data!E67+0.5))</f>
        <v>17</v>
      </c>
      <c r="C70" s="20">
        <f>Data!B67*Data!E67*(1-A$5/100)</f>
        <v>84.60000000000008</v>
      </c>
      <c r="D70" s="17">
        <f>IF(S70="","",INT(M70*S70*Data!E67+0.5))</f>
        <v>0</v>
      </c>
      <c r="E70" s="20">
        <f>Data!B67*Data!E67*IF(Data!G67="A",(1-C$5/100),IF(Data!G67="B",(1-D$5/100),(1-E$5/100)))</f>
        <v>169.20000000000016</v>
      </c>
      <c r="M70" s="15">
        <f>IF(Data!F67=0,"",Data!F67*SQRT(Data!C67/20))</f>
        <v>9.987402188667021</v>
      </c>
      <c r="N70" s="16">
        <f>IF(M70="","",MIN(4,(1-A$5/100)*Data!D67/M70))</f>
        <v>0.35745030915556597</v>
      </c>
      <c r="O70" s="17">
        <f t="shared" si="0"/>
        <v>2.2970401974331982</v>
      </c>
      <c r="P70" s="18">
        <f t="shared" si="1"/>
        <v>8.6098380577730102E-2</v>
      </c>
      <c r="Q70" s="16">
        <f>IF(M70="","",MIN(4,IF(Data!G67="A",(1-C$5/100)*Data!D67/M70,IF(Data!G67="B",(1-D$5/100)*Data!D67/M70,(1-E$5/100)*Data!D67/M70))))</f>
        <v>0.71490061831113194</v>
      </c>
      <c r="R70" s="17">
        <f t="shared" si="2"/>
        <v>1.9723334676225659</v>
      </c>
      <c r="S70" s="18">
        <f t="shared" si="3"/>
        <v>0</v>
      </c>
      <c r="T70" s="20">
        <f>IF(Data!G67="A",C$5,IF(Data!G67="B",D$5,E$5))*Data!B67*Data!E67</f>
        <v>265080</v>
      </c>
      <c r="U70">
        <f>Data!B67*Data!E67</f>
        <v>2820</v>
      </c>
    </row>
    <row r="71" spans="1:21">
      <c r="A71">
        <v>63</v>
      </c>
      <c r="B71" s="17">
        <f>IF(P71="","",INT(M71*P71*Data!E68+0.5))</f>
        <v>337</v>
      </c>
      <c r="C71" s="20">
        <f>Data!B68*Data!E68*(1-A$5/100)</f>
        <v>679.14000000000055</v>
      </c>
      <c r="D71" s="17">
        <f>IF(S71="","",INT(M71*S71*Data!E68+0.5))</f>
        <v>0</v>
      </c>
      <c r="E71" s="20">
        <f>Data!B68*Data!E68*IF(Data!G68="A",(1-C$5/100),IF(Data!G68="B",(1-D$5/100),(1-E$5/100)))</f>
        <v>1358.2800000000011</v>
      </c>
      <c r="M71" s="15">
        <f>IF(Data!F68=0,"",Data!F68*SQRT(Data!C68/20))</f>
        <v>61.718338747721653</v>
      </c>
      <c r="N71" s="16">
        <f>IF(M71="","",MIN(4,(1-A$5/100)*Data!D68/M71))</f>
        <v>0.23380408955891896</v>
      </c>
      <c r="O71" s="17">
        <f t="shared" si="0"/>
        <v>2.4749584444323753</v>
      </c>
      <c r="P71" s="18">
        <f t="shared" si="1"/>
        <v>0.39033536241360273</v>
      </c>
      <c r="Q71" s="16">
        <f>IF(M71="","",MIN(4,IF(Data!G68="A",(1-C$5/100)*Data!D68/M71,IF(Data!G68="B",(1-D$5/100)*Data!D68/M71,(1-E$5/100)*Data!D68/M71))))</f>
        <v>0.46760817911783792</v>
      </c>
      <c r="R71" s="17">
        <f t="shared" si="2"/>
        <v>2.1769531323726823</v>
      </c>
      <c r="S71" s="18">
        <f t="shared" si="3"/>
        <v>0</v>
      </c>
      <c r="T71" s="20">
        <f>IF(Data!G68="A",C$5,IF(Data!G68="B",D$5,E$5))*Data!B68*Data!E68</f>
        <v>2127972</v>
      </c>
      <c r="U71">
        <f>Data!B68*Data!E68</f>
        <v>22638</v>
      </c>
    </row>
    <row r="72" spans="1:21">
      <c r="A72">
        <v>64</v>
      </c>
      <c r="B72" s="17">
        <f>IF(P72="","",INT(M72*P72*Data!E69+0.5))</f>
        <v>0</v>
      </c>
      <c r="C72" s="20">
        <f>Data!B69*Data!E69*(1-A$5/100)</f>
        <v>70.680000000000064</v>
      </c>
      <c r="D72" s="17">
        <f>IF(S72="","",INT(M72*S72*Data!E69+0.5))</f>
        <v>0</v>
      </c>
      <c r="E72" s="20">
        <f>Data!B69*Data!E69*IF(Data!G69="A",(1-C$5/100),IF(Data!G69="B",(1-D$5/100),(1-E$5/100)))</f>
        <v>141.36000000000013</v>
      </c>
      <c r="M72" s="15">
        <f>IF(Data!F69=0,"",Data!F69*SQRT(Data!C69/20))</f>
        <v>3.7539037116878582</v>
      </c>
      <c r="N72" s="16">
        <f>IF(M72="","",MIN(4,(1-A$5/100)*Data!D69/M72))</f>
        <v>0.55941765193966153</v>
      </c>
      <c r="O72" s="17">
        <f t="shared" si="0"/>
        <v>2.0929867921304894</v>
      </c>
      <c r="P72" s="18">
        <f t="shared" si="1"/>
        <v>0</v>
      </c>
      <c r="Q72" s="16">
        <f>IF(M72="","",MIN(4,IF(Data!G69="A",(1-C$5/100)*Data!D69/M72,IF(Data!G69="B",(1-D$5/100)*Data!D69/M72,(1-E$5/100)*Data!D69/M72))))</f>
        <v>1.1188353038793231</v>
      </c>
      <c r="R72" s="17">
        <f t="shared" si="2"/>
        <v>1.7304043894167591</v>
      </c>
      <c r="S72" s="18">
        <f t="shared" si="3"/>
        <v>0</v>
      </c>
      <c r="T72" s="20">
        <f>IF(Data!G69="A",C$5,IF(Data!G69="B",D$5,E$5))*Data!B69*Data!E69</f>
        <v>221464</v>
      </c>
      <c r="U72">
        <f>Data!B69*Data!E69</f>
        <v>2356</v>
      </c>
    </row>
    <row r="73" spans="1:21">
      <c r="A73">
        <v>65</v>
      </c>
      <c r="B73" s="17">
        <f>IF(P73="","",INT(M73*P73*Data!E70+0.5))</f>
        <v>16</v>
      </c>
      <c r="C73" s="20">
        <f>Data!B70*Data!E70*(1-A$5/100)</f>
        <v>155.25000000000014</v>
      </c>
      <c r="D73" s="17">
        <f>IF(S73="","",INT(M73*S73*Data!E70+0.5))</f>
        <v>0</v>
      </c>
      <c r="E73" s="20">
        <f>Data!B70*Data!E70*IF(Data!G70="A",(1-C$5/100),IF(Data!G70="B",(1-D$5/100),(1-E$5/100)))</f>
        <v>310.50000000000028</v>
      </c>
      <c r="M73" s="15">
        <f>IF(Data!F70=0,"",Data!F70*SQRT(Data!C70/20))</f>
        <v>3.8252700273048661</v>
      </c>
      <c r="N73" s="16">
        <f>IF(M73="","",MIN(4,(1-A$5/100)*Data!D70/M73))</f>
        <v>0.36860142942469121</v>
      </c>
      <c r="O73" s="17">
        <f t="shared" si="0"/>
        <v>2.2836274951071189</v>
      </c>
      <c r="P73" s="18">
        <f t="shared" si="1"/>
        <v>6.2402844287747276E-2</v>
      </c>
      <c r="Q73" s="16">
        <f>IF(M73="","",MIN(4,IF(Data!G70="A",(1-C$5/100)*Data!D70/M73,IF(Data!G70="B",(1-D$5/100)*Data!D70/M73,(1-E$5/100)*Data!D70/M73))))</f>
        <v>0.73720285884938241</v>
      </c>
      <c r="R73" s="17">
        <f t="shared" si="2"/>
        <v>1.9566962399129109</v>
      </c>
      <c r="S73" s="18">
        <f t="shared" si="3"/>
        <v>0</v>
      </c>
      <c r="T73" s="20">
        <f>IF(Data!G70="A",C$5,IF(Data!G70="B",D$5,E$5))*Data!B70*Data!E70</f>
        <v>486450</v>
      </c>
      <c r="U73">
        <f>Data!B70*Data!E70</f>
        <v>5175</v>
      </c>
    </row>
    <row r="74" spans="1:21">
      <c r="A74">
        <v>66</v>
      </c>
      <c r="B74" s="17">
        <f>IF(P74="","",INT(M74*P74*Data!E71+0.5))</f>
        <v>71</v>
      </c>
      <c r="C74" s="20">
        <f>Data!B71*Data!E71*(1-A$5/100)</f>
        <v>157.95000000000013</v>
      </c>
      <c r="D74" s="17">
        <f>IF(S74="","",INT(M74*S74*Data!E71+0.5))</f>
        <v>0</v>
      </c>
      <c r="E74" s="20">
        <f>Data!B71*Data!E71*IF(Data!G71="A",(1-C$5/100),IF(Data!G71="B",(1-D$5/100),(1-E$5/100)))</f>
        <v>315.90000000000026</v>
      </c>
      <c r="M74" s="15">
        <f>IF(Data!F71=0,"",Data!F71*SQRT(Data!C71/20))</f>
        <v>12.046592383934863</v>
      </c>
      <c r="N74" s="16">
        <f>IF(M74="","",MIN(4,(1-A$5/100)*Data!D71/M74))</f>
        <v>0.29883969551430195</v>
      </c>
      <c r="O74" s="17">
        <f t="shared" ref="O74:O108" si="4">IF(N74="","",SQRT(LN(25/N74/N74)))</f>
        <v>2.373725298850395</v>
      </c>
      <c r="P74" s="18">
        <f t="shared" ref="P74:P108" si="5">IF(O74="","",MAX(0,(-5.3925569+5.6211054*O74-3.883683*O74*O74+1.0897299*O74*O74*O74)/(1-7.2496485/10*O74+5.07326622/10*O74*O74+6.69136868/100*O74*O74*O74-3.29129114/1000*O74*O74*O74*O74)))</f>
        <v>0.21944359499885582</v>
      </c>
      <c r="Q74" s="16">
        <f>IF(M74="","",MIN(4,IF(Data!G71="A",(1-C$5/100)*Data!D71/M74,IF(Data!G71="B",(1-D$5/100)*Data!D71/M74,(1-E$5/100)*Data!D71/M74))))</f>
        <v>0.5976793910286039</v>
      </c>
      <c r="R74" s="17">
        <f t="shared" ref="R74:R108" si="6">IF(Q74="","",SQRT(LN(25/Q74/Q74)))</f>
        <v>2.061134986671787</v>
      </c>
      <c r="S74" s="18">
        <f t="shared" ref="S74:S108" si="7">IF(R74="","",MAX(0,(-5.3925569+5.6211054*R74-3.883683*R74*R74+1.0897299*R74*R74*R74)/(1-7.2496485/10*R74+5.07326622/10*R74*R74+6.69136868/100*R74*R74*R74-3.29129114/1000*R74*R74*R74*R74)))</f>
        <v>0</v>
      </c>
      <c r="T74" s="20">
        <f>IF(Data!G71="A",C$5,IF(Data!G71="B",D$5,E$5))*Data!B71*Data!E71</f>
        <v>494910</v>
      </c>
      <c r="U74">
        <f>Data!B71*Data!E71</f>
        <v>5265</v>
      </c>
    </row>
    <row r="75" spans="1:21">
      <c r="A75">
        <v>67</v>
      </c>
      <c r="B75" s="17">
        <f>IF(P75="","",INT(M75*P75*Data!E72+0.5))</f>
        <v>1165</v>
      </c>
      <c r="C75" s="20">
        <f>Data!B72*Data!E72*(1-A$5/100)</f>
        <v>551.5800000000005</v>
      </c>
      <c r="D75" s="17">
        <f>IF(S75="","",INT(M75*S75*Data!E72+0.5))</f>
        <v>529</v>
      </c>
      <c r="E75" s="20">
        <f>Data!B72*Data!E72*IF(Data!G72="A",(1-C$5/100),IF(Data!G72="B",(1-D$5/100),(1-E$5/100)))</f>
        <v>1103.160000000001</v>
      </c>
      <c r="M75" s="15">
        <f>IF(Data!F72=0,"",Data!F72*SQRT(Data!C72/20))</f>
        <v>25.462427729322634</v>
      </c>
      <c r="N75" s="16">
        <f>IF(M75="","",MIN(4,(1-A$5/100)*Data!D72/M75))</f>
        <v>0.12253348475514761</v>
      </c>
      <c r="O75" s="17">
        <f t="shared" si="4"/>
        <v>2.7235303757598874</v>
      </c>
      <c r="P75" s="18">
        <f t="shared" si="5"/>
        <v>0.78897311168760043</v>
      </c>
      <c r="Q75" s="16">
        <f>IF(M75="","",MIN(4,IF(Data!G72="A",(1-C$5/100)*Data!D72/M75,IF(Data!G72="B",(1-D$5/100)*Data!D72/M75,(1-E$5/100)*Data!D72/M75))))</f>
        <v>0.24506696951029522</v>
      </c>
      <c r="R75" s="17">
        <f t="shared" si="6"/>
        <v>2.4558752709710041</v>
      </c>
      <c r="S75" s="18">
        <f t="shared" si="7"/>
        <v>0.35854014345116353</v>
      </c>
      <c r="T75" s="20">
        <f>IF(Data!G72="A",C$5,IF(Data!G72="B",D$5,E$5))*Data!B72*Data!E72</f>
        <v>1728284</v>
      </c>
      <c r="U75">
        <f>Data!B72*Data!E72</f>
        <v>18386</v>
      </c>
    </row>
    <row r="76" spans="1:21">
      <c r="A76">
        <v>68</v>
      </c>
      <c r="B76" s="17">
        <f>IF(P76="","",INT(M76*P76*Data!E73+0.5))</f>
        <v>497</v>
      </c>
      <c r="C76" s="20">
        <f>Data!B73*Data!E73*(1-A$5/100)</f>
        <v>848.16000000000076</v>
      </c>
      <c r="D76" s="17">
        <f>IF(S76="","",INT(M76*S76*Data!E73+0.5))</f>
        <v>287</v>
      </c>
      <c r="E76" s="20">
        <f>Data!B73*Data!E73*IF(Data!G73="A",(1-C$5/100),IF(Data!G73="B",(1-D$5/100),(1-E$5/100)))</f>
        <v>1130.880000000001</v>
      </c>
      <c r="M76" s="15">
        <f>IF(Data!F73=0,"",Data!F73*SQRT(Data!C73/20))</f>
        <v>34.734306349624987</v>
      </c>
      <c r="N76" s="16">
        <f>IF(M76="","",MIN(4,(1-A$5/100)*Data!D73/M76))</f>
        <v>0.20987895732308798</v>
      </c>
      <c r="O76" s="17">
        <f t="shared" si="4"/>
        <v>2.5181986500580362</v>
      </c>
      <c r="P76" s="18">
        <f t="shared" si="5"/>
        <v>0.46169987604007473</v>
      </c>
      <c r="Q76" s="16">
        <f>IF(M76="","",MIN(4,IF(Data!G73="A",(1-C$5/100)*Data!D73/M76,IF(Data!G73="B",(1-D$5/100)*Data!D73/M76,(1-E$5/100)*Data!D73/M76))))</f>
        <v>0.27983860976411734</v>
      </c>
      <c r="R76" s="17">
        <f t="shared" si="6"/>
        <v>2.401241407324668</v>
      </c>
      <c r="S76" s="18">
        <f t="shared" si="7"/>
        <v>0.26644793381085752</v>
      </c>
      <c r="T76" s="20">
        <f>IF(Data!G73="A",C$5,IF(Data!G73="B",D$5,E$5))*Data!B73*Data!E73</f>
        <v>2714112</v>
      </c>
      <c r="U76">
        <f>Data!B73*Data!E73</f>
        <v>28272</v>
      </c>
    </row>
    <row r="77" spans="1:21">
      <c r="A77">
        <v>69</v>
      </c>
      <c r="B77" s="17">
        <f>IF(P77="","",INT(M77*P77*Data!E74+0.5))</f>
        <v>0</v>
      </c>
      <c r="C77" s="20">
        <f>Data!B74*Data!E74*(1-A$5/100)</f>
        <v>40.80000000000004</v>
      </c>
      <c r="D77" s="17">
        <f>IF(S77="","",INT(M77*S77*Data!E74+0.5))</f>
        <v>0</v>
      </c>
      <c r="E77" s="20">
        <f>Data!B74*Data!E74*IF(Data!G74="A",(1-C$5/100),IF(Data!G74="B",(1-D$5/100),(1-E$5/100)))</f>
        <v>81.60000000000008</v>
      </c>
      <c r="M77" s="15">
        <f>IF(Data!F74=0,"",Data!F74*SQRT(Data!C74/20))</f>
        <v>1.8876600709407143</v>
      </c>
      <c r="N77" s="16">
        <f>IF(M77="","",MIN(4,(1-A$5/100)*Data!D74/M77))</f>
        <v>0.63570767770808534</v>
      </c>
      <c r="O77" s="17">
        <f t="shared" si="4"/>
        <v>2.030987129443111</v>
      </c>
      <c r="P77" s="18">
        <f t="shared" si="5"/>
        <v>0</v>
      </c>
      <c r="Q77" s="16">
        <f>IF(M77="","",MIN(4,IF(Data!G74="A",(1-C$5/100)*Data!D74/M77,IF(Data!G74="B",(1-D$5/100)*Data!D74/M77,(1-E$5/100)*Data!D74/M77))))</f>
        <v>1.2714153554161707</v>
      </c>
      <c r="R77" s="17">
        <f t="shared" si="6"/>
        <v>1.6548759345774771</v>
      </c>
      <c r="S77" s="18">
        <f t="shared" si="7"/>
        <v>0</v>
      </c>
      <c r="T77" s="20">
        <f>IF(Data!G74="A",C$5,IF(Data!G74="B",D$5,E$5))*Data!B74*Data!E74</f>
        <v>127840</v>
      </c>
      <c r="U77">
        <f>Data!B74*Data!E74</f>
        <v>1360</v>
      </c>
    </row>
    <row r="78" spans="1:21">
      <c r="A78">
        <v>70</v>
      </c>
      <c r="B78" s="17">
        <f>IF(P78="","",INT(M78*P78*Data!E75+0.5))</f>
        <v>0</v>
      </c>
      <c r="C78" s="20">
        <f>Data!B75*Data!E75*(1-A$5/100)</f>
        <v>655.20000000000061</v>
      </c>
      <c r="D78" s="17">
        <f>IF(S78="","",INT(M78*S78*Data!E75+0.5))</f>
        <v>0</v>
      </c>
      <c r="E78" s="20">
        <f>Data!B75*Data!E75*IF(Data!G75="A",(1-C$5/100),IF(Data!G75="B",(1-D$5/100),(1-E$5/100)))</f>
        <v>873.60000000000082</v>
      </c>
      <c r="M78" s="15">
        <f>IF(Data!F75=0,"",Data!F75*SQRT(Data!C75/20))</f>
        <v>11.04908778165877</v>
      </c>
      <c r="N78" s="16">
        <f>IF(M78="","",MIN(4,(1-A$5/100)*Data!D75/M78))</f>
        <v>0.4262795348425501</v>
      </c>
      <c r="O78" s="17">
        <f t="shared" si="4"/>
        <v>2.2190528949377262</v>
      </c>
      <c r="P78" s="18">
        <f t="shared" si="5"/>
        <v>0</v>
      </c>
      <c r="Q78" s="16">
        <f>IF(M78="","",MIN(4,IF(Data!G75="A",(1-C$5/100)*Data!D75/M78,IF(Data!G75="B",(1-D$5/100)*Data!D75/M78,(1-E$5/100)*Data!D75/M78))))</f>
        <v>0.5683727131234001</v>
      </c>
      <c r="R78" s="17">
        <f t="shared" si="6"/>
        <v>2.0853852415388245</v>
      </c>
      <c r="S78" s="18">
        <f t="shared" si="7"/>
        <v>0</v>
      </c>
      <c r="T78" s="20">
        <f>IF(Data!G75="A",C$5,IF(Data!G75="B",D$5,E$5))*Data!B75*Data!E75</f>
        <v>2096640</v>
      </c>
      <c r="U78">
        <f>Data!B75*Data!E75</f>
        <v>21840</v>
      </c>
    </row>
    <row r="79" spans="1:21">
      <c r="A79">
        <v>71</v>
      </c>
      <c r="B79" s="17">
        <f>IF(P79="","",INT(M79*P79*Data!E76+0.5))</f>
        <v>0</v>
      </c>
      <c r="C79" s="20">
        <f>Data!B76*Data!E76*(1-A$5/100)</f>
        <v>39.000000000000036</v>
      </c>
      <c r="D79" s="17">
        <f>IF(S79="","",INT(M79*S79*Data!E76+0.5))</f>
        <v>0</v>
      </c>
      <c r="E79" s="20">
        <f>Data!B76*Data!E76*IF(Data!G76="A",(1-C$5/100),IF(Data!G76="B",(1-D$5/100),(1-E$5/100)))</f>
        <v>78.000000000000071</v>
      </c>
      <c r="M79" s="15">
        <f>IF(Data!F76=0,"",Data!F76*SQRT(Data!C76/20))</f>
        <v>2.6316162303795996</v>
      </c>
      <c r="N79" s="16">
        <f>IF(M79="","",MIN(4,(1-A$5/100)*Data!D76/M79))</f>
        <v>0.56999192461418757</v>
      </c>
      <c r="O79" s="17">
        <f t="shared" si="4"/>
        <v>2.0840206323506156</v>
      </c>
      <c r="P79" s="18">
        <f t="shared" si="5"/>
        <v>0</v>
      </c>
      <c r="Q79" s="16">
        <f>IF(M79="","",MIN(4,IF(Data!G76="A",(1-C$5/100)*Data!D76/M79,IF(Data!G76="B",(1-D$5/100)*Data!D76/M79,(1-E$5/100)*Data!D76/M79))))</f>
        <v>1.1399838492283751</v>
      </c>
      <c r="R79" s="17">
        <f t="shared" si="6"/>
        <v>1.719548671873864</v>
      </c>
      <c r="S79" s="18">
        <f t="shared" si="7"/>
        <v>0</v>
      </c>
      <c r="T79" s="20">
        <f>IF(Data!G76="A",C$5,IF(Data!G76="B",D$5,E$5))*Data!B76*Data!E76</f>
        <v>122200</v>
      </c>
      <c r="U79">
        <f>Data!B76*Data!E76</f>
        <v>1300</v>
      </c>
    </row>
    <row r="80" spans="1:21">
      <c r="A80">
        <v>72</v>
      </c>
      <c r="B80" s="17">
        <f>IF(P80="","",INT(M80*P80*Data!E77+0.5))</f>
        <v>355</v>
      </c>
      <c r="C80" s="20">
        <f>Data!B77*Data!E77*(1-A$5/100)</f>
        <v>321.60000000000031</v>
      </c>
      <c r="D80" s="17">
        <f>IF(S80="","",INT(M80*S80*Data!E77+0.5))</f>
        <v>7</v>
      </c>
      <c r="E80" s="20">
        <f>Data!B77*Data!E77*IF(Data!G77="A",(1-C$5/100),IF(Data!G77="B",(1-D$5/100),(1-E$5/100)))</f>
        <v>643.20000000000061</v>
      </c>
      <c r="M80" s="15">
        <f>IF(Data!F77=0,"",Data!F77*SQRT(Data!C77/20))</f>
        <v>22.082441530636789</v>
      </c>
      <c r="N80" s="16">
        <f>IF(M80="","",MIN(4,(1-A$5/100)*Data!D77/M80))</f>
        <v>0.19698908718788594</v>
      </c>
      <c r="O80" s="17">
        <f t="shared" si="4"/>
        <v>2.5432439360776851</v>
      </c>
      <c r="P80" s="18">
        <f t="shared" si="5"/>
        <v>0.50261850104472638</v>
      </c>
      <c r="Q80" s="16">
        <f>IF(M80="","",MIN(4,IF(Data!G77="A",(1-C$5/100)*Data!D77/M80,IF(Data!G77="B",(1-D$5/100)*Data!D77/M80,(1-E$5/100)*Data!D77/M80))))</f>
        <v>0.39397817437577187</v>
      </c>
      <c r="R80" s="17">
        <f t="shared" si="6"/>
        <v>2.2542837792247954</v>
      </c>
      <c r="S80" s="18">
        <f t="shared" si="7"/>
        <v>1.0156522608831519E-2</v>
      </c>
      <c r="T80" s="20">
        <f>IF(Data!G77="A",C$5,IF(Data!G77="B",D$5,E$5))*Data!B77*Data!E77</f>
        <v>1007680</v>
      </c>
      <c r="U80">
        <f>Data!B77*Data!E77</f>
        <v>10720</v>
      </c>
    </row>
    <row r="81" spans="1:21">
      <c r="A81">
        <v>73</v>
      </c>
      <c r="B81" s="17">
        <f>IF(P81="","",INT(M81*P81*Data!E78+0.5))</f>
        <v>1150</v>
      </c>
      <c r="C81" s="20">
        <f>Data!B78*Data!E78*(1-A$5/100)</f>
        <v>987.30000000000086</v>
      </c>
      <c r="D81" s="17">
        <f>IF(S81="","",INT(M81*S81*Data!E78+0.5))</f>
        <v>855</v>
      </c>
      <c r="E81" s="20">
        <f>Data!B78*Data!E78*IF(Data!G78="A",(1-C$5/100),IF(Data!G78="B",(1-D$5/100),(1-E$5/100)))</f>
        <v>1316.4000000000012</v>
      </c>
      <c r="M81" s="15">
        <f>IF(Data!F78=0,"",Data!F78*SQRT(Data!C78/20))</f>
        <v>55.637115300997621</v>
      </c>
      <c r="N81" s="16">
        <f>IF(M81="","",MIN(4,(1-A$5/100)*Data!D78/M81))</f>
        <v>0.14558626837820196</v>
      </c>
      <c r="O81" s="17">
        <f t="shared" si="4"/>
        <v>2.6594827958422469</v>
      </c>
      <c r="P81" s="18">
        <f t="shared" si="5"/>
        <v>0.6888044778723863</v>
      </c>
      <c r="Q81" s="16">
        <f>IF(M81="","",MIN(4,IF(Data!G78="A",(1-C$5/100)*Data!D78/M81,IF(Data!G78="B",(1-D$5/100)*Data!D78/M81,(1-E$5/100)*Data!D78/M81))))</f>
        <v>0.19411502450426929</v>
      </c>
      <c r="R81" s="17">
        <f t="shared" si="6"/>
        <v>2.5490163978439471</v>
      </c>
      <c r="S81" s="18">
        <f t="shared" si="7"/>
        <v>0.51200738329530782</v>
      </c>
      <c r="T81" s="20">
        <f>IF(Data!G78="A",C$5,IF(Data!G78="B",D$5,E$5))*Data!B78*Data!E78</f>
        <v>3159360</v>
      </c>
      <c r="U81">
        <f>Data!B78*Data!E78</f>
        <v>32910</v>
      </c>
    </row>
    <row r="82" spans="1:21">
      <c r="A82">
        <v>74</v>
      </c>
      <c r="B82" s="17">
        <f>IF(P82="","",INT(M82*P82*Data!E79+0.5))</f>
        <v>114</v>
      </c>
      <c r="C82" s="20">
        <f>Data!B79*Data!E79*(1-A$5/100)</f>
        <v>254.10000000000022</v>
      </c>
      <c r="D82" s="17">
        <f>IF(S82="","",INT(M82*S82*Data!E79+0.5))</f>
        <v>0</v>
      </c>
      <c r="E82" s="20">
        <f>Data!B79*Data!E79*IF(Data!G79="A",(1-C$5/100),IF(Data!G79="B",(1-D$5/100),(1-E$5/100)))</f>
        <v>508.20000000000044</v>
      </c>
      <c r="M82" s="15">
        <f>IF(Data!F79=0,"",Data!F79*SQRT(Data!C79/20))</f>
        <v>6.2678922002797677</v>
      </c>
      <c r="N82" s="16">
        <f>IF(M82="","",MIN(4,(1-A$5/100)*Data!D79/M82))</f>
        <v>0.2823915829185763</v>
      </c>
      <c r="O82" s="17">
        <f t="shared" si="4"/>
        <v>2.3974563569627141</v>
      </c>
      <c r="P82" s="18">
        <f t="shared" si="5"/>
        <v>0.26000745363191419</v>
      </c>
      <c r="Q82" s="16">
        <f>IF(M82="","",MIN(4,IF(Data!G79="A",(1-C$5/100)*Data!D79/M82,IF(Data!G79="B",(1-D$5/100)*Data!D79/M82,(1-E$5/100)*Data!D79/M82))))</f>
        <v>0.5647831658371526</v>
      </c>
      <c r="R82" s="17">
        <f t="shared" si="6"/>
        <v>2.088421083599052</v>
      </c>
      <c r="S82" s="18">
        <f t="shared" si="7"/>
        <v>0</v>
      </c>
      <c r="T82" s="20">
        <f>IF(Data!G79="A",C$5,IF(Data!G79="B",D$5,E$5))*Data!B79*Data!E79</f>
        <v>796180</v>
      </c>
      <c r="U82">
        <f>Data!B79*Data!E79</f>
        <v>8470</v>
      </c>
    </row>
    <row r="83" spans="1:21">
      <c r="A83">
        <v>75</v>
      </c>
      <c r="B83" s="17">
        <f>IF(P83="","",INT(M83*P83*Data!E80+0.5))</f>
        <v>1537</v>
      </c>
      <c r="C83" s="20">
        <f>Data!B80*Data!E80*(1-A$5/100)</f>
        <v>856.80000000000075</v>
      </c>
      <c r="D83" s="17">
        <f>IF(S83="","",INT(M83*S83*Data!E80+0.5))</f>
        <v>723</v>
      </c>
      <c r="E83" s="20">
        <f>Data!B80*Data!E80*IF(Data!G80="A",(1-C$5/100),IF(Data!G80="B",(1-D$5/100),(1-E$5/100)))</f>
        <v>1713.6000000000015</v>
      </c>
      <c r="M83" s="15">
        <f>IF(Data!F80=0,"",Data!F80*SQRT(Data!C80/20))</f>
        <v>22.70718309868883</v>
      </c>
      <c r="N83" s="16">
        <f>IF(M83="","",MIN(4,(1-A$5/100)*Data!D80/M83))</f>
        <v>0.11890510541379777</v>
      </c>
      <c r="O83" s="17">
        <f t="shared" si="4"/>
        <v>2.7345447335603885</v>
      </c>
      <c r="P83" s="18">
        <f t="shared" si="5"/>
        <v>0.80603820715226404</v>
      </c>
      <c r="Q83" s="16">
        <f>IF(M83="","",MIN(4,IF(Data!G80="A",(1-C$5/100)*Data!D80/M83,IF(Data!G80="B",(1-D$5/100)*Data!D80/M83,(1-E$5/100)*Data!D80/M83))))</f>
        <v>0.23781021082759554</v>
      </c>
      <c r="R83" s="17">
        <f t="shared" si="6"/>
        <v>2.4680843864671571</v>
      </c>
      <c r="S83" s="18">
        <f t="shared" si="7"/>
        <v>0.37890381926168298</v>
      </c>
      <c r="T83" s="20">
        <f>IF(Data!G80="A",C$5,IF(Data!G80="B",D$5,E$5))*Data!B80*Data!E80</f>
        <v>2684640</v>
      </c>
      <c r="U83">
        <f>Data!B80*Data!E80</f>
        <v>28560</v>
      </c>
    </row>
    <row r="84" spans="1:21">
      <c r="A84">
        <v>76</v>
      </c>
      <c r="B84" s="17">
        <f>IF(P84="","",INT(M84*P84*Data!E81+0.5))</f>
        <v>0</v>
      </c>
      <c r="C84" s="20">
        <f>Data!B81*Data!E81*(1-A$5/100)</f>
        <v>136.80000000000013</v>
      </c>
      <c r="D84" s="17">
        <f>IF(S84="","",INT(M84*S84*Data!E81+0.5))</f>
        <v>0</v>
      </c>
      <c r="E84" s="20">
        <f>Data!B81*Data!E81*IF(Data!G81="A",(1-C$5/100),IF(Data!G81="B",(1-D$5/100),(1-E$5/100)))</f>
        <v>273.60000000000025</v>
      </c>
      <c r="M84" s="15">
        <f>IF(Data!F81=0,"",Data!F81*SQRT(Data!C81/20))</f>
        <v>5.5570785358533739</v>
      </c>
      <c r="N84" s="16">
        <f>IF(M84="","",MIN(4,(1-A$5/100)*Data!D81/M84))</f>
        <v>0.43188160550828814</v>
      </c>
      <c r="O84" s="17">
        <f t="shared" si="4"/>
        <v>2.2131614048944561</v>
      </c>
      <c r="P84" s="18">
        <f t="shared" si="5"/>
        <v>0</v>
      </c>
      <c r="Q84" s="16">
        <f>IF(M84="","",MIN(4,IF(Data!G81="A",(1-C$5/100)*Data!D81/M84,IF(Data!G81="B",(1-D$5/100)*Data!D81/M84,(1-E$5/100)*Data!D81/M84))))</f>
        <v>0.86376321101657627</v>
      </c>
      <c r="R84" s="17">
        <f t="shared" si="6"/>
        <v>1.8739767989477651</v>
      </c>
      <c r="S84" s="18">
        <f t="shared" si="7"/>
        <v>0</v>
      </c>
      <c r="T84" s="20">
        <f>IF(Data!G81="A",C$5,IF(Data!G81="B",D$5,E$5))*Data!B81*Data!E81</f>
        <v>428640</v>
      </c>
      <c r="U84">
        <f>Data!B81*Data!E81</f>
        <v>4560</v>
      </c>
    </row>
    <row r="85" spans="1:21">
      <c r="A85">
        <v>77</v>
      </c>
      <c r="B85" s="17">
        <f>IF(P85="","",INT(M85*P85*Data!E82+0.5))</f>
        <v>255</v>
      </c>
      <c r="C85" s="20">
        <f>Data!B82*Data!E82*(1-A$5/100)</f>
        <v>324.00000000000028</v>
      </c>
      <c r="D85" s="17">
        <f>IF(S85="","",INT(M85*S85*Data!E82+0.5))</f>
        <v>0</v>
      </c>
      <c r="E85" s="20">
        <f>Data!B82*Data!E82*IF(Data!G82="A",(1-C$5/100),IF(Data!G82="B",(1-D$5/100),(1-E$5/100)))</f>
        <v>648.00000000000057</v>
      </c>
      <c r="M85" s="15">
        <f>IF(Data!F82=0,"",Data!F82*SQRT(Data!C82/20))</f>
        <v>13.689578695924983</v>
      </c>
      <c r="N85" s="16">
        <f>IF(M85="","",MIN(4,(1-A$5/100)*Data!D82/M85))</f>
        <v>0.22571914509829377</v>
      </c>
      <c r="O85" s="17">
        <f t="shared" si="4"/>
        <v>2.4891370736726377</v>
      </c>
      <c r="P85" s="18">
        <f t="shared" si="5"/>
        <v>0.41383860828027219</v>
      </c>
      <c r="Q85" s="16">
        <f>IF(M85="","",MIN(4,IF(Data!G82="A",(1-C$5/100)*Data!D82/M85,IF(Data!G82="B",(1-D$5/100)*Data!D82/M85,(1-E$5/100)*Data!D82/M85))))</f>
        <v>0.45143829019658754</v>
      </c>
      <c r="R85" s="17">
        <f t="shared" si="6"/>
        <v>2.193059281098368</v>
      </c>
      <c r="S85" s="18">
        <f t="shared" si="7"/>
        <v>0</v>
      </c>
      <c r="T85" s="20">
        <f>IF(Data!G82="A",C$5,IF(Data!G82="B",D$5,E$5))*Data!B82*Data!E82</f>
        <v>1015200</v>
      </c>
      <c r="U85">
        <f>Data!B82*Data!E82</f>
        <v>10800</v>
      </c>
    </row>
    <row r="86" spans="1:21">
      <c r="A86">
        <v>78</v>
      </c>
      <c r="B86" s="17">
        <f>IF(P86="","",INT(M86*P86*Data!E83+0.5))</f>
        <v>0</v>
      </c>
      <c r="C86" s="20">
        <f>Data!B83*Data!E83*(1-A$5/100)</f>
        <v>99.000000000000085</v>
      </c>
      <c r="D86" s="17">
        <f>IF(S86="","",INT(M86*S86*Data!E83+0.5))</f>
        <v>0</v>
      </c>
      <c r="E86" s="20">
        <f>Data!B83*Data!E83*IF(Data!G83="A",(1-C$5/100),IF(Data!G83="B",(1-D$5/100),(1-E$5/100)))</f>
        <v>198.00000000000017</v>
      </c>
      <c r="M86" s="15">
        <f>IF(Data!F83=0,"",Data!F83*SQRT(Data!C83/20))</f>
        <v>4.1247952259406357</v>
      </c>
      <c r="N86" s="16">
        <f>IF(M86="","",MIN(4,(1-A$5/100)*Data!D83/M86))</f>
        <v>0.61821250760842061</v>
      </c>
      <c r="O86" s="17">
        <f t="shared" si="4"/>
        <v>2.044681358853738</v>
      </c>
      <c r="P86" s="18">
        <f t="shared" si="5"/>
        <v>0</v>
      </c>
      <c r="Q86" s="16">
        <f>IF(M86="","",MIN(4,IF(Data!G83="A",(1-C$5/100)*Data!D83/M86,IF(Data!G83="B",(1-D$5/100)*Data!D83/M86,(1-E$5/100)*Data!D83/M86))))</f>
        <v>1.2364250152168412</v>
      </c>
      <c r="R86" s="17">
        <f t="shared" si="6"/>
        <v>1.6716541203622475</v>
      </c>
      <c r="S86" s="18">
        <f t="shared" si="7"/>
        <v>0</v>
      </c>
      <c r="T86" s="20">
        <f>IF(Data!G83="A",C$5,IF(Data!G83="B",D$5,E$5))*Data!B83*Data!E83</f>
        <v>310200</v>
      </c>
      <c r="U86">
        <f>Data!B83*Data!E83</f>
        <v>3300</v>
      </c>
    </row>
    <row r="87" spans="1:21">
      <c r="A87">
        <v>79</v>
      </c>
      <c r="B87" s="17">
        <f>IF(P87="","",INT(M87*P87*Data!E84+0.5))</f>
        <v>40</v>
      </c>
      <c r="C87" s="20">
        <f>Data!B84*Data!E84*(1-A$5/100)</f>
        <v>91.980000000000075</v>
      </c>
      <c r="D87" s="17">
        <f>IF(S87="","",INT(M87*S87*Data!E84+0.5))</f>
        <v>0</v>
      </c>
      <c r="E87" s="20">
        <f>Data!B84*Data!E84*IF(Data!G84="A",(1-C$5/100),IF(Data!G84="B",(1-D$5/100),(1-E$5/100)))</f>
        <v>183.96000000000015</v>
      </c>
      <c r="M87" s="15">
        <f>IF(Data!F84=0,"",Data!F84*SQRT(Data!C84/20))</f>
        <v>3.2005500227074131</v>
      </c>
      <c r="N87" s="16">
        <f>IF(M87="","",MIN(4,(1-A$5/100)*Data!D84/M87))</f>
        <v>0.31869522199723699</v>
      </c>
      <c r="O87" s="17">
        <f t="shared" si="4"/>
        <v>2.3464688202785191</v>
      </c>
      <c r="P87" s="18">
        <f t="shared" si="5"/>
        <v>0.17245298675514215</v>
      </c>
      <c r="Q87" s="16">
        <f>IF(M87="","",MIN(4,IF(Data!G84="A",(1-C$5/100)*Data!D84/M87,IF(Data!G84="B",(1-D$5/100)*Data!D84/M87,(1-E$5/100)*Data!D84/M87))))</f>
        <v>0.63739044399447398</v>
      </c>
      <c r="R87" s="17">
        <f t="shared" si="6"/>
        <v>2.0296850897169674</v>
      </c>
      <c r="S87" s="18">
        <f t="shared" si="7"/>
        <v>0</v>
      </c>
      <c r="T87" s="20">
        <f>IF(Data!G84="A",C$5,IF(Data!G84="B",D$5,E$5))*Data!B84*Data!E84</f>
        <v>288204</v>
      </c>
      <c r="U87">
        <f>Data!B84*Data!E84</f>
        <v>3066</v>
      </c>
    </row>
    <row r="88" spans="1:21">
      <c r="A88">
        <v>80</v>
      </c>
      <c r="B88" s="17">
        <f>IF(P88="","",INT(M88*P88*Data!E85+0.5))</f>
        <v>0</v>
      </c>
      <c r="C88" s="20">
        <f>Data!B85*Data!E85*(1-A$5/100)</f>
        <v>275.10000000000025</v>
      </c>
      <c r="D88" s="17">
        <f>IF(S88="","",INT(M88*S88*Data!E85+0.5))</f>
        <v>0</v>
      </c>
      <c r="E88" s="20">
        <f>Data!B85*Data!E85*IF(Data!G85="A",(1-C$5/100),IF(Data!G85="B",(1-D$5/100),(1-E$5/100)))</f>
        <v>366.80000000000035</v>
      </c>
      <c r="M88" s="15">
        <f>IF(Data!F85=0,"",Data!F85*SQRT(Data!C85/20))</f>
        <v>14.013842765215211</v>
      </c>
      <c r="N88" s="16">
        <f>IF(M88="","",MIN(4,(1-A$5/100)*Data!D85/M88))</f>
        <v>0.65506657622749709</v>
      </c>
      <c r="O88" s="17">
        <f t="shared" si="4"/>
        <v>2.0161628494994543</v>
      </c>
      <c r="P88" s="18">
        <f t="shared" si="5"/>
        <v>0</v>
      </c>
      <c r="Q88" s="16">
        <f>IF(M88="","",MIN(4,IF(Data!G85="A",(1-C$5/100)*Data!D85/M88,IF(Data!G85="B",(1-D$5/100)*Data!D85/M88,(1-E$5/100)*Data!D85/M88))))</f>
        <v>0.87342210163666278</v>
      </c>
      <c r="R88" s="17">
        <f t="shared" si="6"/>
        <v>1.8680333216509275</v>
      </c>
      <c r="S88" s="18">
        <f t="shared" si="7"/>
        <v>0</v>
      </c>
      <c r="T88" s="20">
        <f>IF(Data!G85="A",C$5,IF(Data!G85="B",D$5,E$5))*Data!B85*Data!E85</f>
        <v>880320</v>
      </c>
      <c r="U88">
        <f>Data!B85*Data!E85</f>
        <v>9170</v>
      </c>
    </row>
    <row r="89" spans="1:21">
      <c r="A89">
        <v>81</v>
      </c>
      <c r="B89" s="17">
        <f>IF(P89="","",INT(M89*P89*Data!E86+0.5))</f>
        <v>84</v>
      </c>
      <c r="C89" s="20">
        <f>Data!B86*Data!E86*(1-A$5/100)</f>
        <v>319.41000000000031</v>
      </c>
      <c r="D89" s="17">
        <f>IF(S89="","",INT(M89*S89*Data!E86+0.5))</f>
        <v>0</v>
      </c>
      <c r="E89" s="20">
        <f>Data!B86*Data!E86*IF(Data!G86="A",(1-C$5/100),IF(Data!G86="B",(1-D$5/100),(1-E$5/100)))</f>
        <v>638.82000000000062</v>
      </c>
      <c r="M89" s="15">
        <f>IF(Data!F86=0,"",Data!F86*SQRT(Data!C86/20))</f>
        <v>4.9023477286101098</v>
      </c>
      <c r="N89" s="16">
        <f>IF(M89="","",MIN(4,(1-A$5/100)*Data!D86/M89))</f>
        <v>0.31209536424169154</v>
      </c>
      <c r="O89" s="17">
        <f t="shared" si="4"/>
        <v>2.355370202617332</v>
      </c>
      <c r="P89" s="18">
        <f t="shared" si="5"/>
        <v>0.18784703553250268</v>
      </c>
      <c r="Q89" s="16">
        <f>IF(M89="","",MIN(4,IF(Data!G86="A",(1-C$5/100)*Data!D86/M89,IF(Data!G86="B",(1-D$5/100)*Data!D86/M89,(1-E$5/100)*Data!D86/M89))))</f>
        <v>0.62419072848338308</v>
      </c>
      <c r="R89" s="17">
        <f t="shared" si="6"/>
        <v>2.039969222870218</v>
      </c>
      <c r="S89" s="18">
        <f t="shared" si="7"/>
        <v>0</v>
      </c>
      <c r="T89" s="20">
        <f>IF(Data!G86="A",C$5,IF(Data!G86="B",D$5,E$5))*Data!B86*Data!E86</f>
        <v>1000818</v>
      </c>
      <c r="U89">
        <f>Data!B86*Data!E86</f>
        <v>10647</v>
      </c>
    </row>
    <row r="90" spans="1:21">
      <c r="A90">
        <v>82</v>
      </c>
      <c r="B90" s="17">
        <f>IF(P90="","",INT(M90*P90*Data!E87+0.5))</f>
        <v>1903</v>
      </c>
      <c r="C90" s="20">
        <f>Data!B87*Data!E87*(1-A$5/100)</f>
        <v>650.25000000000057</v>
      </c>
      <c r="D90" s="17">
        <f>IF(S90="","",INT(M90*S90*Data!E87+0.5))</f>
        <v>1069</v>
      </c>
      <c r="E90" s="20">
        <f>Data!B87*Data!E87*IF(Data!G87="A",(1-C$5/100),IF(Data!G87="B",(1-D$5/100),(1-E$5/100)))</f>
        <v>1300.5000000000011</v>
      </c>
      <c r="M90" s="15">
        <f>IF(Data!F87=0,"",Data!F87*SQRT(Data!C87/20))</f>
        <v>40.345875327161693</v>
      </c>
      <c r="N90" s="16">
        <f>IF(M90="","",MIN(4,(1-A$5/100)*Data!D87/M90))</f>
        <v>9.592058589926386E-2</v>
      </c>
      <c r="O90" s="17">
        <f t="shared" si="4"/>
        <v>2.812000203594633</v>
      </c>
      <c r="P90" s="18">
        <f t="shared" si="5"/>
        <v>0.92478196991340145</v>
      </c>
      <c r="Q90" s="16">
        <f>IF(M90="","",MIN(4,IF(Data!G87="A",(1-C$5/100)*Data!D87/M90,IF(Data!G87="B",(1-D$5/100)*Data!D87/M90,(1-E$5/100)*Data!D87/M90))))</f>
        <v>0.19184117179852772</v>
      </c>
      <c r="R90" s="17">
        <f t="shared" si="6"/>
        <v>2.5536348180380779</v>
      </c>
      <c r="S90" s="18">
        <f t="shared" si="7"/>
        <v>0.51950802736401114</v>
      </c>
      <c r="T90" s="20">
        <f>IF(Data!G87="A",C$5,IF(Data!G87="B",D$5,E$5))*Data!B87*Data!E87</f>
        <v>2037450</v>
      </c>
      <c r="U90">
        <f>Data!B87*Data!E87</f>
        <v>21675</v>
      </c>
    </row>
    <row r="91" spans="1:21">
      <c r="A91">
        <v>83</v>
      </c>
      <c r="B91" s="17">
        <f>IF(P91="","",INT(M91*P91*Data!E88+0.5))</f>
        <v>10</v>
      </c>
      <c r="C91" s="20">
        <f>Data!B88*Data!E88*(1-A$5/100)</f>
        <v>256.6500000000002</v>
      </c>
      <c r="D91" s="17">
        <f>IF(S91="","",INT(M91*S91*Data!E88+0.5))</f>
        <v>0</v>
      </c>
      <c r="E91" s="20">
        <f>Data!B88*Data!E88*IF(Data!G88="A",(1-C$5/100),IF(Data!G88="B",(1-D$5/100),(1-E$5/100)))</f>
        <v>342.20000000000033</v>
      </c>
      <c r="M91" s="15">
        <f>IF(Data!F88=0,"",Data!F88*SQRT(Data!C88/20))</f>
        <v>11.197949917152597</v>
      </c>
      <c r="N91" s="16">
        <f>IF(M91="","",MIN(4,(1-A$5/100)*Data!D88/M91))</f>
        <v>0.38310583917050239</v>
      </c>
      <c r="O91" s="17">
        <f t="shared" si="4"/>
        <v>2.2666635824177406</v>
      </c>
      <c r="P91" s="18">
        <f t="shared" si="5"/>
        <v>3.2267554376852511E-2</v>
      </c>
      <c r="Q91" s="16">
        <f>IF(M91="","",MIN(4,IF(Data!G88="A",(1-C$5/100)*Data!D88/M91,IF(Data!G88="B",(1-D$5/100)*Data!D88/M91,(1-E$5/100)*Data!D88/M91))))</f>
        <v>0.51080778556066986</v>
      </c>
      <c r="R91" s="17">
        <f t="shared" si="6"/>
        <v>2.1359774462655881</v>
      </c>
      <c r="S91" s="18">
        <f t="shared" si="7"/>
        <v>0</v>
      </c>
      <c r="T91" s="20">
        <f>IF(Data!G88="A",C$5,IF(Data!G88="B",D$5,E$5))*Data!B88*Data!E88</f>
        <v>821280</v>
      </c>
      <c r="U91">
        <f>Data!B88*Data!E88</f>
        <v>8555</v>
      </c>
    </row>
    <row r="92" spans="1:21">
      <c r="A92">
        <v>84</v>
      </c>
      <c r="B92" s="17">
        <f>IF(P92="","",INT(M92*P92*Data!E89+0.5))</f>
        <v>344</v>
      </c>
      <c r="C92" s="20">
        <f>Data!B89*Data!E89*(1-A$5/100)</f>
        <v>796.29000000000076</v>
      </c>
      <c r="D92" s="17">
        <f>IF(S92="","",INT(M92*S92*Data!E89+0.5))</f>
        <v>0</v>
      </c>
      <c r="E92" s="20">
        <f>Data!B89*Data!E89*IF(Data!G89="A",(1-C$5/100),IF(Data!G89="B",(1-D$5/100),(1-E$5/100)))</f>
        <v>1592.5800000000015</v>
      </c>
      <c r="M92" s="15">
        <f>IF(Data!F89=0,"",Data!F89*SQRT(Data!C89/20))</f>
        <v>48.110665890399247</v>
      </c>
      <c r="N92" s="16">
        <f>IF(M92="","",MIN(4,(1-A$5/100)*Data!D89/M92))</f>
        <v>0.23882438098394529</v>
      </c>
      <c r="O92" s="17">
        <f t="shared" si="4"/>
        <v>2.4663595509117116</v>
      </c>
      <c r="P92" s="18">
        <f t="shared" si="5"/>
        <v>0.37603162166238513</v>
      </c>
      <c r="Q92" s="16">
        <f>IF(M92="","",MIN(4,IF(Data!G89="A",(1-C$5/100)*Data!D89/M92,IF(Data!G89="B",(1-D$5/100)*Data!D89/M92,(1-E$5/100)*Data!D89/M92))))</f>
        <v>0.47764876196789058</v>
      </c>
      <c r="R92" s="17">
        <f t="shared" si="6"/>
        <v>2.1671721374301414</v>
      </c>
      <c r="S92" s="18">
        <f t="shared" si="7"/>
        <v>0</v>
      </c>
      <c r="T92" s="20">
        <f>IF(Data!G89="A",C$5,IF(Data!G89="B",D$5,E$5))*Data!B89*Data!E89</f>
        <v>2495042</v>
      </c>
      <c r="U92">
        <f>Data!B89*Data!E89</f>
        <v>26543</v>
      </c>
    </row>
    <row r="93" spans="1:21">
      <c r="A93">
        <v>85</v>
      </c>
      <c r="B93" s="17">
        <f>IF(P93="","",INT(M93*P93*Data!E90+0.5))</f>
        <v>0</v>
      </c>
      <c r="C93" s="20">
        <f>Data!B90*Data!E90*(1-A$5/100)</f>
        <v>44.520000000000039</v>
      </c>
      <c r="D93" s="17">
        <f>IF(S93="","",INT(M93*S93*Data!E90+0.5))</f>
        <v>0</v>
      </c>
      <c r="E93" s="20">
        <f>Data!B90*Data!E90*IF(Data!G90="A",(1-C$5/100),IF(Data!G90="B",(1-D$5/100),(1-E$5/100)))</f>
        <v>89.040000000000077</v>
      </c>
      <c r="M93" s="15">
        <f>IF(Data!F90=0,"",Data!F90*SQRT(Data!C90/20))</f>
        <v>6.5864198620250134</v>
      </c>
      <c r="N93" s="16">
        <f>IF(M93="","",MIN(4,(1-A$5/100)*Data!D90/M93))</f>
        <v>0.48281161338267659</v>
      </c>
      <c r="O93" s="17">
        <f t="shared" si="4"/>
        <v>2.1622056554598421</v>
      </c>
      <c r="P93" s="18">
        <f t="shared" si="5"/>
        <v>0</v>
      </c>
      <c r="Q93" s="16">
        <f>IF(M93="","",MIN(4,IF(Data!G90="A",(1-C$5/100)*Data!D90/M93,IF(Data!G90="B",(1-D$5/100)*Data!D90/M93,(1-E$5/100)*Data!D90/M93))))</f>
        <v>0.96562322676535317</v>
      </c>
      <c r="R93" s="17">
        <f t="shared" si="6"/>
        <v>1.8135156286568461</v>
      </c>
      <c r="S93" s="18">
        <f t="shared" si="7"/>
        <v>0</v>
      </c>
      <c r="T93" s="20">
        <f>IF(Data!G90="A",C$5,IF(Data!G90="B",D$5,E$5))*Data!B90*Data!E90</f>
        <v>139496</v>
      </c>
      <c r="U93">
        <f>Data!B90*Data!E90</f>
        <v>1484</v>
      </c>
    </row>
    <row r="94" spans="1:21">
      <c r="A94">
        <v>86</v>
      </c>
      <c r="B94" s="17">
        <f>IF(P94="","",INT(M94*P94*Data!E91+0.5))</f>
        <v>3433</v>
      </c>
      <c r="C94" s="20">
        <f>Data!B91*Data!E91*(1-A$5/100)</f>
        <v>739.80000000000064</v>
      </c>
      <c r="D94" s="17">
        <f>IF(S94="","",INT(M94*S94*Data!E91+0.5))</f>
        <v>2268</v>
      </c>
      <c r="E94" s="20">
        <f>Data!B91*Data!E91*IF(Data!G91="A",(1-C$5/100),IF(Data!G91="B",(1-D$5/100),(1-E$5/100)))</f>
        <v>1479.6000000000013</v>
      </c>
      <c r="M94" s="15">
        <f>IF(Data!F91=0,"",Data!F91*SQRT(Data!C91/20))</f>
        <v>34.502575563412272</v>
      </c>
      <c r="N94" s="16">
        <f>IF(M94="","",MIN(4,(1-A$5/100)*Data!D91/M94))</f>
        <v>6.7821023844997219E-2</v>
      </c>
      <c r="O94" s="17">
        <f t="shared" si="4"/>
        <v>2.9326851035620178</v>
      </c>
      <c r="P94" s="18">
        <f t="shared" si="5"/>
        <v>1.1057118999268956</v>
      </c>
      <c r="Q94" s="16">
        <f>IF(M94="","",MIN(4,IF(Data!G91="A",(1-C$5/100)*Data!D91/M94,IF(Data!G91="B",(1-D$5/100)*Data!D91/M94,(1-E$5/100)*Data!D91/M94))))</f>
        <v>0.13564204768999444</v>
      </c>
      <c r="R94" s="17">
        <f t="shared" si="6"/>
        <v>2.6859537515628729</v>
      </c>
      <c r="S94" s="18">
        <f t="shared" si="7"/>
        <v>0.73040161780694757</v>
      </c>
      <c r="T94" s="20">
        <f>IF(Data!G91="A",C$5,IF(Data!G91="B",D$5,E$5))*Data!B91*Data!E91</f>
        <v>2318040</v>
      </c>
      <c r="U94">
        <f>Data!B91*Data!E91</f>
        <v>24660</v>
      </c>
    </row>
    <row r="95" spans="1:21">
      <c r="A95">
        <v>87</v>
      </c>
      <c r="B95" s="17">
        <f>IF(P95="","",INT(M95*P95*Data!E92+0.5))</f>
        <v>2210</v>
      </c>
      <c r="C95" s="20">
        <f>Data!B92*Data!E92*(1-A$5/100)</f>
        <v>1648.2000000000014</v>
      </c>
      <c r="D95" s="17">
        <f>IF(S95="","",INT(M95*S95*Data!E92+0.5))</f>
        <v>1757</v>
      </c>
      <c r="E95" s="20">
        <f>Data!B92*Data!E92*IF(Data!G92="A",(1-C$5/100),IF(Data!G92="B",(1-D$5/100),(1-E$5/100)))</f>
        <v>2197.6000000000017</v>
      </c>
      <c r="M95" s="15">
        <f>IF(Data!F92=0,"",Data!F92*SQRT(Data!C92/20))</f>
        <v>65.926641308563006</v>
      </c>
      <c r="N95" s="16">
        <f>IF(M95="","",MIN(4,(1-A$5/100)*Data!D92/M95))</f>
        <v>0.1164931179195758</v>
      </c>
      <c r="O95" s="17">
        <f t="shared" si="4"/>
        <v>2.7420288086769289</v>
      </c>
      <c r="P95" s="18">
        <f t="shared" si="5"/>
        <v>0.81760750872991239</v>
      </c>
      <c r="Q95" s="16">
        <f>IF(M95="","",MIN(4,IF(Data!G92="A",(1-C$5/100)*Data!D92/M95,IF(Data!G92="B",(1-D$5/100)*Data!D92/M95,(1-E$5/100)*Data!D92/M95))))</f>
        <v>0.15532415722610105</v>
      </c>
      <c r="R95" s="17">
        <f t="shared" si="6"/>
        <v>2.6350252072249054</v>
      </c>
      <c r="S95" s="18">
        <f t="shared" si="7"/>
        <v>0.6501157631593466</v>
      </c>
      <c r="T95" s="20">
        <f>IF(Data!G92="A",C$5,IF(Data!G92="B",D$5,E$5))*Data!B92*Data!E92</f>
        <v>5274240</v>
      </c>
      <c r="U95">
        <f>Data!B92*Data!E92</f>
        <v>54940</v>
      </c>
    </row>
    <row r="96" spans="1:21">
      <c r="A96">
        <v>88</v>
      </c>
      <c r="B96" s="17">
        <f>IF(P96="","",INT(M96*P96*Data!E93+0.5))</f>
        <v>140</v>
      </c>
      <c r="C96" s="20">
        <f>Data!B93*Data!E93*(1-A$5/100)</f>
        <v>105.60000000000009</v>
      </c>
      <c r="D96" s="17">
        <f>IF(S96="","",INT(M96*S96*Data!E93+0.5))</f>
        <v>0</v>
      </c>
      <c r="E96" s="20">
        <f>Data!B93*Data!E93*IF(Data!G93="A",(1-C$5/100),IF(Data!G93="B",(1-D$5/100),(1-E$5/100)))</f>
        <v>211.20000000000019</v>
      </c>
      <c r="M96" s="15">
        <f>IF(Data!F93=0,"",Data!F93*SQRT(Data!C93/20))</f>
        <v>17.362667790083357</v>
      </c>
      <c r="N96" s="16">
        <f>IF(M96="","",MIN(4,(1-A$5/100)*Data!D93/M96))</f>
        <v>0.2298033947455288</v>
      </c>
      <c r="O96" s="17">
        <f t="shared" si="4"/>
        <v>2.4819222604673903</v>
      </c>
      <c r="P96" s="18">
        <f t="shared" si="5"/>
        <v>0.40189163749701701</v>
      </c>
      <c r="Q96" s="16">
        <f>IF(M96="","",MIN(4,IF(Data!G93="A",(1-C$5/100)*Data!D93/M96,IF(Data!G93="B",(1-D$5/100)*Data!D93/M96,(1-E$5/100)*Data!D93/M96))))</f>
        <v>0.4596067894910576</v>
      </c>
      <c r="R96" s="17">
        <f t="shared" si="6"/>
        <v>2.184866985856043</v>
      </c>
      <c r="S96" s="18">
        <f t="shared" si="7"/>
        <v>0</v>
      </c>
      <c r="T96" s="20">
        <f>IF(Data!G93="A",C$5,IF(Data!G93="B",D$5,E$5))*Data!B93*Data!E93</f>
        <v>330880</v>
      </c>
      <c r="U96">
        <f>Data!B93*Data!E93</f>
        <v>3520</v>
      </c>
    </row>
    <row r="97" spans="1:21">
      <c r="A97">
        <v>89</v>
      </c>
      <c r="B97" s="17">
        <f>IF(P97="","",INT(M97*P97*Data!E94+0.5))</f>
        <v>142</v>
      </c>
      <c r="C97" s="20">
        <f>Data!B94*Data!E94*(1-A$5/100)</f>
        <v>612.36000000000058</v>
      </c>
      <c r="D97" s="17">
        <f>IF(S97="","",INT(M97*S97*Data!E94+0.5))</f>
        <v>2</v>
      </c>
      <c r="E97" s="20">
        <f>Data!B94*Data!E94*IF(Data!G94="A",(1-C$5/100),IF(Data!G94="B",(1-D$5/100),(1-E$5/100)))</f>
        <v>816.4800000000007</v>
      </c>
      <c r="M97" s="15">
        <f>IF(Data!F94=0,"",Data!F94*SQRT(Data!C94/20))</f>
        <v>7.9458906623880337</v>
      </c>
      <c r="N97" s="16">
        <f>IF(M97="","",MIN(4,(1-A$5/100)*Data!D94/M97))</f>
        <v>0.29826738130420349</v>
      </c>
      <c r="O97" s="17">
        <f t="shared" si="4"/>
        <v>2.3745327348776417</v>
      </c>
      <c r="P97" s="18">
        <f t="shared" si="5"/>
        <v>0.22082903326092618</v>
      </c>
      <c r="Q97" s="16">
        <f>IF(M97="","",MIN(4,IF(Data!G94="A",(1-C$5/100)*Data!D94/M97,IF(Data!G94="B",(1-D$5/100)*Data!D94/M97,(1-E$5/100)*Data!D94/M97))))</f>
        <v>0.39768984173893807</v>
      </c>
      <c r="R97" s="17">
        <f t="shared" si="6"/>
        <v>2.2501203443598148</v>
      </c>
      <c r="S97" s="18">
        <f t="shared" si="7"/>
        <v>2.6974926674805462E-3</v>
      </c>
      <c r="T97" s="20">
        <f>IF(Data!G94="A",C$5,IF(Data!G94="B",D$5,E$5))*Data!B94*Data!E94</f>
        <v>1959552</v>
      </c>
      <c r="U97">
        <f>Data!B94*Data!E94</f>
        <v>20412</v>
      </c>
    </row>
    <row r="98" spans="1:21">
      <c r="A98">
        <v>90</v>
      </c>
      <c r="B98" s="17">
        <f>IF(P98="","",INT(M98*P98*Data!E95+0.5))</f>
        <v>0</v>
      </c>
      <c r="C98" s="20">
        <f>Data!B95*Data!E95*(1-A$5/100)</f>
        <v>178.89000000000016</v>
      </c>
      <c r="D98" s="17">
        <f>IF(S98="","",INT(M98*S98*Data!E95+0.5))</f>
        <v>0</v>
      </c>
      <c r="E98" s="20">
        <f>Data!B95*Data!E95*IF(Data!G95="A",(1-C$5/100),IF(Data!G95="B",(1-D$5/100),(1-E$5/100)))</f>
        <v>238.52000000000021</v>
      </c>
      <c r="M98" s="15">
        <f>IF(Data!F95=0,"",Data!F95*SQRT(Data!C95/20))</f>
        <v>2.4103668416623294</v>
      </c>
      <c r="N98" s="16">
        <f>IF(M98="","",MIN(4,(1-A$5/100)*Data!D95/M98))</f>
        <v>0.63475815114716072</v>
      </c>
      <c r="O98" s="17">
        <f t="shared" si="4"/>
        <v>2.0317229778717216</v>
      </c>
      <c r="P98" s="18">
        <f t="shared" si="5"/>
        <v>0</v>
      </c>
      <c r="Q98" s="16">
        <f>IF(M98="","",MIN(4,IF(Data!G95="A",(1-C$5/100)*Data!D95/M98,IF(Data!G95="B",(1-D$5/100)*Data!D95/M98,(1-E$5/100)*Data!D95/M98))))</f>
        <v>0.8463442015295477</v>
      </c>
      <c r="R98" s="17">
        <f t="shared" si="6"/>
        <v>1.8848167321807108</v>
      </c>
      <c r="S98" s="18">
        <f t="shared" si="7"/>
        <v>0</v>
      </c>
      <c r="T98" s="20">
        <f>IF(Data!G95="A",C$5,IF(Data!G95="B",D$5,E$5))*Data!B95*Data!E95</f>
        <v>572448</v>
      </c>
      <c r="U98">
        <f>Data!B95*Data!E95</f>
        <v>5963</v>
      </c>
    </row>
    <row r="99" spans="1:21">
      <c r="A99">
        <v>91</v>
      </c>
      <c r="B99" s="17">
        <f>IF(P99="","",INT(M99*P99*Data!E96+0.5))</f>
        <v>0</v>
      </c>
      <c r="C99" s="20">
        <f>Data!B96*Data!E96*(1-A$5/100)</f>
        <v>70.500000000000057</v>
      </c>
      <c r="D99" s="17">
        <f>IF(S99="","",INT(M99*S99*Data!E96+0.5))</f>
        <v>0</v>
      </c>
      <c r="E99" s="20">
        <f>Data!B96*Data!E96*IF(Data!G96="A",(1-C$5/100),IF(Data!G96="B",(1-D$5/100),(1-E$5/100)))</f>
        <v>141.00000000000011</v>
      </c>
      <c r="M99" s="15">
        <f>IF(Data!F96=0,"",Data!F96*SQRT(Data!C96/20))</f>
        <v>6.4539970140490466</v>
      </c>
      <c r="N99" s="16">
        <f>IF(M99="","",MIN(4,(1-A$5/100)*Data!D96/M99))</f>
        <v>0.40440055895882193</v>
      </c>
      <c r="O99" s="17">
        <f t="shared" si="4"/>
        <v>2.24267131879727</v>
      </c>
      <c r="P99" s="18">
        <f t="shared" si="5"/>
        <v>0</v>
      </c>
      <c r="Q99" s="16">
        <f>IF(M99="","",MIN(4,IF(Data!G96="A",(1-C$5/100)*Data!D96/M99,IF(Data!G96="B",(1-D$5/100)*Data!D96/M99,(1-E$5/100)*Data!D96/M99))))</f>
        <v>0.80880111791764386</v>
      </c>
      <c r="R99" s="17">
        <f t="shared" si="6"/>
        <v>1.9087378769846834</v>
      </c>
      <c r="S99" s="18">
        <f t="shared" si="7"/>
        <v>0</v>
      </c>
      <c r="T99" s="20">
        <f>IF(Data!G96="A",C$5,IF(Data!G96="B",D$5,E$5))*Data!B96*Data!E96</f>
        <v>220900</v>
      </c>
      <c r="U99">
        <f>Data!B96*Data!E96</f>
        <v>2350</v>
      </c>
    </row>
    <row r="100" spans="1:21">
      <c r="A100">
        <v>92</v>
      </c>
      <c r="B100" s="17">
        <f>IF(P100="","",INT(M100*P100*Data!E97+0.5))</f>
        <v>0</v>
      </c>
      <c r="C100" s="20">
        <f>Data!B97*Data!E97*(1-A$5/100)</f>
        <v>248.40000000000023</v>
      </c>
      <c r="D100" s="17">
        <f>IF(S100="","",INT(M100*S100*Data!E97+0.5))</f>
        <v>0</v>
      </c>
      <c r="E100" s="20">
        <f>Data!B97*Data!E97*IF(Data!G97="A",(1-C$5/100),IF(Data!G97="B",(1-D$5/100),(1-E$5/100)))</f>
        <v>496.80000000000047</v>
      </c>
      <c r="M100" s="15">
        <f>IF(Data!F97=0,"",Data!F97*SQRT(Data!C97/20))</f>
        <v>11.832573171273069</v>
      </c>
      <c r="N100" s="16">
        <f>IF(M100="","",MIN(4,(1-A$5/100)*Data!D97/M100))</f>
        <v>0.42847822925860873</v>
      </c>
      <c r="O100" s="17">
        <f t="shared" si="4"/>
        <v>2.2167332999409317</v>
      </c>
      <c r="P100" s="18">
        <f t="shared" si="5"/>
        <v>0</v>
      </c>
      <c r="Q100" s="16">
        <f>IF(M100="","",MIN(4,IF(Data!G97="A",(1-C$5/100)*Data!D97/M100,IF(Data!G97="B",(1-D$5/100)*Data!D97/M100,(1-E$5/100)*Data!D97/M100))))</f>
        <v>0.85695645851721747</v>
      </c>
      <c r="R100" s="17">
        <f t="shared" si="6"/>
        <v>1.878193856327701</v>
      </c>
      <c r="S100" s="18">
        <f t="shared" si="7"/>
        <v>0</v>
      </c>
      <c r="T100" s="20">
        <f>IF(Data!G97="A",C$5,IF(Data!G97="B",D$5,E$5))*Data!B97*Data!E97</f>
        <v>778320</v>
      </c>
      <c r="U100">
        <f>Data!B97*Data!E97</f>
        <v>8280</v>
      </c>
    </row>
    <row r="101" spans="1:21">
      <c r="A101">
        <v>93</v>
      </c>
      <c r="B101" s="17">
        <f>IF(P101="","",INT(M101*P101*Data!E98+0.5))</f>
        <v>1261</v>
      </c>
      <c r="C101" s="20">
        <f>Data!B98*Data!E98*(1-A$5/100)</f>
        <v>1570.7400000000014</v>
      </c>
      <c r="D101" s="17">
        <f>IF(S101="","",INT(M101*S101*Data!E98+0.5))</f>
        <v>913</v>
      </c>
      <c r="E101" s="20">
        <f>Data!B98*Data!E98*IF(Data!G98="A",(1-C$5/100),IF(Data!G98="B",(1-D$5/100),(1-E$5/100)))</f>
        <v>2094.320000000002</v>
      </c>
      <c r="M101" s="15">
        <f>IF(Data!F98=0,"",Data!F98*SQRT(Data!C98/20))</f>
        <v>3.4798577894849632</v>
      </c>
      <c r="N101" s="16">
        <f>IF(M101="","",MIN(4,(1-A$5/100)*Data!D98/M101))</f>
        <v>0.15517875518698229</v>
      </c>
      <c r="O101" s="17">
        <f t="shared" si="4"/>
        <v>2.6353806099760129</v>
      </c>
      <c r="P101" s="18">
        <f t="shared" si="5"/>
        <v>0.65067975450922766</v>
      </c>
      <c r="Q101" s="16">
        <f>IF(M101="","",MIN(4,IF(Data!G98="A",(1-C$5/100)*Data!D98/M101,IF(Data!G98="B",(1-D$5/100)*Data!D98/M101,(1-E$5/100)*Data!D98/M101))))</f>
        <v>0.20690500691597641</v>
      </c>
      <c r="R101" s="17">
        <f t="shared" si="6"/>
        <v>2.523859507685398</v>
      </c>
      <c r="S101" s="18">
        <f t="shared" si="7"/>
        <v>0.4709747191819163</v>
      </c>
      <c r="T101" s="20">
        <f>IF(Data!G98="A",C$5,IF(Data!G98="B",D$5,E$5))*Data!B98*Data!E98</f>
        <v>5026368</v>
      </c>
      <c r="U101">
        <f>Data!B98*Data!E98</f>
        <v>52358</v>
      </c>
    </row>
    <row r="102" spans="1:21">
      <c r="A102">
        <v>94</v>
      </c>
      <c r="B102" s="17">
        <f>IF(P102="","",INT(M102*P102*Data!E99+0.5))</f>
        <v>5037</v>
      </c>
      <c r="C102" s="20">
        <f>Data!B99*Data!E99*(1-A$5/100)</f>
        <v>2451.4800000000023</v>
      </c>
      <c r="D102" s="17">
        <f>IF(S102="","",INT(M102*S102*Data!E99+0.5))</f>
        <v>4276</v>
      </c>
      <c r="E102" s="20">
        <f>Data!B99*Data!E99*IF(Data!G99="A",(1-C$5/100),IF(Data!G99="B",(1-D$5/100),(1-E$5/100)))</f>
        <v>3268.6400000000031</v>
      </c>
      <c r="M102" s="15">
        <f>IF(Data!F99=0,"",Data!F99*SQRT(Data!C99/20))</f>
        <v>7.4910064652873691</v>
      </c>
      <c r="N102" s="16">
        <f>IF(M102="","",MIN(4,(1-A$5/100)*Data!D99/M102))</f>
        <v>8.0096046209590793E-2</v>
      </c>
      <c r="O102" s="17">
        <f t="shared" si="4"/>
        <v>2.8754014325792729</v>
      </c>
      <c r="P102" s="18">
        <f t="shared" si="5"/>
        <v>1.02042277085999</v>
      </c>
      <c r="Q102" s="16">
        <f>IF(M102="","",MIN(4,IF(Data!G99="A",(1-C$5/100)*Data!D99/M102,IF(Data!G99="B",(1-D$5/100)*Data!D99/M102,(1-E$5/100)*Data!D99/M102))))</f>
        <v>0.1067947282794544</v>
      </c>
      <c r="R102" s="17">
        <f t="shared" si="6"/>
        <v>2.773548134353427</v>
      </c>
      <c r="S102" s="18">
        <f t="shared" si="7"/>
        <v>0.86610385588738381</v>
      </c>
      <c r="T102" s="20">
        <f>IF(Data!G99="A",C$5,IF(Data!G99="B",D$5,E$5))*Data!B99*Data!E99</f>
        <v>7844736</v>
      </c>
      <c r="U102">
        <f>Data!B99*Data!E99</f>
        <v>81716</v>
      </c>
    </row>
    <row r="103" spans="1:21">
      <c r="A103">
        <v>95</v>
      </c>
      <c r="B103" s="17">
        <f>IF(P103="","",INT(M103*P103*Data!E100+0.5))</f>
        <v>3210</v>
      </c>
      <c r="C103" s="20">
        <f>Data!B100*Data!E100*(1-A$5/100)</f>
        <v>3326.4000000000028</v>
      </c>
      <c r="D103" s="17">
        <f>IF(S103="","",INT(M103*S103*Data!E100+0.5))</f>
        <v>1559</v>
      </c>
      <c r="E103" s="20">
        <f>Data!B100*Data!E100*IF(Data!G100="A",(1-C$5/100),IF(Data!G100="B",(1-D$5/100),(1-E$5/100)))</f>
        <v>6652.8000000000056</v>
      </c>
      <c r="M103" s="15">
        <f>IF(Data!F100=0,"",Data!F100*SQRT(Data!C100/20))</f>
        <v>22.13725751107588</v>
      </c>
      <c r="N103" s="16">
        <f>IF(M103="","",MIN(4,(1-A$5/100)*Data!D100/M103))</f>
        <v>0.11519042043596264</v>
      </c>
      <c r="O103" s="17">
        <f t="shared" si="4"/>
        <v>2.7461269462826796</v>
      </c>
      <c r="P103" s="18">
        <f t="shared" si="5"/>
        <v>0.82393374762127713</v>
      </c>
      <c r="Q103" s="16">
        <f>IF(M103="","",MIN(4,IF(Data!G100="A",(1-C$5/100)*Data!D100/M103,IF(Data!G100="B",(1-D$5/100)*Data!D100/M103,(1-E$5/100)*Data!D100/M103))))</f>
        <v>0.23038084087192529</v>
      </c>
      <c r="R103" s="17">
        <f t="shared" si="6"/>
        <v>2.4809108899716539</v>
      </c>
      <c r="S103" s="18">
        <f t="shared" si="7"/>
        <v>0.40021481890921085</v>
      </c>
      <c r="T103" s="20">
        <f>IF(Data!G100="A",C$5,IF(Data!G100="B",D$5,E$5))*Data!B100*Data!E100</f>
        <v>10422720</v>
      </c>
      <c r="U103">
        <f>Data!B100*Data!E100</f>
        <v>110880</v>
      </c>
    </row>
    <row r="104" spans="1:21">
      <c r="A104">
        <v>96</v>
      </c>
      <c r="B104" s="17">
        <f>IF(P104="","",INT(M104*P104*Data!E101+0.5))</f>
        <v>2307</v>
      </c>
      <c r="C104" s="20">
        <f>Data!B101*Data!E101*(1-A$5/100)</f>
        <v>3051.8100000000027</v>
      </c>
      <c r="D104" s="17">
        <f>IF(S104="","",INT(M104*S104*Data!E101+0.5))</f>
        <v>918</v>
      </c>
      <c r="E104" s="20">
        <f>Data!B101*Data!E101*IF(Data!G101="A",(1-C$5/100),IF(Data!G101="B",(1-D$5/100),(1-E$5/100)))</f>
        <v>6103.6200000000053</v>
      </c>
      <c r="M104" s="15">
        <f>IF(Data!F101=0,"",Data!F101*SQRT(Data!C101/20))</f>
        <v>11.782053975544633</v>
      </c>
      <c r="N104" s="16">
        <f>IF(M104="","",MIN(4,(1-A$5/100)*Data!D101/M104))</f>
        <v>0.13495100288118503</v>
      </c>
      <c r="O104" s="17">
        <f t="shared" si="4"/>
        <v>2.6878546911906942</v>
      </c>
      <c r="P104" s="18">
        <f t="shared" si="5"/>
        <v>0.73337796212480544</v>
      </c>
      <c r="Q104" s="16">
        <f>IF(M104="","",MIN(4,IF(Data!G101="A",(1-C$5/100)*Data!D101/M104,IF(Data!G101="B",(1-D$5/100)*Data!D101/M104,(1-E$5/100)*Data!D101/M104))))</f>
        <v>0.26990200576237006</v>
      </c>
      <c r="R104" s="17">
        <f t="shared" si="6"/>
        <v>2.4162509140890003</v>
      </c>
      <c r="S104" s="18">
        <f t="shared" si="7"/>
        <v>0.2919093001125152</v>
      </c>
      <c r="T104" s="20">
        <f>IF(Data!G101="A",C$5,IF(Data!G101="B",D$5,E$5))*Data!B101*Data!E101</f>
        <v>9562338</v>
      </c>
      <c r="U104">
        <f>Data!B101*Data!E101</f>
        <v>101727</v>
      </c>
    </row>
    <row r="105" spans="1:21">
      <c r="A105">
        <v>97</v>
      </c>
      <c r="B105" s="17">
        <f>IF(P105="","",INT(M105*P105*Data!E102+0.5))</f>
        <v>2502</v>
      </c>
      <c r="C105" s="20">
        <f>Data!B102*Data!E102*(1-A$5/100)</f>
        <v>1883.2500000000016</v>
      </c>
      <c r="D105" s="17">
        <f>IF(S105="","",INT(M105*S105*Data!E102+0.5))</f>
        <v>1246</v>
      </c>
      <c r="E105" s="20">
        <f>Data!B102*Data!E102*IF(Data!G102="A",(1-C$5/100),IF(Data!G102="B",(1-D$5/100),(1-E$5/100)))</f>
        <v>3766.5000000000032</v>
      </c>
      <c r="M105" s="15">
        <f>IF(Data!F102=0,"",Data!F102*SQRT(Data!C102/20))</f>
        <v>6.4163370051320747</v>
      </c>
      <c r="N105" s="16">
        <f>IF(M105="","",MIN(4,(1-A$5/100)*Data!D102/M105))</f>
        <v>0.11221355727171317</v>
      </c>
      <c r="O105" s="17">
        <f t="shared" si="4"/>
        <v>2.7556448879812012</v>
      </c>
      <c r="P105" s="18">
        <f t="shared" si="5"/>
        <v>0.8386023751871714</v>
      </c>
      <c r="Q105" s="16">
        <f>IF(M105="","",MIN(4,IF(Data!G102="A",(1-C$5/100)*Data!D102/M105,IF(Data!G102="B",(1-D$5/100)*Data!D102/M105,(1-E$5/100)*Data!D102/M105))))</f>
        <v>0.22442711454342634</v>
      </c>
      <c r="R105" s="17">
        <f t="shared" si="6"/>
        <v>2.4914422304233819</v>
      </c>
      <c r="S105" s="18">
        <f t="shared" si="7"/>
        <v>0.41765020073302805</v>
      </c>
      <c r="T105" s="20">
        <f>IF(Data!G102="A",C$5,IF(Data!G102="B",D$5,E$5))*Data!B102*Data!E102</f>
        <v>5900850</v>
      </c>
      <c r="U105">
        <f>Data!B102*Data!E102</f>
        <v>62775</v>
      </c>
    </row>
    <row r="106" spans="1:21">
      <c r="A106">
        <v>98</v>
      </c>
      <c r="B106" s="17">
        <f>IF(P106="","",INT(M106*P106*Data!E103+0.5))</f>
        <v>3040</v>
      </c>
      <c r="C106" s="20">
        <f>Data!B103*Data!E103*(1-A$5/100)</f>
        <v>4746.600000000004</v>
      </c>
      <c r="D106" s="17">
        <f>IF(S106="","",INT(M106*S106*Data!E103+0.5))</f>
        <v>2338</v>
      </c>
      <c r="E106" s="20">
        <f>Data!B103*Data!E103*IF(Data!G103="A",(1-C$5/100),IF(Data!G103="B",(1-D$5/100),(1-E$5/100)))</f>
        <v>6328.8000000000056</v>
      </c>
      <c r="M106" s="15">
        <f>IF(Data!F103=0,"",Data!F103*SQRT(Data!C103/20))</f>
        <v>13.885598824890041</v>
      </c>
      <c r="N106" s="16">
        <f>IF(M106="","",MIN(4,(1-A$5/100)*Data!D103/M106))</f>
        <v>0.1317912193113136</v>
      </c>
      <c r="O106" s="17">
        <f t="shared" si="4"/>
        <v>2.696655036476614</v>
      </c>
      <c r="P106" s="18">
        <f t="shared" si="5"/>
        <v>0.74713819545989457</v>
      </c>
      <c r="Q106" s="16">
        <f>IF(M106="","",MIN(4,IF(Data!G103="A",(1-C$5/100)*Data!D103/M106,IF(Data!G103="B",(1-D$5/100)*Data!D103/M106,(1-E$5/100)*Data!D103/M106))))</f>
        <v>0.17572162574841813</v>
      </c>
      <c r="R106" s="17">
        <f t="shared" si="6"/>
        <v>2.5877759255490274</v>
      </c>
      <c r="S106" s="18">
        <f t="shared" si="7"/>
        <v>0.57465224051801267</v>
      </c>
      <c r="T106" s="20">
        <f>IF(Data!G103="A",C$5,IF(Data!G103="B",D$5,E$5))*Data!B103*Data!E103</f>
        <v>15189120</v>
      </c>
      <c r="U106">
        <f>Data!B103*Data!E103</f>
        <v>158220</v>
      </c>
    </row>
    <row r="107" spans="1:21">
      <c r="A107">
        <v>99</v>
      </c>
      <c r="B107" s="17">
        <f>IF(P107="","",INT(M107*P107*Data!E104+0.5))</f>
        <v>2277</v>
      </c>
      <c r="C107" s="20">
        <f>Data!B104*Data!E104*(1-A$5/100)</f>
        <v>2457.840000000002</v>
      </c>
      <c r="D107" s="17">
        <f>IF(S107="","",INT(M107*S107*Data!E104+0.5))</f>
        <v>1765</v>
      </c>
      <c r="E107" s="20">
        <f>Data!B104*Data!E104*IF(Data!G104="A",(1-C$5/100),IF(Data!G104="B",(1-D$5/100),(1-E$5/100)))</f>
        <v>3277.1200000000031</v>
      </c>
      <c r="M107" s="15">
        <f>IF(Data!F104=0,"",Data!F104*SQRT(Data!C104/20))</f>
        <v>22.448123389434684</v>
      </c>
      <c r="N107" s="16">
        <f>IF(M107="","",MIN(4,(1-A$5/100)*Data!D104/M107))</f>
        <v>0.12829580228320947</v>
      </c>
      <c r="O107" s="17">
        <f t="shared" si="4"/>
        <v>2.706604750719821</v>
      </c>
      <c r="P107" s="18">
        <f t="shared" si="5"/>
        <v>0.76265888953422489</v>
      </c>
      <c r="Q107" s="16">
        <f>IF(M107="","",MIN(4,IF(Data!G104="A",(1-C$5/100)*Data!D104/M107,IF(Data!G104="B",(1-D$5/100)*Data!D104/M107,(1-E$5/100)*Data!D104/M107))))</f>
        <v>0.17106106971094598</v>
      </c>
      <c r="R107" s="17">
        <f t="shared" si="6"/>
        <v>2.5981426311339306</v>
      </c>
      <c r="S107" s="18">
        <f t="shared" si="7"/>
        <v>0.59129261177353387</v>
      </c>
      <c r="T107" s="20">
        <f>IF(Data!G104="A",C$5,IF(Data!G104="B",D$5,E$5))*Data!B104*Data!E104</f>
        <v>7865088</v>
      </c>
      <c r="U107">
        <f>Data!B104*Data!E104</f>
        <v>81928</v>
      </c>
    </row>
    <row r="108" spans="1:21">
      <c r="A108">
        <v>100</v>
      </c>
      <c r="B108" s="17">
        <f>IF(P108="","",INT(M108*P108*Data!E105+0.5))</f>
        <v>6752</v>
      </c>
      <c r="C108" s="20">
        <f>Data!B105*Data!E105*(1-A$5/100)</f>
        <v>5023.2000000000044</v>
      </c>
      <c r="D108" s="17">
        <f>IF(S108="","",INT(M108*S108*Data!E105+0.5))</f>
        <v>5721</v>
      </c>
      <c r="E108" s="20">
        <f>Data!B105*Data!E105*IF(Data!G105="A",(1-C$5/100),IF(Data!G105="B",(1-D$5/100),(1-E$5/100)))</f>
        <v>6697.6000000000058</v>
      </c>
      <c r="M108" s="15">
        <f>IF(Data!F105=0,"",Data!F105*SQRT(Data!C105/20))</f>
        <v>10.346442229633105</v>
      </c>
      <c r="N108" s="16">
        <f>IF(M108="","",MIN(4,(1-A$5/100)*Data!D105/M108))</f>
        <v>8.1187328103390757E-2</v>
      </c>
      <c r="O108" s="17">
        <f t="shared" si="4"/>
        <v>2.870691210934019</v>
      </c>
      <c r="P108" s="18">
        <f t="shared" si="5"/>
        <v>1.0133632931230312</v>
      </c>
      <c r="Q108" s="16">
        <f>IF(M108="","",MIN(4,IF(Data!G105="A",(1-C$5/100)*Data!D105/M108,IF(Data!G105="B",(1-D$5/100)*Data!D105/M108,(1-E$5/100)*Data!D105/M108))))</f>
        <v>0.10824977080452101</v>
      </c>
      <c r="R108" s="17">
        <f t="shared" si="6"/>
        <v>2.7686646390688532</v>
      </c>
      <c r="S108" s="18">
        <f t="shared" si="7"/>
        <v>0.85861382269667808</v>
      </c>
      <c r="T108" s="20">
        <f>IF(Data!G105="A",C$5,IF(Data!G105="B",D$5,E$5))*Data!B105*Data!E105</f>
        <v>16074240</v>
      </c>
      <c r="U108">
        <f>Data!B105*Data!E105</f>
        <v>167440</v>
      </c>
    </row>
    <row r="109" spans="1:21">
      <c r="A109">
        <v>101</v>
      </c>
      <c r="B109" s="17">
        <f>IF(P109="","",INT(M109*P109*Data!E106+0.5))</f>
        <v>3746</v>
      </c>
      <c r="C109" s="20">
        <f>Data!B106*Data!E106*(1-A$5/100)</f>
        <v>1768.8000000000015</v>
      </c>
      <c r="D109" s="17">
        <f>IF(S109="","",INT(M109*S109*Data!E106+0.5))</f>
        <v>2235</v>
      </c>
      <c r="E109" s="20">
        <f>Data!B106*Data!E106*IF(Data!G106="A",(1-C$5/100),IF(Data!G106="B",(1-D$5/100),(1-E$5/100)))</f>
        <v>3537.6000000000031</v>
      </c>
      <c r="M109" s="15">
        <f>IF(Data!F106=0,"",Data!F106*SQRT(Data!C106/20))</f>
        <v>8.6815331309001618</v>
      </c>
      <c r="N109" s="16">
        <f>IF(M109="","",MIN(4,(1-A$5/100)*Data!D106/M109))</f>
        <v>8.6390271014520154E-2</v>
      </c>
      <c r="O109" s="17">
        <f t="shared" ref="O109:O158" si="8">IF(N109="","",SQRT(LN(25/N109/N109)))</f>
        <v>2.8489710865311157</v>
      </c>
      <c r="P109" s="18">
        <f t="shared" ref="P109:P158" si="9">IF(O109="","",MAX(0,(-5.3925569+5.6211054*O109-3.883683*O109*O109+1.0897299*O109*O109*O109)/(1-7.2496485/10*O109+5.07326622/10*O109*O109+6.69136868/100*O109*O109*O109-3.29129114/1000*O109*O109*O109*O109)))</f>
        <v>0.98071604333004447</v>
      </c>
      <c r="Q109" s="16">
        <f>IF(M109="","",MIN(4,IF(Data!G106="A",(1-C$5/100)*Data!D106/M109,IF(Data!G106="B",(1-D$5/100)*Data!D106/M109,(1-E$5/100)*Data!D106/M109))))</f>
        <v>0.17278054202904031</v>
      </c>
      <c r="R109" s="17">
        <f t="shared" ref="R109:R158" si="10">IF(Q109="","",SQRT(LN(25/Q109/Q109)))</f>
        <v>2.5942902479812076</v>
      </c>
      <c r="S109" s="18">
        <f t="shared" ref="S109:S158" si="11">IF(R109="","",MAX(0,(-5.3925569+5.6211054*R109-3.883683*R109*R109+1.0897299*R109*R109*R109)/(1-7.2496485/10*R109+5.07326622/10*R109*R109+6.69136868/100*R109*R109*R109-3.29129114/1000*R109*R109*R109*R109)))</f>
        <v>0.58511442051978224</v>
      </c>
      <c r="T109" s="20">
        <f>IF(Data!G106="A",C$5,IF(Data!G106="B",D$5,E$5))*Data!B106*Data!E106</f>
        <v>5542240</v>
      </c>
      <c r="U109">
        <f>Data!B106*Data!E106</f>
        <v>58960</v>
      </c>
    </row>
    <row r="110" spans="1:21">
      <c r="A110">
        <v>102</v>
      </c>
      <c r="B110" s="17">
        <f>IF(P110="","",INT(M110*P110*Data!E107+0.5))</f>
        <v>807</v>
      </c>
      <c r="C110" s="20">
        <f>Data!B107*Data!E107*(1-A$5/100)</f>
        <v>1894.2900000000018</v>
      </c>
      <c r="D110" s="17">
        <f>IF(S110="","",INT(M110*S110*Data!E107+0.5))</f>
        <v>482</v>
      </c>
      <c r="E110" s="20">
        <f>Data!B107*Data!E107*IF(Data!G107="A",(1-C$5/100),IF(Data!G107="B",(1-D$5/100),(1-E$5/100)))</f>
        <v>2525.7200000000021</v>
      </c>
      <c r="M110" s="15">
        <f>IF(Data!F107=0,"",Data!F107*SQRT(Data!C107/20))</f>
        <v>6.1865829081266108</v>
      </c>
      <c r="N110" s="16">
        <f>IF(M110="","",MIN(4,(1-A$5/100)*Data!D107/M110))</f>
        <v>0.20366655045467544</v>
      </c>
      <c r="O110" s="17">
        <f t="shared" si="8"/>
        <v>2.5301024056396964</v>
      </c>
      <c r="P110" s="18">
        <f t="shared" si="9"/>
        <v>0.48118534065504587</v>
      </c>
      <c r="Q110" s="16">
        <f>IF(M110="","",MIN(4,IF(Data!G107="A",(1-C$5/100)*Data!D107/M110,IF(Data!G107="B",(1-D$5/100)*Data!D107/M110,(1-E$5/100)*Data!D107/M110))))</f>
        <v>0.2715554006062339</v>
      </c>
      <c r="R110" s="17">
        <f t="shared" si="10"/>
        <v>2.4137220300026714</v>
      </c>
      <c r="S110" s="18">
        <f t="shared" si="11"/>
        <v>0.28762811772350511</v>
      </c>
      <c r="T110" s="20">
        <f>IF(Data!G107="A",C$5,IF(Data!G107="B",D$5,E$5))*Data!B107*Data!E107</f>
        <v>6061728</v>
      </c>
      <c r="U110">
        <f>Data!B107*Data!E107</f>
        <v>63143</v>
      </c>
    </row>
    <row r="111" spans="1:21">
      <c r="A111">
        <v>103</v>
      </c>
      <c r="B111" s="17">
        <f>IF(P111="","",INT(M111*P111*Data!E108+0.5))</f>
        <v>3763</v>
      </c>
      <c r="C111" s="20">
        <f>Data!B108*Data!E108*(1-A$5/100)</f>
        <v>2148.6600000000021</v>
      </c>
      <c r="D111" s="17">
        <f>IF(S111="","",INT(M111*S111*Data!E108+0.5))</f>
        <v>2180</v>
      </c>
      <c r="E111" s="20">
        <f>Data!B108*Data!E108*IF(Data!G108="A",(1-C$5/100),IF(Data!G108="B",(1-D$5/100),(1-E$5/100)))</f>
        <v>4297.3200000000043</v>
      </c>
      <c r="M111" s="15">
        <f>IF(Data!F108=0,"",Data!F108*SQRT(Data!C108/20))</f>
        <v>19.090888105798307</v>
      </c>
      <c r="N111" s="16">
        <f>IF(M111="","",MIN(4,(1-A$5/100)*Data!D108/M111))</f>
        <v>9.1142957329026858E-2</v>
      </c>
      <c r="O111" s="17">
        <f t="shared" si="8"/>
        <v>2.8301109370150375</v>
      </c>
      <c r="P111" s="18">
        <f t="shared" si="9"/>
        <v>0.952240164952463</v>
      </c>
      <c r="Q111" s="16">
        <f>IF(M111="","",MIN(4,IF(Data!G108="A",(1-C$5/100)*Data!D108/M111,IF(Data!G108="B",(1-D$5/100)*Data!D108/M111,(1-E$5/100)*Data!D108/M111))))</f>
        <v>0.18228591465805372</v>
      </c>
      <c r="R111" s="17">
        <f t="shared" si="10"/>
        <v>2.5735643676994449</v>
      </c>
      <c r="S111" s="18">
        <f t="shared" si="11"/>
        <v>0.55176225615754959</v>
      </c>
      <c r="T111" s="20">
        <f>IF(Data!G108="A",C$5,IF(Data!G108="B",D$5,E$5))*Data!B108*Data!E108</f>
        <v>6732468</v>
      </c>
      <c r="U111">
        <f>Data!B108*Data!E108</f>
        <v>71622</v>
      </c>
    </row>
    <row r="112" spans="1:21">
      <c r="A112">
        <v>104</v>
      </c>
      <c r="B112" s="17">
        <f>IF(P112="","",INT(M112*P112*Data!E109+0.5))</f>
        <v>3168</v>
      </c>
      <c r="C112" s="20">
        <f>Data!B109*Data!E109*(1-A$5/100)</f>
        <v>6805.440000000006</v>
      </c>
      <c r="D112" s="17">
        <f>IF(S112="","",INT(M112*S112*Data!E109+0.5))</f>
        <v>2379</v>
      </c>
      <c r="E112" s="20">
        <f>Data!B109*Data!E109*IF(Data!G109="A",(1-C$5/100),IF(Data!G109="B",(1-D$5/100),(1-E$5/100)))</f>
        <v>9073.9200000000073</v>
      </c>
      <c r="M112" s="15">
        <f>IF(Data!F109=0,"",Data!F109*SQRT(Data!C109/20))</f>
        <v>11.014058794895359</v>
      </c>
      <c r="N112" s="16">
        <f>IF(M112="","",MIN(4,(1-A$5/100)*Data!D109/M112))</f>
        <v>0.1416371592934485</v>
      </c>
      <c r="O112" s="17">
        <f t="shared" si="8"/>
        <v>2.6698032212862111</v>
      </c>
      <c r="P112" s="18">
        <f t="shared" si="9"/>
        <v>0.70505599205365865</v>
      </c>
      <c r="Q112" s="16">
        <f>IF(M112="","",MIN(4,IF(Data!G109="A",(1-C$5/100)*Data!D109/M112,IF(Data!G109="B",(1-D$5/100)*Data!D109/M112,(1-E$5/100)*Data!D109/M112))))</f>
        <v>0.188849545724598</v>
      </c>
      <c r="R112" s="17">
        <f t="shared" si="10"/>
        <v>2.5597822359502902</v>
      </c>
      <c r="S112" s="18">
        <f t="shared" si="11"/>
        <v>0.52947653369491698</v>
      </c>
      <c r="T112" s="20">
        <f>IF(Data!G109="A",C$5,IF(Data!G109="B",D$5,E$5))*Data!B109*Data!E109</f>
        <v>21777408</v>
      </c>
      <c r="U112">
        <f>Data!B109*Data!E109</f>
        <v>226848</v>
      </c>
    </row>
    <row r="113" spans="1:21">
      <c r="A113">
        <v>105</v>
      </c>
      <c r="B113" s="17">
        <f>IF(P113="","",INT(M113*P113*Data!E110+0.5))</f>
        <v>8187</v>
      </c>
      <c r="C113" s="20">
        <f>Data!B110*Data!E110*(1-A$5/100)</f>
        <v>3831.6000000000035</v>
      </c>
      <c r="D113" s="17">
        <f>IF(S113="","",INT(M113*S113*Data!E110+0.5))</f>
        <v>4749</v>
      </c>
      <c r="E113" s="20">
        <f>Data!B110*Data!E110*IF(Data!G110="A",(1-C$5/100),IF(Data!G110="B",(1-D$5/100),(1-E$5/100)))</f>
        <v>7663.2000000000071</v>
      </c>
      <c r="M113" s="15">
        <f>IF(Data!F110=0,"",Data!F110*SQRT(Data!C110/20))</f>
        <v>6.925626112454256</v>
      </c>
      <c r="N113" s="16">
        <f>IF(M113="","",MIN(4,(1-A$5/100)*Data!D110/M113))</f>
        <v>9.0966504655381322E-2</v>
      </c>
      <c r="O113" s="17">
        <f t="shared" si="8"/>
        <v>2.8307955890059655</v>
      </c>
      <c r="P113" s="18">
        <f t="shared" si="9"/>
        <v>0.95327598361247901</v>
      </c>
      <c r="Q113" s="16">
        <f>IF(M113="","",MIN(4,IF(Data!G110="A",(1-C$5/100)*Data!D110/M113,IF(Data!G110="B",(1-D$5/100)*Data!D110/M113,(1-E$5/100)*Data!D110/M113))))</f>
        <v>0.18193300931076264</v>
      </c>
      <c r="R113" s="17">
        <f t="shared" si="10"/>
        <v>2.5743172503822715</v>
      </c>
      <c r="S113" s="18">
        <f t="shared" si="11"/>
        <v>0.55297717638149657</v>
      </c>
      <c r="T113" s="20">
        <f>IF(Data!G110="A",C$5,IF(Data!G110="B",D$5,E$5))*Data!B110*Data!E110</f>
        <v>12005680</v>
      </c>
      <c r="U113">
        <f>Data!B110*Data!E110</f>
        <v>127720</v>
      </c>
    </row>
    <row r="114" spans="1:21">
      <c r="A114">
        <v>106</v>
      </c>
      <c r="B114" s="17">
        <f>IF(P114="","",INT(M114*P114*Data!E111+0.5))</f>
        <v>24255</v>
      </c>
      <c r="C114" s="20">
        <f>Data!B111*Data!E111*(1-A$5/100)</f>
        <v>13075.230000000012</v>
      </c>
      <c r="D114" s="17">
        <f>IF(S114="","",INT(M114*S114*Data!E111+0.5))</f>
        <v>21116</v>
      </c>
      <c r="E114" s="20">
        <f>Data!B111*Data!E111*IF(Data!G111="A",(1-C$5/100),IF(Data!G111="B",(1-D$5/100),(1-E$5/100)))</f>
        <v>17433.640000000014</v>
      </c>
      <c r="M114" s="15">
        <f>IF(Data!F111=0,"",Data!F111*SQRT(Data!C111/20))</f>
        <v>9.9209834070555551</v>
      </c>
      <c r="N114" s="16">
        <f>IF(M114="","",MIN(4,(1-A$5/100)*Data!D111/M114))</f>
        <v>6.3501769345966283E-2</v>
      </c>
      <c r="O114" s="17">
        <f t="shared" si="8"/>
        <v>2.955038213691922</v>
      </c>
      <c r="P114" s="18">
        <f t="shared" si="9"/>
        <v>1.1387180504469825</v>
      </c>
      <c r="Q114" s="16">
        <f>IF(M114="","",MIN(4,IF(Data!G111="A",(1-C$5/100)*Data!D111/M114,IF(Data!G111="B",(1-D$5/100)*Data!D111/M114,(1-E$5/100)*Data!D111/M114))))</f>
        <v>8.4669025794621711E-2</v>
      </c>
      <c r="R114" s="17">
        <f t="shared" si="10"/>
        <v>2.8560263828396235</v>
      </c>
      <c r="S114" s="18">
        <f t="shared" si="11"/>
        <v>0.9913378400675722</v>
      </c>
      <c r="T114" s="20">
        <f>IF(Data!G111="A",C$5,IF(Data!G111="B",D$5,E$5))*Data!B111*Data!E111</f>
        <v>41840736</v>
      </c>
      <c r="U114">
        <f>Data!B111*Data!E111</f>
        <v>435841</v>
      </c>
    </row>
    <row r="115" spans="1:21">
      <c r="A115">
        <v>107</v>
      </c>
      <c r="B115" s="17">
        <f>IF(P115="","",INT(M115*P115*Data!E112+0.5))</f>
        <v>6695</v>
      </c>
      <c r="C115" s="20">
        <f>Data!B112*Data!E112*(1-A$5/100)</f>
        <v>2019.8400000000017</v>
      </c>
      <c r="D115" s="17">
        <f>IF(S115="","",INT(M115*S115*Data!E112+0.5))</f>
        <v>4505</v>
      </c>
      <c r="E115" s="20">
        <f>Data!B112*Data!E112*IF(Data!G112="A",(1-C$5/100),IF(Data!G112="B",(1-D$5/100),(1-E$5/100)))</f>
        <v>4039.6800000000035</v>
      </c>
      <c r="M115" s="15">
        <f>IF(Data!F112=0,"",Data!F112*SQRT(Data!C112/20))</f>
        <v>5.6134516442306612</v>
      </c>
      <c r="N115" s="16">
        <f>IF(M115="","",MIN(4,(1-A$5/100)*Data!D112/M115))</f>
        <v>6.4131664939164057E-2</v>
      </c>
      <c r="O115" s="17">
        <f t="shared" si="8"/>
        <v>2.951696107885506</v>
      </c>
      <c r="P115" s="18">
        <f t="shared" si="9"/>
        <v>1.1337927321396255</v>
      </c>
      <c r="Q115" s="16">
        <f>IF(M115="","",MIN(4,IF(Data!G112="A",(1-C$5/100)*Data!D112/M115,IF(Data!G112="B",(1-D$5/100)*Data!D112/M115,(1-E$5/100)*Data!D112/M115))))</f>
        <v>0.12826332987832811</v>
      </c>
      <c r="R115" s="17">
        <f t="shared" si="10"/>
        <v>2.7066982750551554</v>
      </c>
      <c r="S115" s="18">
        <f t="shared" si="11"/>
        <v>0.76280459595925199</v>
      </c>
      <c r="T115" s="20">
        <f>IF(Data!G112="A",C$5,IF(Data!G112="B",D$5,E$5))*Data!B112*Data!E112</f>
        <v>6328832</v>
      </c>
      <c r="U115">
        <f>Data!B112*Data!E112</f>
        <v>67328</v>
      </c>
    </row>
    <row r="116" spans="1:21">
      <c r="A116">
        <v>108</v>
      </c>
      <c r="B116" s="17">
        <f>IF(P116="","",INT(M116*P116*Data!E113+0.5))</f>
        <v>1358</v>
      </c>
      <c r="C116" s="20">
        <f>Data!B113*Data!E113*(1-A$5/100)</f>
        <v>2687.4300000000026</v>
      </c>
      <c r="D116" s="17">
        <f>IF(S116="","",INT(M116*S116*Data!E113+0.5))</f>
        <v>928</v>
      </c>
      <c r="E116" s="20">
        <f>Data!B113*Data!E113*IF(Data!G113="A",(1-C$5/100),IF(Data!G113="B",(1-D$5/100),(1-E$5/100)))</f>
        <v>3583.240000000003</v>
      </c>
      <c r="M116" s="15">
        <f>IF(Data!F113=0,"",Data!F113*SQRT(Data!C113/20))</f>
        <v>80.116928390857566</v>
      </c>
      <c r="N116" s="16">
        <f>IF(M116="","",MIN(4,(1-A$5/100)*Data!D113/M116))</f>
        <v>0.17299714652542306</v>
      </c>
      <c r="O116" s="17">
        <f t="shared" si="8"/>
        <v>2.5938072754648469</v>
      </c>
      <c r="P116" s="18">
        <f t="shared" si="9"/>
        <v>0.58433939942740054</v>
      </c>
      <c r="Q116" s="16">
        <f>IF(M116="","",MIN(4,IF(Data!G113="A",(1-C$5/100)*Data!D113/M116,IF(Data!G113="B",(1-D$5/100)*Data!D113/M116,(1-E$5/100)*Data!D113/M116))))</f>
        <v>0.23066286203389741</v>
      </c>
      <c r="R116" s="17">
        <f t="shared" si="10"/>
        <v>2.4804177142874164</v>
      </c>
      <c r="S116" s="18">
        <f t="shared" si="11"/>
        <v>0.39939696250801288</v>
      </c>
      <c r="T116" s="20">
        <f>IF(Data!G113="A",C$5,IF(Data!G113="B",D$5,E$5))*Data!B113*Data!E113</f>
        <v>8599776</v>
      </c>
      <c r="U116">
        <f>Data!B113*Data!E113</f>
        <v>89581</v>
      </c>
    </row>
    <row r="117" spans="1:21">
      <c r="A117">
        <v>109</v>
      </c>
      <c r="B117" s="17">
        <f>IF(P117="","",INT(M117*P117*Data!E114+0.5))</f>
        <v>423</v>
      </c>
      <c r="C117" s="20">
        <f>Data!B114*Data!E114*(1-A$5/100)</f>
        <v>1274.4000000000012</v>
      </c>
      <c r="D117" s="17">
        <f>IF(S117="","",INT(M117*S117*Data!E114+0.5))</f>
        <v>871</v>
      </c>
      <c r="E117" s="20">
        <f>Data!B114*Data!E114*IF(Data!G114="A",(1-C$5/100),IF(Data!G114="B",(1-D$5/100),(1-E$5/100)))</f>
        <v>679.67999999999586</v>
      </c>
      <c r="M117" s="15">
        <f>IF(Data!F114=0,"",Data!F114*SQRT(Data!C114/20))</f>
        <v>31.820095491363841</v>
      </c>
      <c r="N117" s="16">
        <f>IF(M117="","",MIN(4,(1-A$5/100)*Data!D114/M117))</f>
        <v>0.24135691239784002</v>
      </c>
      <c r="O117" s="17">
        <f t="shared" si="8"/>
        <v>2.4620789545281934</v>
      </c>
      <c r="P117" s="18">
        <f t="shared" si="9"/>
        <v>0.36889694883128676</v>
      </c>
      <c r="Q117" s="16">
        <f>IF(M117="","",MIN(4,IF(Data!G114="A",(1-C$5/100)*Data!D114/M117,IF(Data!G114="B",(1-D$5/100)*Data!D114/M117,(1-E$5/100)*Data!D114/M117))))</f>
        <v>0.12872368661218045</v>
      </c>
      <c r="R117" s="17">
        <f t="shared" si="10"/>
        <v>2.7053742989049416</v>
      </c>
      <c r="S117" s="18">
        <f t="shared" si="11"/>
        <v>0.76074158752698062</v>
      </c>
      <c r="T117" s="20">
        <f>IF(Data!G114="A",C$5,IF(Data!G114="B",D$5,E$5))*Data!B114*Data!E114</f>
        <v>4180032</v>
      </c>
      <c r="U117">
        <f>Data!B114*Data!E114</f>
        <v>42480</v>
      </c>
    </row>
    <row r="118" spans="1:21">
      <c r="A118">
        <v>110</v>
      </c>
      <c r="B118" s="17">
        <f>IF(P118="","",INT(M118*P118*Data!E115+0.5))</f>
        <v>0</v>
      </c>
      <c r="C118" s="20">
        <f>Data!B115*Data!E115*(1-A$5/100)</f>
        <v>647.13000000000056</v>
      </c>
      <c r="D118" s="17">
        <f>IF(S118="","",INT(M118*S118*Data!E115+0.5))</f>
        <v>0</v>
      </c>
      <c r="E118" s="20">
        <f>Data!B115*Data!E115*IF(Data!G115="A",(1-C$5/100),IF(Data!G115="B",(1-D$5/100),(1-E$5/100)))</f>
        <v>862.84000000000071</v>
      </c>
      <c r="M118" s="15">
        <f>IF(Data!F115=0,"",Data!F115*SQRT(Data!C115/20))</f>
        <v>10.148137627696173</v>
      </c>
      <c r="N118" s="16">
        <f>IF(M118="","",MIN(4,(1-A$5/100)*Data!D115/M118))</f>
        <v>0.52324871762755942</v>
      </c>
      <c r="O118" s="17">
        <f t="shared" si="8"/>
        <v>2.1246817554055393</v>
      </c>
      <c r="P118" s="18">
        <f t="shared" si="9"/>
        <v>0</v>
      </c>
      <c r="Q118" s="16">
        <f>IF(M118="","",MIN(4,IF(Data!G115="A",(1-C$5/100)*Data!D115/M118,IF(Data!G115="B",(1-D$5/100)*Data!D115/M118,(1-E$5/100)*Data!D115/M118))))</f>
        <v>0.69766495683674579</v>
      </c>
      <c r="R118" s="17">
        <f t="shared" si="10"/>
        <v>1.9846683392571169</v>
      </c>
      <c r="S118" s="18">
        <f t="shared" si="11"/>
        <v>0</v>
      </c>
      <c r="T118" s="20">
        <f>IF(Data!G115="A",C$5,IF(Data!G115="B",D$5,E$5))*Data!B115*Data!E115</f>
        <v>2070816</v>
      </c>
      <c r="U118">
        <f>Data!B115*Data!E115</f>
        <v>21571</v>
      </c>
    </row>
    <row r="119" spans="1:21">
      <c r="A119">
        <v>111</v>
      </c>
      <c r="B119" s="17">
        <f>IF(P119="","",INT(M119*P119*Data!E116+0.5))</f>
        <v>475</v>
      </c>
      <c r="C119" s="20">
        <f>Data!B116*Data!E116*(1-A$5/100)</f>
        <v>1517.9100000000014</v>
      </c>
      <c r="D119" s="17">
        <f>IF(S119="","",INT(M119*S119*Data!E116+0.5))</f>
        <v>219</v>
      </c>
      <c r="E119" s="20">
        <f>Data!B116*Data!E116*IF(Data!G116="A",(1-C$5/100),IF(Data!G116="B",(1-D$5/100),(1-E$5/100)))</f>
        <v>2023.8800000000017</v>
      </c>
      <c r="M119" s="15">
        <f>IF(Data!F116=0,"",Data!F116*SQRT(Data!C116/20))</f>
        <v>66.482523358162922</v>
      </c>
      <c r="N119" s="16">
        <f>IF(M119="","",MIN(4,(1-A$5/100)*Data!D116/M119))</f>
        <v>0.23870935094480658</v>
      </c>
      <c r="O119" s="17">
        <f t="shared" si="8"/>
        <v>2.4665548785193105</v>
      </c>
      <c r="P119" s="18">
        <f t="shared" si="9"/>
        <v>0.37635695815604253</v>
      </c>
      <c r="Q119" s="16">
        <f>IF(M119="","",MIN(4,IF(Data!G116="A",(1-C$5/100)*Data!D116/M119,IF(Data!G116="B",(1-D$5/100)*Data!D116/M119,(1-E$5/100)*Data!D116/M119))))</f>
        <v>0.31827913459307544</v>
      </c>
      <c r="R119" s="17">
        <f t="shared" si="10"/>
        <v>2.3470255268837299</v>
      </c>
      <c r="S119" s="18">
        <f t="shared" si="11"/>
        <v>0.17341713255678207</v>
      </c>
      <c r="T119" s="20">
        <f>IF(Data!G116="A",C$5,IF(Data!G116="B",D$5,E$5))*Data!B116*Data!E116</f>
        <v>4857312</v>
      </c>
      <c r="U119">
        <f>Data!B116*Data!E116</f>
        <v>50597</v>
      </c>
    </row>
    <row r="120" spans="1:21">
      <c r="A120">
        <v>112</v>
      </c>
      <c r="B120" s="17">
        <f>IF(P120="","",INT(M120*P120*Data!E117+0.5))</f>
        <v>1611</v>
      </c>
      <c r="C120" s="20">
        <f>Data!B117*Data!E117*(1-A$5/100)</f>
        <v>4321.6500000000042</v>
      </c>
      <c r="D120" s="17">
        <f>IF(S120="","",INT(M120*S120*Data!E117+0.5))</f>
        <v>1079</v>
      </c>
      <c r="E120" s="20">
        <f>Data!B117*Data!E117*IF(Data!G117="A",(1-C$5/100),IF(Data!G117="B",(1-D$5/100),(1-E$5/100)))</f>
        <v>5762.2000000000053</v>
      </c>
      <c r="M120" s="15">
        <f>IF(Data!F117=0,"",Data!F117*SQRT(Data!C117/20))</f>
        <v>60.676671422230875</v>
      </c>
      <c r="N120" s="16">
        <f>IF(M120="","",MIN(4,(1-A$5/100)*Data!D117/M120))</f>
        <v>0.17848704858309161</v>
      </c>
      <c r="O120" s="17">
        <f t="shared" si="8"/>
        <v>2.5817347461683187</v>
      </c>
      <c r="P120" s="18">
        <f t="shared" si="9"/>
        <v>0.56493304186881743</v>
      </c>
      <c r="Q120" s="16">
        <f>IF(M120="","",MIN(4,IF(Data!G117="A",(1-C$5/100)*Data!D117/M120,IF(Data!G117="B",(1-D$5/100)*Data!D117/M120,(1-E$5/100)*Data!D117/M120))))</f>
        <v>0.23798273144412216</v>
      </c>
      <c r="R120" s="17">
        <f t="shared" si="10"/>
        <v>2.4677905410851286</v>
      </c>
      <c r="S120" s="18">
        <f t="shared" si="11"/>
        <v>0.37841461572694129</v>
      </c>
      <c r="T120" s="20">
        <f>IF(Data!G117="A",C$5,IF(Data!G117="B",D$5,E$5))*Data!B117*Data!E117</f>
        <v>13829280</v>
      </c>
      <c r="U120">
        <f>Data!B117*Data!E117</f>
        <v>144055</v>
      </c>
    </row>
    <row r="121" spans="1:21">
      <c r="A121">
        <v>113</v>
      </c>
      <c r="B121" s="17">
        <f>IF(P121="","",INT(M121*P121*Data!E118+0.5))</f>
        <v>1413</v>
      </c>
      <c r="C121" s="20">
        <f>Data!B118*Data!E118*(1-A$5/100)</f>
        <v>3257.8200000000029</v>
      </c>
      <c r="D121" s="17">
        <f>IF(S121="","",INT(M121*S121*Data!E118+0.5))</f>
        <v>2318</v>
      </c>
      <c r="E121" s="20">
        <f>Data!B118*Data!E118*IF(Data!G118="A",(1-C$5/100),IF(Data!G118="B",(1-D$5/100),(1-E$5/100)))</f>
        <v>1737.5039999999894</v>
      </c>
      <c r="M121" s="15">
        <f>IF(Data!F118=0,"",Data!F118*SQRT(Data!C118/20))</f>
        <v>138.26536638474192</v>
      </c>
      <c r="N121" s="16">
        <f>IF(M121="","",MIN(4,(1-A$5/100)*Data!D118/M121))</f>
        <v>0.17770176756795841</v>
      </c>
      <c r="O121" s="17">
        <f t="shared" si="8"/>
        <v>2.5834420873646686</v>
      </c>
      <c r="P121" s="18">
        <f t="shared" si="9"/>
        <v>0.56768151007897438</v>
      </c>
      <c r="Q121" s="16">
        <f>IF(M121="","",MIN(4,IF(Data!G118="A",(1-C$5/100)*Data!D118/M121,IF(Data!G118="B",(1-D$5/100)*Data!D118/M121,(1-E$5/100)*Data!D118/M121))))</f>
        <v>9.4774276036243846E-2</v>
      </c>
      <c r="R121" s="17">
        <f t="shared" si="10"/>
        <v>2.8162724189275221</v>
      </c>
      <c r="S121" s="18">
        <f t="shared" si="11"/>
        <v>0.93126936371358238</v>
      </c>
      <c r="T121" s="20">
        <f>IF(Data!G118="A",C$5,IF(Data!G118="B",D$5,E$5))*Data!B118*Data!E118</f>
        <v>10685649.600000001</v>
      </c>
      <c r="U121">
        <f>Data!B118*Data!E118</f>
        <v>108594</v>
      </c>
    </row>
    <row r="122" spans="1:21">
      <c r="A122">
        <v>114</v>
      </c>
      <c r="B122" s="17">
        <f>IF(P122="","",INT(M122*P122*Data!E119+0.5))</f>
        <v>0</v>
      </c>
      <c r="C122" s="20">
        <f>Data!B119*Data!E119*(1-A$5/100)</f>
        <v>1253.0400000000011</v>
      </c>
      <c r="D122" s="17">
        <f>IF(S122="","",INT(M122*S122*Data!E119+0.5))</f>
        <v>227</v>
      </c>
      <c r="E122" s="20">
        <f>Data!B119*Data!E119*IF(Data!G119="A",(1-C$5/100),IF(Data!G119="B",(1-D$5/100),(1-E$5/100)))</f>
        <v>668.28799999999592</v>
      </c>
      <c r="M122" s="15">
        <f>IF(Data!F119=0,"",Data!F119*SQRT(Data!C119/20))</f>
        <v>13.257159086490118</v>
      </c>
      <c r="N122" s="16">
        <f>IF(M122="","",MIN(4,(1-A$5/100)*Data!D119/M122))</f>
        <v>0.4503227245785873</v>
      </c>
      <c r="O122" s="17">
        <f t="shared" si="8"/>
        <v>2.1941871843405401</v>
      </c>
      <c r="P122" s="18">
        <f t="shared" si="9"/>
        <v>0</v>
      </c>
      <c r="Q122" s="16">
        <f>IF(M122="","",MIN(4,IF(Data!G119="A",(1-C$5/100)*Data!D119/M122,IF(Data!G119="B",(1-D$5/100)*Data!D119/M122,(1-E$5/100)*Data!D119/M122))))</f>
        <v>0.24017211977524489</v>
      </c>
      <c r="R122" s="17">
        <f t="shared" si="10"/>
        <v>2.4640768492011427</v>
      </c>
      <c r="S122" s="18">
        <f t="shared" si="11"/>
        <v>0.37222811091405161</v>
      </c>
      <c r="T122" s="20">
        <f>IF(Data!G119="A",C$5,IF(Data!G119="B",D$5,E$5))*Data!B119*Data!E119</f>
        <v>4109971.2000000007</v>
      </c>
      <c r="U122">
        <f>Data!B119*Data!E119</f>
        <v>41768</v>
      </c>
    </row>
    <row r="123" spans="1:21">
      <c r="A123">
        <v>115</v>
      </c>
      <c r="B123" s="17">
        <f>IF(P123="","",INT(M123*P123*Data!E120+0.5))</f>
        <v>1308</v>
      </c>
      <c r="C123" s="20">
        <f>Data!B120*Data!E120*(1-A$5/100)</f>
        <v>2614.0800000000022</v>
      </c>
      <c r="D123" s="17">
        <f>IF(S123="","",INT(M123*S123*Data!E120+0.5))</f>
        <v>888</v>
      </c>
      <c r="E123" s="20">
        <f>Data!B120*Data!E120*IF(Data!G120="A",(1-C$5/100),IF(Data!G120="B",(1-D$5/100),(1-E$5/100)))</f>
        <v>3485.4400000000032</v>
      </c>
      <c r="M123" s="15">
        <f>IF(Data!F120=0,"",Data!F120*SQRT(Data!C120/20))</f>
        <v>80.824749570333864</v>
      </c>
      <c r="N123" s="16">
        <f>IF(M123="","",MIN(4,(1-A$5/100)*Data!D120/M123))</f>
        <v>0.17482268828688491</v>
      </c>
      <c r="O123" s="17">
        <f t="shared" si="8"/>
        <v>2.5897571086594096</v>
      </c>
      <c r="P123" s="18">
        <f t="shared" si="9"/>
        <v>0.57783606951956112</v>
      </c>
      <c r="Q123" s="16">
        <f>IF(M123="","",MIN(4,IF(Data!G120="A",(1-C$5/100)*Data!D120/M123,IF(Data!G120="B",(1-D$5/100)*Data!D120/M123,(1-E$5/100)*Data!D120/M123))))</f>
        <v>0.23309691771584656</v>
      </c>
      <c r="R123" s="17">
        <f t="shared" si="10"/>
        <v>2.4761820888109956</v>
      </c>
      <c r="S123" s="18">
        <f t="shared" si="11"/>
        <v>0.39236775163727799</v>
      </c>
      <c r="T123" s="20">
        <f>IF(Data!G120="A",C$5,IF(Data!G120="B",D$5,E$5))*Data!B120*Data!E120</f>
        <v>8365056</v>
      </c>
      <c r="U123">
        <f>Data!B120*Data!E120</f>
        <v>87136</v>
      </c>
    </row>
    <row r="124" spans="1:21">
      <c r="A124">
        <v>116</v>
      </c>
      <c r="B124" s="17">
        <f>IF(P124="","",INT(M124*P124*Data!E121+0.5))</f>
        <v>584</v>
      </c>
      <c r="C124" s="20">
        <f>Data!B121*Data!E121*(1-A$5/100)</f>
        <v>1438.2000000000012</v>
      </c>
      <c r="D124" s="17">
        <f>IF(S124="","",INT(M124*S124*Data!E121+0.5))</f>
        <v>319</v>
      </c>
      <c r="E124" s="20">
        <f>Data!B121*Data!E121*IF(Data!G121="A",(1-C$5/100),IF(Data!G121="B",(1-D$5/100),(1-E$5/100)))</f>
        <v>1917.6000000000017</v>
      </c>
      <c r="M124" s="15">
        <f>IF(Data!F121=0,"",Data!F121*SQRT(Data!C121/20))</f>
        <v>39.509328491378334</v>
      </c>
      <c r="N124" s="16">
        <f>IF(M124="","",MIN(4,(1-A$5/100)*Data!D121/M124))</f>
        <v>0.21868253219958966</v>
      </c>
      <c r="O124" s="17">
        <f t="shared" si="8"/>
        <v>2.5018281867392473</v>
      </c>
      <c r="P124" s="18">
        <f t="shared" si="9"/>
        <v>0.4347906505468998</v>
      </c>
      <c r="Q124" s="16">
        <f>IF(M124="","",MIN(4,IF(Data!G121="A",(1-C$5/100)*Data!D121/M124,IF(Data!G121="B",(1-D$5/100)*Data!D121/M124,(1-E$5/100)*Data!D121/M124))))</f>
        <v>0.29157670959945287</v>
      </c>
      <c r="R124" s="17">
        <f t="shared" si="10"/>
        <v>2.3840679795382158</v>
      </c>
      <c r="S124" s="18">
        <f t="shared" si="11"/>
        <v>0.23716181064726397</v>
      </c>
      <c r="T124" s="20">
        <f>IF(Data!G121="A",C$5,IF(Data!G121="B",D$5,E$5))*Data!B121*Data!E121</f>
        <v>4602240</v>
      </c>
      <c r="U124">
        <f>Data!B121*Data!E121</f>
        <v>47940</v>
      </c>
    </row>
    <row r="125" spans="1:21">
      <c r="A125">
        <v>117</v>
      </c>
      <c r="B125" s="17">
        <f>IF(P125="","",INT(M125*P125*Data!E122+0.5))</f>
        <v>236</v>
      </c>
      <c r="C125" s="20">
        <f>Data!B122*Data!E122*(1-A$5/100)</f>
        <v>1315.4400000000012</v>
      </c>
      <c r="D125" s="17">
        <f>IF(S125="","",INT(M125*S125*Data!E122+0.5))</f>
        <v>635</v>
      </c>
      <c r="E125" s="20">
        <f>Data!B122*Data!E122*IF(Data!G122="A",(1-C$5/100),IF(Data!G122="B",(1-D$5/100),(1-E$5/100)))</f>
        <v>701.56799999999578</v>
      </c>
      <c r="M125" s="15">
        <f>IF(Data!F122=0,"",Data!F122*SQRT(Data!C122/20))</f>
        <v>34.657171608831369</v>
      </c>
      <c r="N125" s="16">
        <f>IF(M125="","",MIN(4,(1-A$5/100)*Data!D122/M125))</f>
        <v>0.28911764967706433</v>
      </c>
      <c r="O125" s="17">
        <f t="shared" si="8"/>
        <v>2.3876178479125238</v>
      </c>
      <c r="P125" s="18">
        <f t="shared" si="9"/>
        <v>0.2432290904491452</v>
      </c>
      <c r="Q125" s="16">
        <f>IF(M125="","",MIN(4,IF(Data!G122="A",(1-C$5/100)*Data!D122/M125,IF(Data!G122="B",(1-D$5/100)*Data!D122/M125,(1-E$5/100)*Data!D122/M125))))</f>
        <v>0.15419607982776659</v>
      </c>
      <c r="R125" s="17">
        <f t="shared" si="10"/>
        <v>2.6377900421593821</v>
      </c>
      <c r="S125" s="18">
        <f t="shared" si="11"/>
        <v>0.65450189688345817</v>
      </c>
      <c r="T125" s="20">
        <f>IF(Data!G122="A",C$5,IF(Data!G122="B",D$5,E$5))*Data!B122*Data!E122</f>
        <v>4314643.2000000011</v>
      </c>
      <c r="U125">
        <f>Data!B122*Data!E122</f>
        <v>43848</v>
      </c>
    </row>
    <row r="126" spans="1:21">
      <c r="A126">
        <v>118</v>
      </c>
      <c r="B126" s="17">
        <f>IF(P126="","",INT(M126*P126*Data!E123+0.5))</f>
        <v>405</v>
      </c>
      <c r="C126" s="20">
        <f>Data!B123*Data!E123*(1-A$5/100)</f>
        <v>947.70000000000084</v>
      </c>
      <c r="D126" s="17">
        <f>IF(S126="","",INT(M126*S126*Data!E123+0.5))</f>
        <v>199</v>
      </c>
      <c r="E126" s="20">
        <f>Data!B123*Data!E123*IF(Data!G123="A",(1-C$5/100),IF(Data!G123="B",(1-D$5/100),(1-E$5/100)))</f>
        <v>1263.600000000001</v>
      </c>
      <c r="M126" s="15">
        <f>IF(Data!F123=0,"",Data!F123*SQRT(Data!C123/20))</f>
        <v>18.989604391796512</v>
      </c>
      <c r="N126" s="16">
        <f>IF(M126="","",MIN(4,(1-A$5/100)*Data!D123/M126))</f>
        <v>0.23223232611971206</v>
      </c>
      <c r="O126" s="17">
        <f t="shared" si="8"/>
        <v>2.4776823505581582</v>
      </c>
      <c r="P126" s="18">
        <f t="shared" si="9"/>
        <v>0.39485854442073881</v>
      </c>
      <c r="Q126" s="16">
        <f>IF(M126="","",MIN(4,IF(Data!G123="A",(1-C$5/100)*Data!D123/M126,IF(Data!G123="B",(1-D$5/100)*Data!D123/M126,(1-E$5/100)*Data!D123/M126))))</f>
        <v>0.30964310149294944</v>
      </c>
      <c r="R126" s="17">
        <f t="shared" si="10"/>
        <v>2.3587169574503504</v>
      </c>
      <c r="S126" s="18">
        <f t="shared" si="11"/>
        <v>0.19362281571787535</v>
      </c>
      <c r="T126" s="20">
        <f>IF(Data!G123="A",C$5,IF(Data!G123="B",D$5,E$5))*Data!B123*Data!E123</f>
        <v>3032640</v>
      </c>
      <c r="U126">
        <f>Data!B123*Data!E123</f>
        <v>31590</v>
      </c>
    </row>
    <row r="127" spans="1:21">
      <c r="A127">
        <v>119</v>
      </c>
      <c r="B127" s="17">
        <f>IF(P127="","",INT(M127*P127*Data!E124+0.5))</f>
        <v>0</v>
      </c>
      <c r="C127" s="20">
        <f>Data!B124*Data!E124*(1-A$5/100)</f>
        <v>110.88000000000009</v>
      </c>
      <c r="D127" s="17">
        <f>IF(S127="","",INT(M127*S127*Data!E124+0.5))</f>
        <v>0</v>
      </c>
      <c r="E127" s="20">
        <f>Data!B124*Data!E124*IF(Data!G124="A",(1-C$5/100),IF(Data!G124="B",(1-D$5/100),(1-E$5/100)))</f>
        <v>147.84000000000015</v>
      </c>
      <c r="M127" s="15">
        <f>IF(Data!F124=0,"",Data!F124*SQRT(Data!C124/20))</f>
        <v>7.8366170163561968</v>
      </c>
      <c r="N127" s="16">
        <f>IF(M127="","",MIN(4,(1-A$5/100)*Data!D124/M127))</f>
        <v>0.94556107367939801</v>
      </c>
      <c r="O127" s="17">
        <f t="shared" si="8"/>
        <v>1.8250560053589662</v>
      </c>
      <c r="P127" s="18">
        <f t="shared" si="9"/>
        <v>0</v>
      </c>
      <c r="Q127" s="16">
        <f>IF(M127="","",MIN(4,IF(Data!G124="A",(1-C$5/100)*Data!D124/M127,IF(Data!G124="B",(1-D$5/100)*Data!D124/M127,(1-E$5/100)*Data!D124/M127))))</f>
        <v>1.2607480982391976</v>
      </c>
      <c r="R127" s="17">
        <f t="shared" si="10"/>
        <v>1.6599594205260755</v>
      </c>
      <c r="S127" s="18">
        <f t="shared" si="11"/>
        <v>0</v>
      </c>
      <c r="T127" s="20">
        <f>IF(Data!G124="A",C$5,IF(Data!G124="B",D$5,E$5))*Data!B124*Data!E124</f>
        <v>354816</v>
      </c>
      <c r="U127">
        <f>Data!B124*Data!E124</f>
        <v>3696</v>
      </c>
    </row>
    <row r="128" spans="1:21">
      <c r="A128">
        <v>120</v>
      </c>
      <c r="B128" s="17">
        <f>IF(P128="","",INT(M128*P128*Data!E125+0.5))</f>
        <v>0</v>
      </c>
      <c r="C128" s="20">
        <f>Data!B125*Data!E125*(1-A$5/100)</f>
        <v>671.58000000000061</v>
      </c>
      <c r="D128" s="17">
        <f>IF(S128="","",INT(M128*S128*Data!E125+0.5))</f>
        <v>0</v>
      </c>
      <c r="E128" s="20">
        <f>Data!B125*Data!E125*IF(Data!G125="A",(1-C$5/100),IF(Data!G125="B",(1-D$5/100),(1-E$5/100)))</f>
        <v>895.44000000000085</v>
      </c>
      <c r="M128" s="15">
        <f>IF(Data!F125=0,"",Data!F125*SQRT(Data!C125/20))</f>
        <v>9.7432370904329826</v>
      </c>
      <c r="N128" s="16">
        <f>IF(M128="","",MIN(4,(1-A$5/100)*Data!D125/M128))</f>
        <v>0.5295981152985263</v>
      </c>
      <c r="O128" s="17">
        <f t="shared" si="8"/>
        <v>2.118997284342818</v>
      </c>
      <c r="P128" s="18">
        <f t="shared" si="9"/>
        <v>0</v>
      </c>
      <c r="Q128" s="16">
        <f>IF(M128="","",MIN(4,IF(Data!G125="A",(1-C$5/100)*Data!D125/M128,IF(Data!G125="B",(1-D$5/100)*Data!D125/M128,(1-E$5/100)*Data!D125/M128))))</f>
        <v>0.7061308203980351</v>
      </c>
      <c r="R128" s="17">
        <f t="shared" si="10"/>
        <v>1.9785816501091573</v>
      </c>
      <c r="S128" s="18">
        <f t="shared" si="11"/>
        <v>0</v>
      </c>
      <c r="T128" s="20">
        <f>IF(Data!G125="A",C$5,IF(Data!G125="B",D$5,E$5))*Data!B125*Data!E125</f>
        <v>2149056</v>
      </c>
      <c r="U128">
        <f>Data!B125*Data!E125</f>
        <v>22386</v>
      </c>
    </row>
    <row r="129" spans="1:21">
      <c r="A129">
        <v>121</v>
      </c>
      <c r="B129" s="17">
        <f>IF(P129="","",INT(M129*P129*Data!E126+0.5))</f>
        <v>0</v>
      </c>
      <c r="C129" s="20">
        <f>Data!B126*Data!E126*(1-A$5/100)</f>
        <v>212.40000000000018</v>
      </c>
      <c r="D129" s="17">
        <f>IF(S129="","",INT(M129*S129*Data!E126+0.5))</f>
        <v>0</v>
      </c>
      <c r="E129" s="20">
        <f>Data!B126*Data!E126*IF(Data!G126="A",(1-C$5/100),IF(Data!G126="B",(1-D$5/100),(1-E$5/100)))</f>
        <v>283.20000000000027</v>
      </c>
      <c r="M129" s="15">
        <f>IF(Data!F126=0,"",Data!F126*SQRT(Data!C126/20))</f>
        <v>7.8722791202055591</v>
      </c>
      <c r="N129" s="16">
        <f>IF(M129="","",MIN(4,(1-A$5/100)*Data!D126/M129))</f>
        <v>0.71643801164569665</v>
      </c>
      <c r="O129" s="17">
        <f t="shared" si="8"/>
        <v>1.9712440048805087</v>
      </c>
      <c r="P129" s="18">
        <f t="shared" si="9"/>
        <v>0</v>
      </c>
      <c r="Q129" s="16">
        <f>IF(M129="","",MIN(4,IF(Data!G126="A",(1-C$5/100)*Data!D126/M129,IF(Data!G126="B",(1-D$5/100)*Data!D126/M129,(1-E$5/100)*Data!D126/M129))))</f>
        <v>0.95525068219426224</v>
      </c>
      <c r="R129" s="17">
        <f t="shared" si="10"/>
        <v>1.8194611240347469</v>
      </c>
      <c r="S129" s="18">
        <f t="shared" si="11"/>
        <v>0</v>
      </c>
      <c r="T129" s="20">
        <f>IF(Data!G126="A",C$5,IF(Data!G126="B",D$5,E$5))*Data!B126*Data!E126</f>
        <v>679680</v>
      </c>
      <c r="U129">
        <f>Data!B126*Data!E126</f>
        <v>7080</v>
      </c>
    </row>
    <row r="130" spans="1:21">
      <c r="A130">
        <v>122</v>
      </c>
      <c r="B130" s="17">
        <f>IF(P130="","",INT(M130*P130*Data!E127+0.5))</f>
        <v>0</v>
      </c>
      <c r="C130" s="20">
        <f>Data!B127*Data!E127*(1-A$5/100)</f>
        <v>459.6900000000004</v>
      </c>
      <c r="D130" s="17">
        <f>IF(S130="","",INT(M130*S130*Data!E127+0.5))</f>
        <v>24</v>
      </c>
      <c r="E130" s="20">
        <f>Data!B127*Data!E127*IF(Data!G127="A",(1-C$5/100),IF(Data!G127="B",(1-D$5/100),(1-E$5/100)))</f>
        <v>245.16799999999853</v>
      </c>
      <c r="M130" s="15">
        <f>IF(Data!F127=0,"",Data!F127*SQRT(Data!C127/20))</f>
        <v>22.83770059901676</v>
      </c>
      <c r="N130" s="16">
        <f>IF(M130="","",MIN(4,(1-A$5/100)*Data!D127/M130))</f>
        <v>0.66074953275504844</v>
      </c>
      <c r="O130" s="17">
        <f t="shared" si="8"/>
        <v>2.0118739250138979</v>
      </c>
      <c r="P130" s="18">
        <f t="shared" si="9"/>
        <v>0</v>
      </c>
      <c r="Q130" s="16">
        <f>IF(M130="","",MIN(4,IF(Data!G127="A",(1-C$5/100)*Data!D127/M130,IF(Data!G127="B",(1-D$5/100)*Data!D127/M130,(1-E$5/100)*Data!D127/M130))))</f>
        <v>0.35239975080269009</v>
      </c>
      <c r="R130" s="17">
        <f t="shared" si="10"/>
        <v>2.3032268687638195</v>
      </c>
      <c r="S130" s="18">
        <f t="shared" si="11"/>
        <v>9.6989578619888051E-2</v>
      </c>
      <c r="T130" s="20">
        <f>IF(Data!G127="A",C$5,IF(Data!G127="B",D$5,E$5))*Data!B127*Data!E127</f>
        <v>1507783.2000000002</v>
      </c>
      <c r="U130">
        <f>Data!B127*Data!E127</f>
        <v>15323</v>
      </c>
    </row>
    <row r="131" spans="1:21">
      <c r="A131">
        <v>123</v>
      </c>
      <c r="B131" s="17">
        <f>IF(P131="","",INT(M131*P131*Data!E128+0.5))</f>
        <v>57</v>
      </c>
      <c r="C131" s="20">
        <f>Data!B128*Data!E128*(1-A$5/100)</f>
        <v>541.11000000000047</v>
      </c>
      <c r="D131" s="17">
        <f>IF(S131="","",INT(M131*S131*Data!E128+0.5))</f>
        <v>0</v>
      </c>
      <c r="E131" s="20">
        <f>Data!B128*Data!E128*IF(Data!G128="A",(1-C$5/100),IF(Data!G128="B",(1-D$5/100),(1-E$5/100)))</f>
        <v>721.48000000000059</v>
      </c>
      <c r="M131" s="15">
        <f>IF(Data!F128=0,"",Data!F128*SQRT(Data!C128/20))</f>
        <v>30.529463703538436</v>
      </c>
      <c r="N131" s="16">
        <f>IF(M131="","",MIN(4,(1-A$5/100)*Data!D128/M131))</f>
        <v>0.34687802258290579</v>
      </c>
      <c r="O131" s="17">
        <f t="shared" si="8"/>
        <v>2.310073588958145</v>
      </c>
      <c r="P131" s="18">
        <f t="shared" si="9"/>
        <v>0.10901473562686012</v>
      </c>
      <c r="Q131" s="16">
        <f>IF(M131="","",MIN(4,IF(Data!G128="A",(1-C$5/100)*Data!D128/M131,IF(Data!G128="B",(1-D$5/100)*Data!D128/M131,(1-E$5/100)*Data!D128/M131))))</f>
        <v>0.46250403011054109</v>
      </c>
      <c r="R131" s="17">
        <f t="shared" si="10"/>
        <v>2.1819889645684283</v>
      </c>
      <c r="S131" s="18">
        <f t="shared" si="11"/>
        <v>0</v>
      </c>
      <c r="T131" s="20">
        <f>IF(Data!G128="A",C$5,IF(Data!G128="B",D$5,E$5))*Data!B128*Data!E128</f>
        <v>1731552</v>
      </c>
      <c r="U131">
        <f>Data!B128*Data!E128</f>
        <v>18037</v>
      </c>
    </row>
    <row r="132" spans="1:21">
      <c r="A132">
        <v>124</v>
      </c>
      <c r="B132" s="17">
        <f>IF(P132="","",INT(M132*P132*Data!E129+0.5))</f>
        <v>1651</v>
      </c>
      <c r="C132" s="20">
        <f>Data!B129*Data!E129*(1-A$5/100)</f>
        <v>3246.450000000003</v>
      </c>
      <c r="D132" s="17">
        <f>IF(S132="","",INT(M132*S132*Data!E129+0.5))</f>
        <v>2610</v>
      </c>
      <c r="E132" s="20">
        <f>Data!B129*Data!E129*IF(Data!G129="A",(1-C$5/100),IF(Data!G129="B",(1-D$5/100),(1-E$5/100)))</f>
        <v>1731.4399999999896</v>
      </c>
      <c r="M132" s="15">
        <f>IF(Data!F129=0,"",Data!F129*SQRT(Data!C129/20))</f>
        <v>116.69103167079892</v>
      </c>
      <c r="N132" s="16">
        <f>IF(M132="","",MIN(4,(1-A$5/100)*Data!D129/M132))</f>
        <v>0.16453706617459513</v>
      </c>
      <c r="O132" s="17">
        <f t="shared" si="8"/>
        <v>2.6130661378172708</v>
      </c>
      <c r="P132" s="18">
        <f t="shared" si="9"/>
        <v>0.61516449060595646</v>
      </c>
      <c r="Q132" s="16">
        <f>IF(M132="","",MIN(4,IF(Data!G129="A",(1-C$5/100)*Data!D129/M132,IF(Data!G129="B",(1-D$5/100)*Data!D129/M132,(1-E$5/100)*Data!D129/M132))))</f>
        <v>8.7753101959783461E-2</v>
      </c>
      <c r="R132" s="17">
        <f t="shared" si="10"/>
        <v>2.843471814428979</v>
      </c>
      <c r="S132" s="18">
        <f t="shared" si="11"/>
        <v>0.972425352429092</v>
      </c>
      <c r="T132" s="20">
        <f>IF(Data!G129="A",C$5,IF(Data!G129="B",D$5,E$5))*Data!B129*Data!E129</f>
        <v>10648356</v>
      </c>
      <c r="U132">
        <f>Data!B129*Data!E129</f>
        <v>108215</v>
      </c>
    </row>
    <row r="133" spans="1:21">
      <c r="A133">
        <v>125</v>
      </c>
      <c r="B133" s="17">
        <f>IF(P133="","",INT(M133*P133*Data!E130+0.5))</f>
        <v>0</v>
      </c>
      <c r="C133" s="20">
        <f>Data!B130*Data!E130*(1-A$5/100)</f>
        <v>81.510000000000076</v>
      </c>
      <c r="D133" s="17">
        <f>IF(S133="","",INT(M133*S133*Data!E130+0.5))</f>
        <v>0</v>
      </c>
      <c r="E133" s="20">
        <f>Data!B130*Data!E130*IF(Data!G130="A",(1-C$5/100),IF(Data!G130="B",(1-D$5/100),(1-E$5/100)))</f>
        <v>108.68000000000009</v>
      </c>
      <c r="M133" s="15">
        <f>IF(Data!F130=0,"",Data!F130*SQRT(Data!C130/20))</f>
        <v>4.7087335671507455</v>
      </c>
      <c r="N133" s="16">
        <f>IF(M133="","",MIN(4,(1-A$5/100)*Data!D130/M133))</f>
        <v>1.3506816449265446</v>
      </c>
      <c r="O133" s="17">
        <f t="shared" si="8"/>
        <v>1.6179175042295921</v>
      </c>
      <c r="P133" s="18">
        <f t="shared" si="9"/>
        <v>0</v>
      </c>
      <c r="Q133" s="16">
        <f>IF(M133="","",MIN(4,IF(Data!G130="A",(1-C$5/100)*Data!D130/M133,IF(Data!G130="B",(1-D$5/100)*Data!D130/M133,(1-E$5/100)*Data!D130/M133))))</f>
        <v>1.8009088599020597</v>
      </c>
      <c r="R133" s="17">
        <f t="shared" si="10"/>
        <v>1.429088137795899</v>
      </c>
      <c r="S133" s="18">
        <f t="shared" si="11"/>
        <v>0</v>
      </c>
      <c r="T133" s="20">
        <f>IF(Data!G130="A",C$5,IF(Data!G130="B",D$5,E$5))*Data!B130*Data!E130</f>
        <v>260832</v>
      </c>
      <c r="U133">
        <f>Data!B130*Data!E130</f>
        <v>2717</v>
      </c>
    </row>
    <row r="134" spans="1:21">
      <c r="A134">
        <v>126</v>
      </c>
      <c r="B134" s="17">
        <f>IF(P134="","",INT(M134*P134*Data!E131+0.5))</f>
        <v>8495</v>
      </c>
      <c r="C134" s="20">
        <f>Data!B131*Data!E131*(1-A$5/100)</f>
        <v>10200.900000000009</v>
      </c>
      <c r="D134" s="17">
        <f>IF(S134="","",INT(M134*S134*Data!E131+0.5))</f>
        <v>11267</v>
      </c>
      <c r="E134" s="20">
        <f>Data!B131*Data!E131*IF(Data!G131="A",(1-C$5/100),IF(Data!G131="B",(1-D$5/100),(1-E$5/100)))</f>
        <v>5440.4799999999668</v>
      </c>
      <c r="M134" s="15">
        <f>IF(Data!F131=0,"",Data!F131*SQRT(Data!C131/20))</f>
        <v>118.85881636600156</v>
      </c>
      <c r="N134" s="16">
        <f>IF(M134="","",MIN(4,(1-A$5/100)*Data!D131/M134))</f>
        <v>8.8844902909706217E-2</v>
      </c>
      <c r="O134" s="17">
        <f t="shared" si="8"/>
        <v>2.8391199361158286</v>
      </c>
      <c r="P134" s="18">
        <f t="shared" si="9"/>
        <v>0.96585728671342874</v>
      </c>
      <c r="Q134" s="16">
        <f>IF(M134="","",MIN(4,IF(Data!G131="A",(1-C$5/100)*Data!D131/M134,IF(Data!G131="B",(1-D$5/100)*Data!D131/M134,(1-E$5/100)*Data!D131/M134))))</f>
        <v>4.7383948218509657E-2</v>
      </c>
      <c r="R134" s="17">
        <f t="shared" si="10"/>
        <v>3.0525103325779441</v>
      </c>
      <c r="S134" s="18">
        <f t="shared" si="11"/>
        <v>1.2809427359629382</v>
      </c>
      <c r="T134" s="20">
        <f>IF(Data!G131="A",C$5,IF(Data!G131="B",D$5,E$5))*Data!B131*Data!E131</f>
        <v>33458952</v>
      </c>
      <c r="U134">
        <f>Data!B131*Data!E131</f>
        <v>340030</v>
      </c>
    </row>
    <row r="135" spans="1:21">
      <c r="A135">
        <v>127</v>
      </c>
      <c r="B135" s="17">
        <f>IF(P135="","",INT(M135*P135*Data!E132+0.5))</f>
        <v>11103</v>
      </c>
      <c r="C135" s="20">
        <f>Data!B132*Data!E132*(1-A$5/100)</f>
        <v>12082.350000000011</v>
      </c>
      <c r="D135" s="17">
        <f>IF(S135="","",INT(M135*S135*Data!E132+0.5))</f>
        <v>14432</v>
      </c>
      <c r="E135" s="20">
        <f>Data!B132*Data!E132*IF(Data!G132="A",(1-C$5/100),IF(Data!G132="B",(1-D$5/100),(1-E$5/100)))</f>
        <v>6443.919999999961</v>
      </c>
      <c r="M135" s="15">
        <f>IF(Data!F132=0,"",Data!F132*SQRT(Data!C132/20))</f>
        <v>308.45981968565133</v>
      </c>
      <c r="N135" s="16">
        <f>IF(M135="","",MIN(4,(1-A$5/100)*Data!D132/M135))</f>
        <v>7.8875751223593762E-2</v>
      </c>
      <c r="O135" s="17">
        <f t="shared" si="8"/>
        <v>2.8807357901657062</v>
      </c>
      <c r="P135" s="18">
        <f t="shared" si="9"/>
        <v>1.0284089948079964</v>
      </c>
      <c r="Q135" s="16">
        <f>IF(M135="","",MIN(4,IF(Data!G132="A",(1-C$5/100)*Data!D132/M135,IF(Data!G132="B",(1-D$5/100)*Data!D132/M135,(1-E$5/100)*Data!D132/M135))))</f>
        <v>4.206706731924971E-2</v>
      </c>
      <c r="R135" s="17">
        <f t="shared" si="10"/>
        <v>3.0912547632937661</v>
      </c>
      <c r="S135" s="18">
        <f t="shared" si="11"/>
        <v>1.3367468168804701</v>
      </c>
      <c r="T135" s="20">
        <f>IF(Data!G132="A",C$5,IF(Data!G132="B",D$5,E$5))*Data!B132*Data!E132</f>
        <v>39630108</v>
      </c>
      <c r="U135">
        <f>Data!B132*Data!E132</f>
        <v>402745</v>
      </c>
    </row>
    <row r="136" spans="1:21">
      <c r="A136">
        <v>128</v>
      </c>
      <c r="B136" s="17">
        <f>IF(P136="","",INT(M136*P136*Data!E133+0.5))</f>
        <v>5540</v>
      </c>
      <c r="C136" s="20">
        <f>Data!B133*Data!E133*(1-A$5/100)</f>
        <v>14524.080000000013</v>
      </c>
      <c r="D136" s="17">
        <f>IF(S136="","",INT(M136*S136*Data!E133+0.5))</f>
        <v>8001</v>
      </c>
      <c r="E136" s="20">
        <f>Data!B133*Data!E133*IF(Data!G133="A",(1-C$5/100),IF(Data!G133="B",(1-D$5/100),(1-E$5/100)))</f>
        <v>7746.1759999999531</v>
      </c>
      <c r="M136" s="15">
        <f>IF(Data!F133=0,"",Data!F133*SQRT(Data!C133/20))</f>
        <v>49.775853938155052</v>
      </c>
      <c r="N136" s="16">
        <f>IF(M136="","",MIN(4,(1-A$5/100)*Data!D133/M136))</f>
        <v>0.12837549724288772</v>
      </c>
      <c r="O136" s="17">
        <f t="shared" si="8"/>
        <v>2.7063753064986007</v>
      </c>
      <c r="P136" s="18">
        <f t="shared" si="9"/>
        <v>0.7623014120307543</v>
      </c>
      <c r="Q136" s="16">
        <f>IF(M136="","",MIN(4,IF(Data!G133="A",(1-C$5/100)*Data!D133/M136,IF(Data!G133="B",(1-D$5/100)*Data!D133/M136,(1-E$5/100)*Data!D133/M136))))</f>
        <v>6.8466931862872976E-2</v>
      </c>
      <c r="R136" s="17">
        <f t="shared" si="10"/>
        <v>2.9294512486932014</v>
      </c>
      <c r="S136" s="18">
        <f t="shared" si="11"/>
        <v>1.1009243004943123</v>
      </c>
      <c r="T136" s="20">
        <f>IF(Data!G133="A",C$5,IF(Data!G133="B",D$5,E$5))*Data!B133*Data!E133</f>
        <v>47638982.400000006</v>
      </c>
      <c r="U136">
        <f>Data!B133*Data!E133</f>
        <v>484136</v>
      </c>
    </row>
    <row r="137" spans="1:21">
      <c r="A137">
        <v>129</v>
      </c>
      <c r="B137" s="17">
        <f>IF(P137="","",INT(M137*P137*Data!E134+0.5))</f>
        <v>16641</v>
      </c>
      <c r="C137" s="20">
        <f>Data!B134*Data!E134*(1-A$5/100)</f>
        <v>9590.8800000000083</v>
      </c>
      <c r="D137" s="17">
        <f>IF(S137="","",INT(M137*S137*Data!E134+0.5))</f>
        <v>14663</v>
      </c>
      <c r="E137" s="20">
        <f>Data!B134*Data!E134*IF(Data!G134="A",(1-C$5/100),IF(Data!G134="B",(1-D$5/100),(1-E$5/100)))</f>
        <v>12787.840000000011</v>
      </c>
      <c r="M137" s="15">
        <f>IF(Data!F134=0,"",Data!F134*SQRT(Data!C134/20))</f>
        <v>129.96270956223265</v>
      </c>
      <c r="N137" s="16">
        <f>IF(M137="","",MIN(4,(1-A$5/100)*Data!D134/M137))</f>
        <v>5.5169671547719241E-2</v>
      </c>
      <c r="O137" s="17">
        <f t="shared" si="8"/>
        <v>3.0022590886223233</v>
      </c>
      <c r="P137" s="18">
        <f t="shared" si="9"/>
        <v>1.2079570601299345</v>
      </c>
      <c r="Q137" s="16">
        <f>IF(M137="","",MIN(4,IF(Data!G134="A",(1-C$5/100)*Data!D134/M137,IF(Data!G134="B",(1-D$5/100)*Data!D134/M137,(1-E$5/100)*Data!D134/M137))))</f>
        <v>7.3559562063625669E-2</v>
      </c>
      <c r="R137" s="17">
        <f t="shared" si="10"/>
        <v>2.9048572237395391</v>
      </c>
      <c r="S137" s="18">
        <f t="shared" si="11"/>
        <v>1.06440813828822</v>
      </c>
      <c r="T137" s="20">
        <f>IF(Data!G134="A",C$5,IF(Data!G134="B",D$5,E$5))*Data!B134*Data!E134</f>
        <v>30690816</v>
      </c>
      <c r="U137">
        <f>Data!B134*Data!E134</f>
        <v>319696</v>
      </c>
    </row>
    <row r="138" spans="1:21">
      <c r="A138">
        <v>130</v>
      </c>
      <c r="B138" s="17">
        <f>IF(P138="","",INT(M138*P138*Data!E135+0.5))</f>
        <v>3527</v>
      </c>
      <c r="C138" s="20">
        <f>Data!B135*Data!E135*(1-A$5/100)</f>
        <v>7003.9500000000062</v>
      </c>
      <c r="D138" s="17">
        <f>IF(S138="","",INT(M138*S138*Data!E135+0.5))</f>
        <v>2690</v>
      </c>
      <c r="E138" s="20">
        <f>Data!B135*Data!E135*IF(Data!G135="A",(1-C$5/100),IF(Data!G135="B",(1-D$5/100),(1-E$5/100)))</f>
        <v>9338.6000000000076</v>
      </c>
      <c r="M138" s="15">
        <f>IF(Data!F135=0,"",Data!F135*SQRT(Data!C135/20))</f>
        <v>18.183572278299263</v>
      </c>
      <c r="N138" s="16">
        <f>IF(M138="","",MIN(4,(1-A$5/100)*Data!D135/M138))</f>
        <v>0.13528694815021736</v>
      </c>
      <c r="O138" s="17">
        <f t="shared" si="8"/>
        <v>2.6869295215515092</v>
      </c>
      <c r="P138" s="18">
        <f t="shared" si="9"/>
        <v>0.73192958261673391</v>
      </c>
      <c r="Q138" s="16">
        <f>IF(M138="","",MIN(4,IF(Data!G135="A",(1-C$5/100)*Data!D135/M138,IF(Data!G135="B",(1-D$5/100)*Data!D135/M138,(1-E$5/100)*Data!D135/M138))))</f>
        <v>0.18038259753362315</v>
      </c>
      <c r="R138" s="17">
        <f t="shared" si="10"/>
        <v>2.577639639065449</v>
      </c>
      <c r="S138" s="18">
        <f t="shared" si="11"/>
        <v>0.55833542426566707</v>
      </c>
      <c r="T138" s="20">
        <f>IF(Data!G135="A",C$5,IF(Data!G135="B",D$5,E$5))*Data!B135*Data!E135</f>
        <v>22412640</v>
      </c>
      <c r="U138">
        <f>Data!B135*Data!E135</f>
        <v>233465</v>
      </c>
    </row>
    <row r="139" spans="1:21">
      <c r="A139">
        <v>131</v>
      </c>
      <c r="B139" s="17">
        <f>IF(P139="","",INT(M139*P139*Data!E136+0.5))</f>
        <v>1852</v>
      </c>
      <c r="C139" s="20">
        <f>Data!B136*Data!E136*(1-A$5/100)</f>
        <v>3810.2100000000032</v>
      </c>
      <c r="D139" s="17">
        <f>IF(S139="","",INT(M139*S139*Data!E136+0.5))</f>
        <v>1315</v>
      </c>
      <c r="E139" s="20">
        <f>Data!B136*Data!E136*IF(Data!G136="A",(1-C$5/100),IF(Data!G136="B",(1-D$5/100),(1-E$5/100)))</f>
        <v>5080.2800000000043</v>
      </c>
      <c r="M139" s="15">
        <f>IF(Data!F136=0,"",Data!F136*SQRT(Data!C136/20))</f>
        <v>12.262803053263172</v>
      </c>
      <c r="N139" s="16">
        <f>IF(M139="","",MIN(4,(1-A$5/100)*Data!D136/M139))</f>
        <v>0.16146389951790976</v>
      </c>
      <c r="O139" s="17">
        <f t="shared" si="8"/>
        <v>2.6202715913192889</v>
      </c>
      <c r="P139" s="18">
        <f t="shared" si="9"/>
        <v>0.62665583963972404</v>
      </c>
      <c r="Q139" s="16">
        <f>IF(M139="","",MIN(4,IF(Data!G136="A",(1-C$5/100)*Data!D136/M139,IF(Data!G136="B",(1-D$5/100)*Data!D136/M139,(1-E$5/100)*Data!D136/M139))))</f>
        <v>0.21528519935721302</v>
      </c>
      <c r="R139" s="17">
        <f t="shared" si="10"/>
        <v>2.5080787602009944</v>
      </c>
      <c r="S139" s="18">
        <f t="shared" si="11"/>
        <v>0.44508059382081527</v>
      </c>
      <c r="T139" s="20">
        <f>IF(Data!G136="A",C$5,IF(Data!G136="B",D$5,E$5))*Data!B136*Data!E136</f>
        <v>12192672</v>
      </c>
      <c r="U139">
        <f>Data!B136*Data!E136</f>
        <v>127007</v>
      </c>
    </row>
    <row r="140" spans="1:21">
      <c r="A140">
        <v>132</v>
      </c>
      <c r="B140" s="17">
        <f>IF(P140="","",INT(M140*P140*Data!E137+0.5))</f>
        <v>2185</v>
      </c>
      <c r="C140" s="20">
        <f>Data!B137*Data!E137*(1-A$5/100)</f>
        <v>6207.5700000000052</v>
      </c>
      <c r="D140" s="17">
        <f>IF(S140="","",INT(M140*S140*Data!E137+0.5))</f>
        <v>3473</v>
      </c>
      <c r="E140" s="20">
        <f>Data!B137*Data!E137*IF(Data!G137="A",(1-C$5/100),IF(Data!G137="B",(1-D$5/100),(1-E$5/100)))</f>
        <v>3310.7039999999802</v>
      </c>
      <c r="M140" s="15">
        <f>IF(Data!F137=0,"",Data!F137*SQRT(Data!C137/20))</f>
        <v>4.3252611909128866</v>
      </c>
      <c r="N140" s="16">
        <f>IF(M140="","",MIN(4,(1-A$5/100)*Data!D137/M140))</f>
        <v>0.16646393552201594</v>
      </c>
      <c r="O140" s="17">
        <f t="shared" si="8"/>
        <v>2.6086067196605298</v>
      </c>
      <c r="P140" s="18">
        <f t="shared" si="9"/>
        <v>0.6080413083897932</v>
      </c>
      <c r="Q140" s="16">
        <f>IF(M140="","",MIN(4,IF(Data!G137="A",(1-C$5/100)*Data!D137/M140,IF(Data!G137="B",(1-D$5/100)*Data!D137/M140,(1-E$5/100)*Data!D137/M140))))</f>
        <v>8.8780765611741225E-2</v>
      </c>
      <c r="R140" s="17">
        <f t="shared" si="10"/>
        <v>2.8393742861241158</v>
      </c>
      <c r="S140" s="18">
        <f t="shared" si="11"/>
        <v>0.9662413392969752</v>
      </c>
      <c r="T140" s="20">
        <f>IF(Data!G137="A",C$5,IF(Data!G137="B",D$5,E$5))*Data!B137*Data!E137</f>
        <v>20360829.600000001</v>
      </c>
      <c r="U140">
        <f>Data!B137*Data!E137</f>
        <v>206919</v>
      </c>
    </row>
    <row r="141" spans="1:21">
      <c r="A141">
        <v>133</v>
      </c>
      <c r="B141" s="17">
        <f>IF(P141="","",INT(M141*P141*Data!E138+0.5))</f>
        <v>0</v>
      </c>
      <c r="C141" s="20">
        <f>Data!B138*Data!E138*(1-A$5/100)</f>
        <v>919.92000000000087</v>
      </c>
      <c r="D141" s="17">
        <f>IF(S141="","",INT(M141*S141*Data!E138+0.5))</f>
        <v>27</v>
      </c>
      <c r="E141" s="20">
        <f>Data!B138*Data!E138*IF(Data!G138="A",(1-C$5/100),IF(Data!G138="B",(1-D$5/100),(1-E$5/100)))</f>
        <v>490.62399999999701</v>
      </c>
      <c r="M141" s="15">
        <f>IF(Data!F138=0,"",Data!F138*SQRT(Data!C138/20))</f>
        <v>43.398930714913547</v>
      </c>
      <c r="N141" s="16">
        <f>IF(M141="","",MIN(4,(1-A$5/100)*Data!D138/M141))</f>
        <v>0.67674478417292805</v>
      </c>
      <c r="O141" s="17">
        <f t="shared" si="8"/>
        <v>1.9999494844226411</v>
      </c>
      <c r="P141" s="18">
        <f t="shared" si="9"/>
        <v>0</v>
      </c>
      <c r="Q141" s="16">
        <f>IF(M141="","",MIN(4,IF(Data!G138="A",(1-C$5/100)*Data!D138/M141,IF(Data!G138="B",(1-D$5/100)*Data!D138/M141,(1-E$5/100)*Data!D138/M141))))</f>
        <v>0.36093055155889248</v>
      </c>
      <c r="R141" s="17">
        <f t="shared" si="10"/>
        <v>2.292818191459399</v>
      </c>
      <c r="S141" s="18">
        <f t="shared" si="11"/>
        <v>7.8651944644665253E-2</v>
      </c>
      <c r="T141" s="20">
        <f>IF(Data!G138="A",C$5,IF(Data!G138="B",D$5,E$5))*Data!B138*Data!E138</f>
        <v>3017337.6</v>
      </c>
      <c r="U141">
        <f>Data!B138*Data!E138</f>
        <v>30664</v>
      </c>
    </row>
    <row r="142" spans="1:21">
      <c r="A142">
        <v>134</v>
      </c>
      <c r="B142" s="17">
        <f>IF(P142="","",INT(M142*P142*Data!E139+0.5))</f>
        <v>166</v>
      </c>
      <c r="C142" s="20">
        <f>Data!B139*Data!E139*(1-A$5/100)</f>
        <v>2353.800000000002</v>
      </c>
      <c r="D142" s="17">
        <f>IF(S142="","",INT(M142*S142*Data!E139+0.5))</f>
        <v>652</v>
      </c>
      <c r="E142" s="20">
        <f>Data!B139*Data!E139*IF(Data!G139="A",(1-C$5/100),IF(Data!G139="B",(1-D$5/100),(1-E$5/100)))</f>
        <v>1255.3599999999924</v>
      </c>
      <c r="M142" s="15">
        <f>IF(Data!F139=0,"",Data!F139*SQRT(Data!C139/20))</f>
        <v>56.872330601075248</v>
      </c>
      <c r="N142" s="16">
        <f>IF(M142="","",MIN(4,(1-A$5/100)*Data!D139/M142))</f>
        <v>0.33021330058953052</v>
      </c>
      <c r="O142" s="17">
        <f t="shared" si="8"/>
        <v>2.3312890770288659</v>
      </c>
      <c r="P142" s="18">
        <f t="shared" si="9"/>
        <v>0.14609204566490605</v>
      </c>
      <c r="Q142" s="16">
        <f>IF(M142="","",MIN(4,IF(Data!G139="A",(1-C$5/100)*Data!D139/M142,IF(Data!G139="B",(1-D$5/100)*Data!D139/M142,(1-E$5/100)*Data!D139/M142))))</f>
        <v>0.17611376031441506</v>
      </c>
      <c r="R142" s="17">
        <f t="shared" si="10"/>
        <v>2.5869143935427905</v>
      </c>
      <c r="S142" s="18">
        <f t="shared" si="11"/>
        <v>0.57326718360962425</v>
      </c>
      <c r="T142" s="20">
        <f>IF(Data!G139="A",C$5,IF(Data!G139="B",D$5,E$5))*Data!B139*Data!E139</f>
        <v>7720464</v>
      </c>
      <c r="U142">
        <f>Data!B139*Data!E139</f>
        <v>78460</v>
      </c>
    </row>
    <row r="143" spans="1:21">
      <c r="A143">
        <v>135</v>
      </c>
      <c r="B143" s="17">
        <f>IF(P143="","",INT(M143*P143*Data!E140+0.5))</f>
        <v>149</v>
      </c>
      <c r="C143" s="20">
        <f>Data!B140*Data!E140*(1-A$5/100)</f>
        <v>398.43000000000035</v>
      </c>
      <c r="D143" s="17">
        <f>IF(S143="","",INT(M143*S143*Data!E140+0.5))</f>
        <v>375</v>
      </c>
      <c r="E143" s="20">
        <f>Data!B140*Data!E140*IF(Data!G140="A",(1-C$5/100),IF(Data!G140="B",(1-D$5/100),(1-E$5/100)))</f>
        <v>212.4959999999987</v>
      </c>
      <c r="M143" s="15">
        <f>IF(Data!F140=0,"",Data!F140*SQRT(Data!C140/20))</f>
        <v>29.153673909996456</v>
      </c>
      <c r="N143" s="16">
        <f>IF(M143="","",MIN(4,(1-A$5/100)*Data!D140/M143))</f>
        <v>0.27886708293092094</v>
      </c>
      <c r="O143" s="17">
        <f t="shared" si="8"/>
        <v>2.4026892967578775</v>
      </c>
      <c r="P143" s="18">
        <f t="shared" si="9"/>
        <v>0.26890948958633376</v>
      </c>
      <c r="Q143" s="16">
        <f>IF(M143="","",MIN(4,IF(Data!G140="A",(1-C$5/100)*Data!D140/M143,IF(Data!G140="B",(1-D$5/100)*Data!D140/M143,(1-E$5/100)*Data!D140/M143))))</f>
        <v>0.14872911089649013</v>
      </c>
      <c r="R143" s="17">
        <f t="shared" si="10"/>
        <v>2.6514398306579814</v>
      </c>
      <c r="S143" s="18">
        <f t="shared" si="11"/>
        <v>0.67610898471313174</v>
      </c>
      <c r="T143" s="20">
        <f>IF(Data!G140="A",C$5,IF(Data!G140="B",D$5,E$5))*Data!B140*Data!E140</f>
        <v>1306850.4000000001</v>
      </c>
      <c r="U143">
        <f>Data!B140*Data!E140</f>
        <v>13281</v>
      </c>
    </row>
    <row r="144" spans="1:21">
      <c r="A144">
        <v>136</v>
      </c>
      <c r="B144" s="17">
        <f>IF(P144="","",INT(M144*P144*Data!E141+0.5))</f>
        <v>283</v>
      </c>
      <c r="C144" s="20">
        <f>Data!B141*Data!E141*(1-A$5/100)</f>
        <v>5333.1000000000049</v>
      </c>
      <c r="D144" s="17">
        <f>IF(S144="","",INT(M144*S144*Data!E141+0.5))</f>
        <v>1025</v>
      </c>
      <c r="E144" s="20">
        <f>Data!B141*Data!E141*IF(Data!G141="A",(1-C$5/100),IF(Data!G141="B",(1-D$5/100),(1-E$5/100)))</f>
        <v>2844.3199999999829</v>
      </c>
      <c r="M144" s="15">
        <f>IF(Data!F141=0,"",Data!F141*SQRT(Data!C141/20))</f>
        <v>60.303566948380279</v>
      </c>
      <c r="N144" s="16">
        <f>IF(M144="","",MIN(4,(1-A$5/100)*Data!D141/M144))</f>
        <v>0.32336395650844296</v>
      </c>
      <c r="O144" s="17">
        <f t="shared" si="8"/>
        <v>2.3402626785131848</v>
      </c>
      <c r="P144" s="18">
        <f t="shared" si="9"/>
        <v>0.16169220725165079</v>
      </c>
      <c r="Q144" s="16">
        <f>IF(M144="","",MIN(4,IF(Data!G141="A",(1-C$5/100)*Data!D141/M144,IF(Data!G141="B",(1-D$5/100)*Data!D141/M144,(1-E$5/100)*Data!D141/M144))))</f>
        <v>0.1724607768045017</v>
      </c>
      <c r="R144" s="17">
        <f t="shared" si="10"/>
        <v>2.5950041856009536</v>
      </c>
      <c r="S144" s="18">
        <f t="shared" si="11"/>
        <v>0.58625988000032092</v>
      </c>
      <c r="T144" s="20">
        <f>IF(Data!G141="A",C$5,IF(Data!G141="B",D$5,E$5))*Data!B141*Data!E141</f>
        <v>17492568</v>
      </c>
      <c r="U144">
        <f>Data!B141*Data!E141</f>
        <v>177770</v>
      </c>
    </row>
    <row r="145" spans="1:21">
      <c r="A145">
        <v>137</v>
      </c>
      <c r="B145" s="17">
        <f>IF(P145="","",INT(M145*P145*Data!E142+0.5))</f>
        <v>17788</v>
      </c>
      <c r="C145" s="20">
        <f>Data!B142*Data!E142*(1-A$5/100)</f>
        <v>15057.150000000014</v>
      </c>
      <c r="D145" s="17">
        <f>IF(S145="","",INT(M145*S145*Data!E142+0.5))</f>
        <v>22343</v>
      </c>
      <c r="E145" s="20">
        <f>Data!B142*Data!E142*IF(Data!G142="A",(1-C$5/100),IF(Data!G142="B",(1-D$5/100),(1-E$5/100)))</f>
        <v>8030.4799999999514</v>
      </c>
      <c r="M145" s="15">
        <f>IF(Data!F142=0,"",Data!F142*SQRT(Data!C142/20))</f>
        <v>416.72085560790339</v>
      </c>
      <c r="N145" s="16">
        <f>IF(M145="","",MIN(4,(1-A$5/100)*Data!D142/M145))</f>
        <v>6.1623985587518991E-2</v>
      </c>
      <c r="O145" s="17">
        <f t="shared" si="8"/>
        <v>2.965178584923116</v>
      </c>
      <c r="P145" s="18">
        <f t="shared" si="9"/>
        <v>1.1536417269991257</v>
      </c>
      <c r="Q145" s="16">
        <f>IF(M145="","",MIN(4,IF(Data!G142="A",(1-C$5/100)*Data!D142/M145,IF(Data!G142="B",(1-D$5/100)*Data!D142/M145,(1-E$5/100)*Data!D142/M145))))</f>
        <v>3.2866125646676569E-2</v>
      </c>
      <c r="R145" s="17">
        <f t="shared" si="10"/>
        <v>3.1700948502105448</v>
      </c>
      <c r="S145" s="18">
        <f t="shared" si="11"/>
        <v>1.4491066681409521</v>
      </c>
      <c r="T145" s="20">
        <f>IF(Data!G142="A",C$5,IF(Data!G142="B",D$5,E$5))*Data!B142*Data!E142</f>
        <v>49387452</v>
      </c>
      <c r="U145">
        <f>Data!B142*Data!E142</f>
        <v>501905</v>
      </c>
    </row>
    <row r="146" spans="1:21">
      <c r="A146">
        <v>138</v>
      </c>
      <c r="B146" s="17">
        <f>IF(P146="","",INT(M146*P146*Data!E143+0.5))</f>
        <v>4054</v>
      </c>
      <c r="C146" s="20">
        <f>Data!B143*Data!E143*(1-A$5/100)</f>
        <v>13726.440000000011</v>
      </c>
      <c r="D146" s="17">
        <f>IF(S146="","",INT(M146*S146*Data!E143+0.5))</f>
        <v>6171</v>
      </c>
      <c r="E146" s="20">
        <f>Data!B143*Data!E143*IF(Data!G143="A",(1-C$5/100),IF(Data!G143="B",(1-D$5/100),(1-E$5/100)))</f>
        <v>7320.7679999999555</v>
      </c>
      <c r="M146" s="15">
        <f>IF(Data!F143=0,"",Data!F143*SQRT(Data!C143/20))</f>
        <v>116.28561236430109</v>
      </c>
      <c r="N146" s="16">
        <f>IF(M146="","",MIN(4,(1-A$5/100)*Data!D143/M146))</f>
        <v>0.15014755174785596</v>
      </c>
      <c r="O146" s="17">
        <f t="shared" si="8"/>
        <v>2.6478575122145136</v>
      </c>
      <c r="P146" s="18">
        <f t="shared" si="9"/>
        <v>0.67044583093448351</v>
      </c>
      <c r="Q146" s="16">
        <f>IF(M146="","",MIN(4,IF(Data!G143="A",(1-C$5/100)*Data!D143/M146,IF(Data!G143="B",(1-D$5/100)*Data!D143/M146,(1-E$5/100)*Data!D143/M146))))</f>
        <v>8.0078694265522624E-2</v>
      </c>
      <c r="R146" s="17">
        <f t="shared" si="10"/>
        <v>2.8754767820025249</v>
      </c>
      <c r="S146" s="18">
        <f t="shared" si="11"/>
        <v>1.020535642802092</v>
      </c>
      <c r="T146" s="20">
        <f>IF(Data!G143="A",C$5,IF(Data!G143="B",D$5,E$5))*Data!B143*Data!E143</f>
        <v>45022723.200000003</v>
      </c>
      <c r="U146">
        <f>Data!B143*Data!E143</f>
        <v>457548</v>
      </c>
    </row>
    <row r="147" spans="1:21">
      <c r="A147">
        <v>139</v>
      </c>
      <c r="B147" s="17">
        <f>IF(P147="","",INT(M147*P147*Data!E144+0.5))</f>
        <v>374</v>
      </c>
      <c r="C147" s="20">
        <f>Data!B144*Data!E144*(1-A$5/100)</f>
        <v>3646.5000000000032</v>
      </c>
      <c r="D147" s="17">
        <f>IF(S147="","",INT(M147*S147*Data!E144+0.5))</f>
        <v>1034</v>
      </c>
      <c r="E147" s="20">
        <f>Data!B144*Data!E144*IF(Data!G144="A",(1-C$5/100),IF(Data!G144="B",(1-D$5/100),(1-E$5/100)))</f>
        <v>1944.7999999999881</v>
      </c>
      <c r="M147" s="15">
        <f>IF(Data!F144=0,"",Data!F144*SQRT(Data!C144/20))</f>
        <v>47.010339125176614</v>
      </c>
      <c r="N147" s="16">
        <f>IF(M147="","",MIN(4,(1-A$5/100)*Data!D144/M147))</f>
        <v>0.29291428771304956</v>
      </c>
      <c r="O147" s="17">
        <f t="shared" si="8"/>
        <v>2.3821474171839045</v>
      </c>
      <c r="P147" s="18">
        <f t="shared" si="9"/>
        <v>0.23387628488721188</v>
      </c>
      <c r="Q147" s="16">
        <f>IF(M147="","",MIN(4,IF(Data!G144="A",(1-C$5/100)*Data!D144/M147,IF(Data!G144="B",(1-D$5/100)*Data!D144/M147,(1-E$5/100)*Data!D144/M147))))</f>
        <v>0.15622095344695869</v>
      </c>
      <c r="R147" s="17">
        <f t="shared" si="10"/>
        <v>2.6328394626411824</v>
      </c>
      <c r="S147" s="18">
        <f t="shared" si="11"/>
        <v>0.64664601547923339</v>
      </c>
      <c r="T147" s="20">
        <f>IF(Data!G144="A",C$5,IF(Data!G144="B",D$5,E$5))*Data!B144*Data!E144</f>
        <v>11960520</v>
      </c>
      <c r="U147">
        <f>Data!B144*Data!E144</f>
        <v>121550</v>
      </c>
    </row>
    <row r="148" spans="1:21">
      <c r="A148">
        <v>140</v>
      </c>
      <c r="B148" s="17">
        <f>IF(P148="","",INT(M148*P148*Data!E145+0.5))</f>
        <v>0</v>
      </c>
      <c r="C148" s="20">
        <f>Data!B145*Data!E145*(1-A$5/100)</f>
        <v>1459.5000000000014</v>
      </c>
      <c r="D148" s="17">
        <f>IF(S148="","",INT(M148*S148*Data!E145+0.5))</f>
        <v>222</v>
      </c>
      <c r="E148" s="20">
        <f>Data!B145*Data!E145*IF(Data!G145="A",(1-C$5/100),IF(Data!G145="B",(1-D$5/100),(1-E$5/100)))</f>
        <v>778.39999999999532</v>
      </c>
      <c r="M148" s="15">
        <f>IF(Data!F145=0,"",Data!F145*SQRT(Data!C145/20))</f>
        <v>45.379166171865073</v>
      </c>
      <c r="N148" s="16">
        <f>IF(M148="","",MIN(4,(1-A$5/100)*Data!D145/M148))</f>
        <v>0.4660729093147804</v>
      </c>
      <c r="O148" s="17">
        <f t="shared" si="8"/>
        <v>2.1784632711027241</v>
      </c>
      <c r="P148" s="18">
        <f t="shared" si="9"/>
        <v>0</v>
      </c>
      <c r="Q148" s="16">
        <f>IF(M148="","",MIN(4,IF(Data!G145="A",(1-C$5/100)*Data!D145/M148,IF(Data!G145="B",(1-D$5/100)*Data!D145/M148,(1-E$5/100)*Data!D145/M148))))</f>
        <v>0.24857221830121448</v>
      </c>
      <c r="R148" s="17">
        <f t="shared" si="10"/>
        <v>2.4500856193995229</v>
      </c>
      <c r="S148" s="18">
        <f t="shared" si="11"/>
        <v>0.34885646068687731</v>
      </c>
      <c r="T148" s="20">
        <f>IF(Data!G145="A",C$5,IF(Data!G145="B",D$5,E$5))*Data!B145*Data!E145</f>
        <v>4787160</v>
      </c>
      <c r="U148">
        <f>Data!B145*Data!E145</f>
        <v>48650</v>
      </c>
    </row>
    <row r="149" spans="1:21">
      <c r="A149">
        <v>141</v>
      </c>
      <c r="B149" s="17">
        <f>IF(P149="","",INT(M149*P149*Data!E146+0.5))</f>
        <v>0</v>
      </c>
      <c r="C149" s="20">
        <f>Data!B146*Data!E146*(1-A$5/100)</f>
        <v>3539.2500000000032</v>
      </c>
      <c r="D149" s="17">
        <f>IF(S149="","",INT(M149*S149*Data!E146+0.5))</f>
        <v>422</v>
      </c>
      <c r="E149" s="20">
        <f>Data!B146*Data!E146*IF(Data!G146="A",(1-C$5/100),IF(Data!G146="B",(1-D$5/100),(1-E$5/100)))</f>
        <v>1887.5999999999885</v>
      </c>
      <c r="M149" s="15">
        <f>IF(Data!F146=0,"",Data!F146*SQRT(Data!C146/20))</f>
        <v>70.806115472686329</v>
      </c>
      <c r="N149" s="16">
        <f>IF(M149="","",MIN(4,(1-A$5/100)*Data!D146/M149))</f>
        <v>0.43386082960377004</v>
      </c>
      <c r="O149" s="17">
        <f t="shared" si="8"/>
        <v>2.2110944701015849</v>
      </c>
      <c r="P149" s="18">
        <f t="shared" si="9"/>
        <v>0</v>
      </c>
      <c r="Q149" s="16">
        <f>IF(M149="","",MIN(4,IF(Data!G146="A",(1-C$5/100)*Data!D146/M149,IF(Data!G146="B",(1-D$5/100)*Data!D146/M149,(1-E$5/100)*Data!D146/M149))))</f>
        <v>0.23139244245534241</v>
      </c>
      <c r="R149" s="17">
        <f t="shared" si="10"/>
        <v>2.4791442222183386</v>
      </c>
      <c r="S149" s="18">
        <f t="shared" si="11"/>
        <v>0.39728450150197542</v>
      </c>
      <c r="T149" s="20">
        <f>IF(Data!G146="A",C$5,IF(Data!G146="B",D$5,E$5))*Data!B146*Data!E146</f>
        <v>11608740</v>
      </c>
      <c r="U149">
        <f>Data!B146*Data!E146</f>
        <v>117975</v>
      </c>
    </row>
    <row r="150" spans="1:21">
      <c r="A150">
        <v>142</v>
      </c>
      <c r="B150" s="17">
        <f>IF(P150="","",INT(M150*P150*Data!E147+0.5))</f>
        <v>1129</v>
      </c>
      <c r="C150" s="20">
        <f>Data!B147*Data!E147*(1-A$5/100)</f>
        <v>12299.850000000011</v>
      </c>
      <c r="D150" s="17">
        <f>IF(S150="","",INT(M150*S150*Data!E147+0.5))</f>
        <v>2471</v>
      </c>
      <c r="E150" s="20">
        <f>Data!B147*Data!E147*IF(Data!G147="A",(1-C$5/100),IF(Data!G147="B",(1-D$5/100),(1-E$5/100)))</f>
        <v>6559.9199999999601</v>
      </c>
      <c r="M150" s="15">
        <f>IF(Data!F147=0,"",Data!F147*SQRT(Data!C147/20))</f>
        <v>75.106711400732408</v>
      </c>
      <c r="N150" s="16">
        <f>IF(M150="","",MIN(4,(1-A$5/100)*Data!D147/M150))</f>
        <v>0.25403854920765384</v>
      </c>
      <c r="O150" s="17">
        <f t="shared" si="8"/>
        <v>2.441191171284752</v>
      </c>
      <c r="P150" s="18">
        <f t="shared" si="9"/>
        <v>0.33394543433932294</v>
      </c>
      <c r="Q150" s="16">
        <f>IF(M150="","",MIN(4,IF(Data!G147="A",(1-C$5/100)*Data!D147/M150,IF(Data!G147="B",(1-D$5/100)*Data!D147/M150,(1-E$5/100)*Data!D147/M150))))</f>
        <v>0.1354872262440811</v>
      </c>
      <c r="R150" s="17">
        <f t="shared" si="10"/>
        <v>2.6863789110256544</v>
      </c>
      <c r="S150" s="18">
        <f t="shared" si="11"/>
        <v>0.73106742447568929</v>
      </c>
      <c r="T150" s="20">
        <f>IF(Data!G147="A",C$5,IF(Data!G147="B",D$5,E$5))*Data!B147*Data!E147</f>
        <v>40343508</v>
      </c>
      <c r="U150">
        <f>Data!B147*Data!E147</f>
        <v>409995</v>
      </c>
    </row>
    <row r="151" spans="1:21">
      <c r="A151">
        <v>143</v>
      </c>
      <c r="B151" s="17">
        <f>IF(P151="","",INT(M151*P151*Data!E148+0.5))</f>
        <v>1038</v>
      </c>
      <c r="C151" s="20">
        <f>Data!B148*Data!E148*(1-A$5/100)</f>
        <v>5143.3500000000049</v>
      </c>
      <c r="D151" s="17">
        <f>IF(S151="","",INT(M151*S151*Data!E148+0.5))</f>
        <v>1992</v>
      </c>
      <c r="E151" s="20">
        <f>Data!B148*Data!E148*IF(Data!G148="A",(1-C$5/100),IF(Data!G148="B",(1-D$5/100),(1-E$5/100)))</f>
        <v>2743.1199999999835</v>
      </c>
      <c r="M151" s="15">
        <f>IF(Data!F148=0,"",Data!F148*SQRT(Data!C148/20))</f>
        <v>29.181224139967998</v>
      </c>
      <c r="N151" s="16">
        <f>IF(M151="","",MIN(4,(1-A$5/100)*Data!D148/M151))</f>
        <v>0.22411671178120693</v>
      </c>
      <c r="O151" s="17">
        <f t="shared" si="8"/>
        <v>2.4919976888091746</v>
      </c>
      <c r="P151" s="18">
        <f t="shared" si="9"/>
        <v>0.41856825802322795</v>
      </c>
      <c r="Q151" s="16">
        <f>IF(M151="","",MIN(4,IF(Data!G148="A",(1-C$5/100)*Data!D148/M151,IF(Data!G148="B",(1-D$5/100)*Data!D148/M151,(1-E$5/100)*Data!D148/M151))))</f>
        <v>0.11952891294997621</v>
      </c>
      <c r="R151" s="17">
        <f t="shared" si="10"/>
        <v>2.7326305641039426</v>
      </c>
      <c r="S151" s="18">
        <f t="shared" si="11"/>
        <v>0.80307579038015453</v>
      </c>
      <c r="T151" s="20">
        <f>IF(Data!G148="A",C$5,IF(Data!G148="B",D$5,E$5))*Data!B148*Data!E148</f>
        <v>16870188</v>
      </c>
      <c r="U151">
        <f>Data!B148*Data!E148</f>
        <v>171445</v>
      </c>
    </row>
    <row r="152" spans="1:21">
      <c r="A152">
        <v>144</v>
      </c>
      <c r="B152" s="17">
        <f>IF(P152="","",INT(M152*P152*Data!E149+0.5))</f>
        <v>0</v>
      </c>
      <c r="C152" s="20">
        <f>Data!B149*Data!E149*(1-A$5/100)</f>
        <v>621.60000000000059</v>
      </c>
      <c r="D152" s="17">
        <f>IF(S152="","",INT(M152*S152*Data!E149+0.5))</f>
        <v>0</v>
      </c>
      <c r="E152" s="20">
        <f>Data!B149*Data!E149*IF(Data!G149="A",(1-C$5/100),IF(Data!G149="B",(1-D$5/100),(1-E$5/100)))</f>
        <v>331.51999999999799</v>
      </c>
      <c r="M152" s="15">
        <f>IF(Data!F149=0,"",Data!F149*SQRT(Data!C149/20))</f>
        <v>9.8215040029027829</v>
      </c>
      <c r="N152" s="16">
        <f>IF(M152="","",MIN(4,(1-A$5/100)*Data!D149/M152))</f>
        <v>1.2279178419553292</v>
      </c>
      <c r="O152" s="17">
        <f t="shared" si="8"/>
        <v>1.6757792151071036</v>
      </c>
      <c r="P152" s="18">
        <f t="shared" si="9"/>
        <v>0</v>
      </c>
      <c r="Q152" s="16">
        <f>IF(M152="","",MIN(4,IF(Data!G149="A",(1-C$5/100)*Data!D149/M152,IF(Data!G149="B",(1-D$5/100)*Data!D149/M152,(1-E$5/100)*Data!D149/M152))))</f>
        <v>0.65488951570950427</v>
      </c>
      <c r="R152" s="17">
        <f t="shared" si="10"/>
        <v>2.0162969267024495</v>
      </c>
      <c r="S152" s="18">
        <f t="shared" si="11"/>
        <v>0</v>
      </c>
      <c r="T152" s="20">
        <f>IF(Data!G149="A",C$5,IF(Data!G149="B",D$5,E$5))*Data!B149*Data!E149</f>
        <v>2038848.0000000002</v>
      </c>
      <c r="U152">
        <f>Data!B149*Data!E149</f>
        <v>20720</v>
      </c>
    </row>
    <row r="153" spans="1:21">
      <c r="A153">
        <v>145</v>
      </c>
      <c r="B153" s="17">
        <f>IF(P153="","",INT(M153*P153*Data!E150+0.5))</f>
        <v>158</v>
      </c>
      <c r="C153" s="20">
        <f>Data!B150*Data!E150*(1-A$5/100)</f>
        <v>680.85000000000059</v>
      </c>
      <c r="D153" s="17">
        <f>IF(S153="","",INT(M153*S153*Data!E150+0.5))</f>
        <v>442</v>
      </c>
      <c r="E153" s="20">
        <f>Data!B150*Data!E150*IF(Data!G150="A",(1-C$5/100),IF(Data!G150="B",(1-D$5/100),(1-E$5/100)))</f>
        <v>363.11999999999779</v>
      </c>
      <c r="M153" s="15">
        <f>IF(Data!F150=0,"",Data!F150*SQRT(Data!C150/20))</f>
        <v>40.363507956736619</v>
      </c>
      <c r="N153" s="16">
        <f>IF(M153="","",MIN(4,(1-A$5/100)*Data!D150/M153))</f>
        <v>0.29432526064715475</v>
      </c>
      <c r="O153" s="17">
        <f t="shared" si="8"/>
        <v>2.3801292850920404</v>
      </c>
      <c r="P153" s="18">
        <f t="shared" si="9"/>
        <v>0.23042158062739368</v>
      </c>
      <c r="Q153" s="16">
        <f>IF(M153="","",MIN(4,IF(Data!G150="A",(1-C$5/100)*Data!D150/M153,IF(Data!G150="B",(1-D$5/100)*Data!D150/M153,(1-E$5/100)*Data!D150/M153))))</f>
        <v>0.15697347234514811</v>
      </c>
      <c r="R153" s="17">
        <f t="shared" si="10"/>
        <v>2.6310136321572926</v>
      </c>
      <c r="S153" s="18">
        <f t="shared" si="11"/>
        <v>0.64374606215324959</v>
      </c>
      <c r="T153" s="20">
        <f>IF(Data!G150="A",C$5,IF(Data!G150="B",D$5,E$5))*Data!B150*Data!E150</f>
        <v>2233188</v>
      </c>
      <c r="U153">
        <f>Data!B150*Data!E150</f>
        <v>22695</v>
      </c>
    </row>
    <row r="154" spans="1:21">
      <c r="A154">
        <v>146</v>
      </c>
      <c r="B154" s="17">
        <f>IF(P154="","",INT(M154*P154*Data!E151+0.5))</f>
        <v>583</v>
      </c>
      <c r="C154" s="20">
        <f>Data!B151*Data!E151*(1-A$5/100)</f>
        <v>770.64000000000067</v>
      </c>
      <c r="D154" s="17">
        <f>IF(S154="","",INT(M154*S154*Data!E151+0.5))</f>
        <v>998</v>
      </c>
      <c r="E154" s="20">
        <f>Data!B151*Data!E151*IF(Data!G151="A",(1-C$5/100),IF(Data!G151="B",(1-D$5/100),(1-E$5/100)))</f>
        <v>411.00799999999754</v>
      </c>
      <c r="M154" s="15">
        <f>IF(Data!F151=0,"",Data!F151*SQRT(Data!C151/20))</f>
        <v>58.996501667296137</v>
      </c>
      <c r="N154" s="16">
        <f>IF(M154="","",MIN(4,(1-A$5/100)*Data!D151/M154))</f>
        <v>0.19170628224333419</v>
      </c>
      <c r="O154" s="17">
        <f t="shared" si="8"/>
        <v>2.5539102453607105</v>
      </c>
      <c r="P154" s="18">
        <f t="shared" si="9"/>
        <v>0.51995502787273995</v>
      </c>
      <c r="Q154" s="16">
        <f>IF(M154="","",MIN(4,IF(Data!G151="A",(1-C$5/100)*Data!D151/M154,IF(Data!G151="B",(1-D$5/100)*Data!D151/M154,(1-E$5/100)*Data!D151/M154))))</f>
        <v>0.10224335052977754</v>
      </c>
      <c r="R154" s="17">
        <f t="shared" si="10"/>
        <v>2.7892068514549377</v>
      </c>
      <c r="S154" s="18">
        <f t="shared" si="11"/>
        <v>0.89006241725168511</v>
      </c>
      <c r="T154" s="20">
        <f>IF(Data!G151="A",C$5,IF(Data!G151="B",D$5,E$5))*Data!B151*Data!E151</f>
        <v>2527699.2000000002</v>
      </c>
      <c r="U154">
        <f>Data!B151*Data!E151</f>
        <v>25688</v>
      </c>
    </row>
    <row r="155" spans="1:21">
      <c r="A155">
        <v>147</v>
      </c>
      <c r="B155" s="17">
        <f>IF(P155="","",INT(M155*P155*Data!E152+0.5))</f>
        <v>0</v>
      </c>
      <c r="C155" s="20">
        <f>Data!B152*Data!E152*(1-A$5/100)</f>
        <v>592.3200000000005</v>
      </c>
      <c r="D155" s="17">
        <f>IF(S155="","",INT(M155*S155*Data!E152+0.5))</f>
        <v>90</v>
      </c>
      <c r="E155" s="20">
        <f>Data!B152*Data!E152*IF(Data!G152="A",(1-C$5/100),IF(Data!G152="B",(1-D$5/100),(1-E$5/100)))</f>
        <v>315.90399999999806</v>
      </c>
      <c r="M155" s="15">
        <f>IF(Data!F152=0,"",Data!F152*SQRT(Data!C152/20))</f>
        <v>11.042161332267098</v>
      </c>
      <c r="N155" s="16">
        <f>IF(M155="","",MIN(4,(1-A$5/100)*Data!D152/M155))</f>
        <v>0.53250444573904498</v>
      </c>
      <c r="O155" s="17">
        <f t="shared" si="8"/>
        <v>2.1164129772148867</v>
      </c>
      <c r="P155" s="18">
        <f t="shared" si="9"/>
        <v>0</v>
      </c>
      <c r="Q155" s="16">
        <f>IF(M155="","",MIN(4,IF(Data!G152="A",(1-C$5/100)*Data!D152/M155,IF(Data!G152="B",(1-D$5/100)*Data!D152/M155,(1-E$5/100)*Data!D152/M155))))</f>
        <v>0.28400237106082199</v>
      </c>
      <c r="R155" s="17">
        <f t="shared" si="10"/>
        <v>2.3950827144314539</v>
      </c>
      <c r="S155" s="18">
        <f t="shared" si="11"/>
        <v>0.25596447901802333</v>
      </c>
      <c r="T155" s="20">
        <f>IF(Data!G152="A",C$5,IF(Data!G152="B",D$5,E$5))*Data!B152*Data!E152</f>
        <v>1942809.6000000001</v>
      </c>
      <c r="U155">
        <f>Data!B152*Data!E152</f>
        <v>19744</v>
      </c>
    </row>
    <row r="156" spans="1:21">
      <c r="A156">
        <v>148</v>
      </c>
      <c r="B156" s="17">
        <f>IF(P156="","",INT(M156*P156*Data!E153+0.5))</f>
        <v>0</v>
      </c>
      <c r="C156" s="20">
        <f>Data!B153*Data!E153*(1-A$5/100)</f>
        <v>4016.5200000000036</v>
      </c>
      <c r="D156" s="17">
        <f>IF(S156="","",INT(M156*S156*Data!E153+0.5))</f>
        <v>240</v>
      </c>
      <c r="E156" s="20">
        <f>Data!B153*Data!E153*IF(Data!G153="A",(1-C$5/100),IF(Data!G153="B",(1-D$5/100),(1-E$5/100)))</f>
        <v>2142.143999999987</v>
      </c>
      <c r="M156" s="15">
        <f>IF(Data!F153=0,"",Data!F153*SQRT(Data!C153/20))</f>
        <v>25.750889574646692</v>
      </c>
      <c r="N156" s="16">
        <f>IF(M156="","",MIN(4,(1-A$5/100)*Data!D153/M156))</f>
        <v>0.53007877496547784</v>
      </c>
      <c r="O156" s="17">
        <f t="shared" si="8"/>
        <v>2.1185691227356154</v>
      </c>
      <c r="P156" s="18">
        <f t="shared" si="9"/>
        <v>0</v>
      </c>
      <c r="Q156" s="16">
        <f>IF(M156="","",MIN(4,IF(Data!G153="A",(1-C$5/100)*Data!D153/M156,IF(Data!G153="B",(1-D$5/100)*Data!D153/M156,(1-E$5/100)*Data!D153/M156))))</f>
        <v>0.28270867998158622</v>
      </c>
      <c r="R156" s="17">
        <f t="shared" si="10"/>
        <v>2.3969882032779211</v>
      </c>
      <c r="S156" s="18">
        <f t="shared" si="11"/>
        <v>0.25921030721784022</v>
      </c>
      <c r="T156" s="20">
        <f>IF(Data!G153="A",C$5,IF(Data!G153="B",D$5,E$5))*Data!B153*Data!E153</f>
        <v>13174185.600000001</v>
      </c>
      <c r="U156">
        <f>Data!B153*Data!E153</f>
        <v>133884</v>
      </c>
    </row>
    <row r="157" spans="1:21">
      <c r="A157">
        <v>149</v>
      </c>
      <c r="B157" s="17">
        <f>IF(P157="","",INT(M157*P157*Data!E154+0.5))</f>
        <v>4314</v>
      </c>
      <c r="C157" s="20">
        <f>Data!B154*Data!E154*(1-A$5/100)</f>
        <v>17990.400000000016</v>
      </c>
      <c r="D157" s="17">
        <f>IF(S157="","",INT(M157*S157*Data!E154+0.5))</f>
        <v>6662</v>
      </c>
      <c r="E157" s="20">
        <f>Data!B154*Data!E154*IF(Data!G154="A",(1-C$5/100),IF(Data!G154="B",(1-D$5/100),(1-E$5/100)))</f>
        <v>9594.8799999999428</v>
      </c>
      <c r="M157" s="15">
        <f>IF(Data!F154=0,"",Data!F154*SQRT(Data!C154/20))</f>
        <v>41.590314160000567</v>
      </c>
      <c r="N157" s="16">
        <f>IF(M157="","",MIN(4,(1-A$5/100)*Data!D154/M157))</f>
        <v>0.15580550738498961</v>
      </c>
      <c r="O157" s="17">
        <f t="shared" si="8"/>
        <v>2.6338506827590287</v>
      </c>
      <c r="P157" s="18">
        <f t="shared" si="9"/>
        <v>0.64825152198685931</v>
      </c>
      <c r="Q157" s="16">
        <f>IF(M157="","",MIN(4,IF(Data!G154="A",(1-C$5/100)*Data!D154/M157,IF(Data!G154="B",(1-D$5/100)*Data!D154/M157,(1-E$5/100)*Data!D154/M157))))</f>
        <v>8.3096270605327205E-2</v>
      </c>
      <c r="R157" s="17">
        <f t="shared" si="10"/>
        <v>2.8625839267897391</v>
      </c>
      <c r="S157" s="18">
        <f t="shared" si="11"/>
        <v>1.0011954991649563</v>
      </c>
      <c r="T157" s="20">
        <f>IF(Data!G154="A",C$5,IF(Data!G154="B",D$5,E$5))*Data!B154*Data!E154</f>
        <v>59008512</v>
      </c>
      <c r="U157">
        <f>Data!B154*Data!E154</f>
        <v>599680</v>
      </c>
    </row>
    <row r="158" spans="1:21">
      <c r="A158">
        <v>150</v>
      </c>
      <c r="B158" s="17">
        <f>IF(P158="","",INT(M158*P158*Data!E155+0.5))</f>
        <v>6911</v>
      </c>
      <c r="C158" s="20">
        <f>Data!B155*Data!E155*(1-A$5/100)</f>
        <v>8721.9300000000076</v>
      </c>
      <c r="D158" s="17">
        <f>IF(S158="","",INT(M158*S158*Data!E155+0.5))</f>
        <v>9310</v>
      </c>
      <c r="E158" s="20">
        <f>Data!B155*Data!E155*IF(Data!G155="A",(1-C$5/100),IF(Data!G155="B",(1-D$5/100),(1-E$5/100)))</f>
        <v>4651.6959999999717</v>
      </c>
      <c r="M158" s="15">
        <f>IF(Data!F155=0,"",Data!F155*SQRT(Data!C155/20))</f>
        <v>26.123621786980681</v>
      </c>
      <c r="N158" s="16">
        <f>IF(M158="","",MIN(4,(1-A$5/100)*Data!D155/M158))</f>
        <v>9.646441908203951E-2</v>
      </c>
      <c r="O158" s="17">
        <f t="shared" si="8"/>
        <v>2.8099889555793056</v>
      </c>
      <c r="P158" s="18">
        <f t="shared" si="9"/>
        <v>0.92172568438317048</v>
      </c>
      <c r="Q158" s="16">
        <f>IF(M158="","",MIN(4,IF(Data!G155="A",(1-C$5/100)*Data!D155/M158,IF(Data!G155="B",(1-D$5/100)*Data!D155/M158,(1-E$5/100)*Data!D155/M158))))</f>
        <v>5.1447690177087377E-2</v>
      </c>
      <c r="R158" s="17">
        <f t="shared" si="10"/>
        <v>3.0254347207174113</v>
      </c>
      <c r="S158" s="18">
        <f t="shared" si="11"/>
        <v>1.2417048860057189</v>
      </c>
      <c r="T158" s="20">
        <f>IF(Data!G155="A",C$5,IF(Data!G155="B",D$5,E$5))*Data!B155*Data!E155</f>
        <v>28607930.400000002</v>
      </c>
      <c r="U158">
        <f>Data!B155*Data!E155</f>
        <v>290731</v>
      </c>
    </row>
    <row r="160" spans="1:21">
      <c r="T160" s="10">
        <f>SUM(T9:T158)</f>
        <v>885274971.20000017</v>
      </c>
      <c r="U160" s="10">
        <f>SUM(U9:U158)</f>
        <v>9125271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2014-12-16T12:47:22Z</dcterms:modified>
</cp:coreProperties>
</file>