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activeTab="2"/>
  </bookViews>
  <sheets>
    <sheet name="Anvisningar" sheetId="4" r:id="rId1"/>
    <sheet name="Data" sheetId="2" r:id="rId2"/>
    <sheet name="Resultat" sheetId="3" r:id="rId3"/>
  </sheets>
  <definedNames>
    <definedName name="_xlnm._FilterDatabase" localSheetId="2" hidden="1">Resultat!$A$8:$B$108</definedName>
    <definedName name="AA">Resultat!$B$5</definedName>
    <definedName name="BB">Resultat!$C$5</definedName>
    <definedName name="CC">Resultat!$D$5</definedName>
  </definedNames>
  <calcPr calcId="125725"/>
</workbook>
</file>

<file path=xl/calcChain.xml><?xml version="1.0" encoding="utf-8"?>
<calcChain xmlns="http://schemas.openxmlformats.org/spreadsheetml/2006/main">
  <c r="W115" i="3"/>
  <c r="V115"/>
  <c r="V114"/>
  <c r="W114"/>
  <c r="U114"/>
  <c r="C107" i="2"/>
  <c r="B107"/>
  <c r="T10" i="3"/>
  <c r="T11"/>
  <c r="T12"/>
  <c r="T13"/>
  <c r="T14"/>
  <c r="T15"/>
  <c r="T16"/>
  <c r="T17"/>
  <c r="T18"/>
  <c r="T19"/>
  <c r="T20"/>
  <c r="T21"/>
  <c r="T22"/>
  <c r="T23"/>
  <c r="T24"/>
  <c r="T25"/>
  <c r="T26"/>
  <c r="T27"/>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T97"/>
  <c r="T98"/>
  <c r="T99"/>
  <c r="T100"/>
  <c r="T101"/>
  <c r="T102"/>
  <c r="T103"/>
  <c r="T104"/>
  <c r="T105"/>
  <c r="T106"/>
  <c r="T107"/>
  <c r="T108"/>
  <c r="T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9"/>
  <c r="W8"/>
  <c r="V8"/>
  <c r="U8"/>
  <c r="B13" l="1"/>
  <c r="B9"/>
  <c r="B12"/>
  <c r="B10"/>
  <c r="B41"/>
  <c r="B95"/>
  <c r="B44"/>
  <c r="B50"/>
  <c r="B83"/>
  <c r="B91"/>
  <c r="B53"/>
  <c r="B39"/>
  <c r="B82"/>
  <c r="B29"/>
  <c r="B35"/>
  <c r="B16"/>
  <c r="B107"/>
  <c r="B28"/>
  <c r="B67"/>
  <c r="B103"/>
  <c r="B47"/>
  <c r="B48"/>
  <c r="B17"/>
  <c r="B40"/>
  <c r="B55"/>
  <c r="B90"/>
  <c r="B96"/>
  <c r="B101"/>
  <c r="B37"/>
  <c r="B63"/>
  <c r="B54"/>
  <c r="B18"/>
  <c r="B36"/>
  <c r="B64"/>
  <c r="B69"/>
  <c r="B87"/>
  <c r="B73"/>
  <c r="B26"/>
  <c r="B65"/>
  <c r="B21"/>
  <c r="B72"/>
  <c r="B58"/>
  <c r="B84"/>
  <c r="B81"/>
  <c r="B51"/>
  <c r="B22"/>
  <c r="B46"/>
  <c r="B25"/>
  <c r="B99"/>
  <c r="B33"/>
  <c r="B62"/>
  <c r="B27"/>
  <c r="B93"/>
  <c r="B42"/>
  <c r="B71"/>
  <c r="B108"/>
  <c r="B77"/>
  <c r="B80"/>
  <c r="B104"/>
  <c r="B97"/>
  <c r="B86"/>
  <c r="B85"/>
  <c r="B38"/>
  <c r="B49"/>
  <c r="B52"/>
  <c r="B74"/>
  <c r="B70"/>
  <c r="B60"/>
  <c r="B43"/>
  <c r="B98"/>
  <c r="B76"/>
  <c r="B100"/>
  <c r="B66"/>
  <c r="B59"/>
  <c r="B24"/>
  <c r="B61"/>
  <c r="B31"/>
  <c r="B30"/>
  <c r="B102"/>
  <c r="B78"/>
  <c r="B105"/>
  <c r="B11"/>
  <c r="B14"/>
  <c r="B32"/>
  <c r="B106"/>
  <c r="B92"/>
  <c r="B15"/>
  <c r="B79"/>
  <c r="B75"/>
  <c r="B20"/>
  <c r="B88"/>
  <c r="B34"/>
  <c r="B56"/>
  <c r="B45"/>
  <c r="B94"/>
  <c r="B57"/>
  <c r="B68"/>
  <c r="B23"/>
  <c r="B89"/>
  <c r="B19"/>
  <c r="B110" l="1"/>
  <c r="C107" s="1"/>
  <c r="C13" l="1"/>
  <c r="C21"/>
  <c r="C9"/>
  <c r="D9" s="1"/>
  <c r="C17"/>
  <c r="C25"/>
  <c r="C11"/>
  <c r="C15"/>
  <c r="C19"/>
  <c r="C23"/>
  <c r="C33"/>
  <c r="C29"/>
  <c r="C37"/>
  <c r="C27"/>
  <c r="C31"/>
  <c r="C35"/>
  <c r="C45"/>
  <c r="C41"/>
  <c r="C57"/>
  <c r="C49"/>
  <c r="C67"/>
  <c r="C39"/>
  <c r="C43"/>
  <c r="C47"/>
  <c r="C53"/>
  <c r="C61"/>
  <c r="C81"/>
  <c r="C51"/>
  <c r="C55"/>
  <c r="C59"/>
  <c r="C63"/>
  <c r="C73"/>
  <c r="C10"/>
  <c r="C65"/>
  <c r="C69"/>
  <c r="C77"/>
  <c r="C91"/>
  <c r="C18"/>
  <c r="C71"/>
  <c r="C75"/>
  <c r="C79"/>
  <c r="C83"/>
  <c r="C99"/>
  <c r="C14"/>
  <c r="C26"/>
  <c r="C87"/>
  <c r="C95"/>
  <c r="C103"/>
  <c r="C12"/>
  <c r="C16"/>
  <c r="C22"/>
  <c r="C32"/>
  <c r="C20"/>
  <c r="C24"/>
  <c r="C28"/>
  <c r="C38"/>
  <c r="C46"/>
  <c r="C30"/>
  <c r="C34"/>
  <c r="C42"/>
  <c r="C56"/>
  <c r="C36"/>
  <c r="C40"/>
  <c r="C44"/>
  <c r="C50"/>
  <c r="C72"/>
  <c r="C64"/>
  <c r="C82"/>
  <c r="C48"/>
  <c r="C52"/>
  <c r="C60"/>
  <c r="C68"/>
  <c r="C76"/>
  <c r="C94"/>
  <c r="C54"/>
  <c r="C58"/>
  <c r="C62"/>
  <c r="C66"/>
  <c r="C70"/>
  <c r="C74"/>
  <c r="C78"/>
  <c r="C86"/>
  <c r="C102"/>
  <c r="C90"/>
  <c r="C98"/>
  <c r="C106"/>
  <c r="C80"/>
  <c r="C84"/>
  <c r="C88"/>
  <c r="C92"/>
  <c r="C96"/>
  <c r="C100"/>
  <c r="C104"/>
  <c r="C85"/>
  <c r="C93"/>
  <c r="C101"/>
  <c r="C108"/>
  <c r="C89"/>
  <c r="C97"/>
  <c r="C105"/>
  <c r="W9" l="1"/>
  <c r="U9"/>
  <c r="V9"/>
  <c r="D22"/>
  <c r="D74"/>
  <c r="D91"/>
  <c r="D46"/>
  <c r="D11"/>
  <c r="D42"/>
  <c r="D37"/>
  <c r="D33"/>
  <c r="D23"/>
  <c r="D13"/>
  <c r="D10"/>
  <c r="D82"/>
  <c r="D62"/>
  <c r="D30"/>
  <c r="D14"/>
  <c r="D66"/>
  <c r="D86"/>
  <c r="D78"/>
  <c r="D70"/>
  <c r="D54"/>
  <c r="D38"/>
  <c r="D26"/>
  <c r="U26" s="1"/>
  <c r="D18"/>
  <c r="D58"/>
  <c r="D50"/>
  <c r="D34"/>
  <c r="D85"/>
  <c r="D63"/>
  <c r="D77"/>
  <c r="D81"/>
  <c r="D71"/>
  <c r="D53"/>
  <c r="D21"/>
  <c r="D17"/>
  <c r="D73"/>
  <c r="D69"/>
  <c r="D61"/>
  <c r="D88"/>
  <c r="D84"/>
  <c r="D80"/>
  <c r="D76"/>
  <c r="D72"/>
  <c r="D68"/>
  <c r="D64"/>
  <c r="D60"/>
  <c r="D56"/>
  <c r="D52"/>
  <c r="D48"/>
  <c r="D44"/>
  <c r="D40"/>
  <c r="D36"/>
  <c r="D32"/>
  <c r="D28"/>
  <c r="D24"/>
  <c r="D20"/>
  <c r="D16"/>
  <c r="D12"/>
  <c r="D87"/>
  <c r="D83"/>
  <c r="D79"/>
  <c r="D75"/>
  <c r="D67"/>
  <c r="D59"/>
  <c r="D45"/>
  <c r="D29"/>
  <c r="D65"/>
  <c r="D57"/>
  <c r="D49"/>
  <c r="D41"/>
  <c r="D25"/>
  <c r="U25" s="1"/>
  <c r="D55"/>
  <c r="D51"/>
  <c r="D47"/>
  <c r="D43"/>
  <c r="D39"/>
  <c r="D35"/>
  <c r="D31"/>
  <c r="D27"/>
  <c r="D19"/>
  <c r="D15"/>
  <c r="C110"/>
  <c r="D108"/>
  <c r="D106"/>
  <c r="D102"/>
  <c r="D98"/>
  <c r="D94"/>
  <c r="D90"/>
  <c r="D105"/>
  <c r="D101"/>
  <c r="D97"/>
  <c r="D93"/>
  <c r="D89"/>
  <c r="D104"/>
  <c r="D100"/>
  <c r="D96"/>
  <c r="D92"/>
  <c r="D107"/>
  <c r="D103"/>
  <c r="D99"/>
  <c r="D95"/>
  <c r="W95" l="1"/>
  <c r="V95"/>
  <c r="U95"/>
  <c r="W103"/>
  <c r="V103"/>
  <c r="U103"/>
  <c r="W92"/>
  <c r="U92"/>
  <c r="V92"/>
  <c r="W100"/>
  <c r="U100"/>
  <c r="V100"/>
  <c r="W89"/>
  <c r="V89"/>
  <c r="U89"/>
  <c r="W97"/>
  <c r="V97"/>
  <c r="U97"/>
  <c r="W105"/>
  <c r="V105"/>
  <c r="U105"/>
  <c r="W94"/>
  <c r="U94"/>
  <c r="V94"/>
  <c r="W102"/>
  <c r="V102"/>
  <c r="U102"/>
  <c r="W19"/>
  <c r="V19"/>
  <c r="U19"/>
  <c r="W31"/>
  <c r="V31"/>
  <c r="U31"/>
  <c r="W39"/>
  <c r="V39"/>
  <c r="U39"/>
  <c r="W47"/>
  <c r="V47"/>
  <c r="U47"/>
  <c r="W55"/>
  <c r="V55"/>
  <c r="U55"/>
  <c r="W41"/>
  <c r="V41"/>
  <c r="U41"/>
  <c r="W57"/>
  <c r="V57"/>
  <c r="U57"/>
  <c r="W29"/>
  <c r="V29"/>
  <c r="U29"/>
  <c r="W59"/>
  <c r="V59"/>
  <c r="U59"/>
  <c r="W75"/>
  <c r="V75"/>
  <c r="U75"/>
  <c r="W83"/>
  <c r="V83"/>
  <c r="U83"/>
  <c r="W12"/>
  <c r="U12"/>
  <c r="V12"/>
  <c r="W20"/>
  <c r="U20"/>
  <c r="V20"/>
  <c r="W28"/>
  <c r="U28"/>
  <c r="V28"/>
  <c r="W36"/>
  <c r="U36"/>
  <c r="V36"/>
  <c r="W44"/>
  <c r="U44"/>
  <c r="V44"/>
  <c r="W52"/>
  <c r="U52"/>
  <c r="V52"/>
  <c r="W60"/>
  <c r="U60"/>
  <c r="V60"/>
  <c r="W68"/>
  <c r="U68"/>
  <c r="V68"/>
  <c r="W76"/>
  <c r="U76"/>
  <c r="V76"/>
  <c r="W84"/>
  <c r="U84"/>
  <c r="V84"/>
  <c r="W61"/>
  <c r="V61"/>
  <c r="U61"/>
  <c r="W73"/>
  <c r="V73"/>
  <c r="U73"/>
  <c r="W21"/>
  <c r="V21"/>
  <c r="U21"/>
  <c r="W71"/>
  <c r="V71"/>
  <c r="U71"/>
  <c r="W77"/>
  <c r="V77"/>
  <c r="U77"/>
  <c r="W85"/>
  <c r="V85"/>
  <c r="U85"/>
  <c r="W50"/>
  <c r="U50"/>
  <c r="V50"/>
  <c r="W18"/>
  <c r="U18"/>
  <c r="V18"/>
  <c r="W38"/>
  <c r="U38"/>
  <c r="V38"/>
  <c r="W70"/>
  <c r="U70"/>
  <c r="V70"/>
  <c r="W86"/>
  <c r="U86"/>
  <c r="V86"/>
  <c r="W14"/>
  <c r="U14"/>
  <c r="V14"/>
  <c r="W62"/>
  <c r="U62"/>
  <c r="V62"/>
  <c r="W10"/>
  <c r="U10"/>
  <c r="V10"/>
  <c r="W23"/>
  <c r="V23"/>
  <c r="U23"/>
  <c r="W37"/>
  <c r="V37"/>
  <c r="U37"/>
  <c r="W11"/>
  <c r="V11"/>
  <c r="U11"/>
  <c r="W91"/>
  <c r="V91"/>
  <c r="U91"/>
  <c r="W22"/>
  <c r="U22"/>
  <c r="V22"/>
  <c r="W99"/>
  <c r="V99"/>
  <c r="U99"/>
  <c r="W107"/>
  <c r="V107"/>
  <c r="U107"/>
  <c r="W96"/>
  <c r="U96"/>
  <c r="V96"/>
  <c r="W104"/>
  <c r="U104"/>
  <c r="V104"/>
  <c r="W93"/>
  <c r="V93"/>
  <c r="U93"/>
  <c r="W101"/>
  <c r="V101"/>
  <c r="U101"/>
  <c r="W90"/>
  <c r="U90"/>
  <c r="V90"/>
  <c r="W98"/>
  <c r="V98"/>
  <c r="U98"/>
  <c r="W106"/>
  <c r="V106"/>
  <c r="U106"/>
  <c r="W108"/>
  <c r="U108"/>
  <c r="V108"/>
  <c r="W15"/>
  <c r="V15"/>
  <c r="U15"/>
  <c r="W27"/>
  <c r="V27"/>
  <c r="U27"/>
  <c r="W35"/>
  <c r="V35"/>
  <c r="U35"/>
  <c r="W43"/>
  <c r="V43"/>
  <c r="U43"/>
  <c r="W51"/>
  <c r="V51"/>
  <c r="U51"/>
  <c r="W25"/>
  <c r="V25"/>
  <c r="W49"/>
  <c r="V49"/>
  <c r="U49"/>
  <c r="W65"/>
  <c r="V65"/>
  <c r="U65"/>
  <c r="W45"/>
  <c r="V45"/>
  <c r="U45"/>
  <c r="W67"/>
  <c r="V67"/>
  <c r="U67"/>
  <c r="W79"/>
  <c r="V79"/>
  <c r="U79"/>
  <c r="W87"/>
  <c r="V87"/>
  <c r="U87"/>
  <c r="W16"/>
  <c r="U16"/>
  <c r="V16"/>
  <c r="W24"/>
  <c r="U24"/>
  <c r="V24"/>
  <c r="W32"/>
  <c r="U32"/>
  <c r="V32"/>
  <c r="W40"/>
  <c r="U40"/>
  <c r="V40"/>
  <c r="W48"/>
  <c r="U48"/>
  <c r="V48"/>
  <c r="W56"/>
  <c r="U56"/>
  <c r="V56"/>
  <c r="W64"/>
  <c r="U64"/>
  <c r="V64"/>
  <c r="W72"/>
  <c r="U72"/>
  <c r="V72"/>
  <c r="W80"/>
  <c r="U80"/>
  <c r="V80"/>
  <c r="W88"/>
  <c r="U88"/>
  <c r="V88"/>
  <c r="W69"/>
  <c r="V69"/>
  <c r="U69"/>
  <c r="W17"/>
  <c r="V17"/>
  <c r="U17"/>
  <c r="W53"/>
  <c r="V53"/>
  <c r="U53"/>
  <c r="W81"/>
  <c r="V81"/>
  <c r="U81"/>
  <c r="W63"/>
  <c r="V63"/>
  <c r="U63"/>
  <c r="W34"/>
  <c r="U34"/>
  <c r="V34"/>
  <c r="W58"/>
  <c r="U58"/>
  <c r="V58"/>
  <c r="W26"/>
  <c r="V26"/>
  <c r="W54"/>
  <c r="U54"/>
  <c r="V54"/>
  <c r="W78"/>
  <c r="U78"/>
  <c r="V78"/>
  <c r="W66"/>
  <c r="U66"/>
  <c r="V66"/>
  <c r="W30"/>
  <c r="U30"/>
  <c r="V30"/>
  <c r="W82"/>
  <c r="U82"/>
  <c r="V82"/>
  <c r="W13"/>
  <c r="V13"/>
  <c r="U13"/>
  <c r="W33"/>
  <c r="V33"/>
  <c r="U33"/>
  <c r="W42"/>
  <c r="U42"/>
  <c r="V42"/>
  <c r="W46"/>
  <c r="U46"/>
  <c r="V46"/>
  <c r="W74"/>
  <c r="U74"/>
  <c r="V74"/>
  <c r="V110" l="1"/>
  <c r="U110"/>
  <c r="W110"/>
  <c r="F108" l="1"/>
  <c r="F106"/>
  <c r="F104"/>
  <c r="F102"/>
  <c r="F100"/>
  <c r="F98"/>
  <c r="F96"/>
  <c r="F94"/>
  <c r="F92"/>
  <c r="F90"/>
  <c r="F88"/>
  <c r="F86"/>
  <c r="F84"/>
  <c r="F82"/>
  <c r="F80"/>
  <c r="F78"/>
  <c r="F76"/>
  <c r="F74"/>
  <c r="F72"/>
  <c r="F70"/>
  <c r="F68"/>
  <c r="F66"/>
  <c r="F64"/>
  <c r="F62"/>
  <c r="F60"/>
  <c r="F58"/>
  <c r="F56"/>
  <c r="F54"/>
  <c r="F52"/>
  <c r="F50"/>
  <c r="F48"/>
  <c r="F46"/>
  <c r="F44"/>
  <c r="F42"/>
  <c r="F40"/>
  <c r="F38"/>
  <c r="F36"/>
  <c r="F34"/>
  <c r="F32"/>
  <c r="F30"/>
  <c r="F28"/>
  <c r="F26"/>
  <c r="F24"/>
  <c r="F22"/>
  <c r="F20"/>
  <c r="F18"/>
  <c r="F16"/>
  <c r="F14"/>
  <c r="F12"/>
  <c r="F10"/>
  <c r="F107"/>
  <c r="F105"/>
  <c r="F103"/>
  <c r="F101"/>
  <c r="F99"/>
  <c r="F97"/>
  <c r="F95"/>
  <c r="F93"/>
  <c r="F91"/>
  <c r="F89"/>
  <c r="F87"/>
  <c r="F85"/>
  <c r="F83"/>
  <c r="F81"/>
  <c r="F79"/>
  <c r="F77"/>
  <c r="F75"/>
  <c r="F73"/>
  <c r="F71"/>
  <c r="F69"/>
  <c r="F67"/>
  <c r="F65"/>
  <c r="F63"/>
  <c r="F61"/>
  <c r="F59"/>
  <c r="F57"/>
  <c r="F55"/>
  <c r="F53"/>
  <c r="F51"/>
  <c r="F49"/>
  <c r="F47"/>
  <c r="F45"/>
  <c r="F43"/>
  <c r="F41"/>
  <c r="F39"/>
  <c r="F37"/>
  <c r="F35"/>
  <c r="F33"/>
  <c r="F31"/>
  <c r="F29"/>
  <c r="F27"/>
  <c r="F25"/>
  <c r="F23"/>
  <c r="F21"/>
  <c r="F19"/>
  <c r="F17"/>
  <c r="F15"/>
  <c r="F13"/>
  <c r="F11"/>
  <c r="F9" l="1"/>
  <c r="T112"/>
  <c r="J63" s="1"/>
  <c r="T111"/>
  <c r="J62" s="1"/>
  <c r="T110"/>
  <c r="J61" s="1"/>
</calcChain>
</file>

<file path=xl/sharedStrings.xml><?xml version="1.0" encoding="utf-8"?>
<sst xmlns="http://schemas.openxmlformats.org/spreadsheetml/2006/main" count="47" uniqueCount="45">
  <si>
    <t>Pris per styck</t>
  </si>
  <si>
    <t>Artikelnummer</t>
  </si>
  <si>
    <t>Art nr</t>
  </si>
  <si>
    <t>Årsbehov</t>
  </si>
  <si>
    <t>Lagerstyrningsakademin</t>
  </si>
  <si>
    <t xml:space="preserve">© Stig-Arne Mattsson  </t>
  </si>
  <si>
    <t>Obligatoriska uppgifter</t>
  </si>
  <si>
    <t>Volymvärdeanalys  -  Resultat</t>
  </si>
  <si>
    <t>Volymvärdeanalys  -  Dataunderlag</t>
  </si>
  <si>
    <t>Volymvärde-klass</t>
  </si>
  <si>
    <t>Ackumulerad procentuell andel av totalt volymvärde</t>
  </si>
  <si>
    <t>(Summan av dessa procentsatser måste vara 100)</t>
  </si>
  <si>
    <t>Ackumulerad volymvärdefördelning</t>
  </si>
  <si>
    <t>Sorterad volymvärdeklass</t>
  </si>
  <si>
    <t>Procentuell andel av totalt volym-värde</t>
  </si>
  <si>
    <t>Volymvärdeklass A artiklar</t>
  </si>
  <si>
    <t>Volymvärdeklass B artiklar</t>
  </si>
  <si>
    <t>Volymvärdeklass C artiklar</t>
  </si>
  <si>
    <t>Volymvärdefördelning</t>
  </si>
  <si>
    <t>Klass A</t>
  </si>
  <si>
    <t>Klass B</t>
  </si>
  <si>
    <t>Klass C</t>
  </si>
  <si>
    <t>Andel artiklar per volymvärdeklass</t>
  </si>
  <si>
    <t xml:space="preserve">                                    analys</t>
  </si>
  <si>
    <t xml:space="preserve">                                    Prova på att använda volymvärde-</t>
  </si>
  <si>
    <t>I blad 'Data' kan du registrera de datauppgifter som krävs för att utföra en volymvärdeanalys. De uppgifter som finns där redan är endast exempel för att illustrera användningen av Excelmodellen och kan tas bort.</t>
  </si>
  <si>
    <t>Kolumn B:   Efterfrågan eller förbrukning per år i styck eller annan lagerförd enhet</t>
  </si>
  <si>
    <t>Kolumn C:   Pris per enhet för respektive artikel</t>
  </si>
  <si>
    <t>I blad 'Resultat' visas en genomförd volymvärdeanalys inklusive diagram som visar en volymvärdefördelning och en ackumulerad volymvärdefördelning för de artiklar som ingår i stickprovet.</t>
  </si>
  <si>
    <t>Cell B5:   Andel i procent av det totala volymvärdet som man vill att A-artiklarna skall svara för</t>
  </si>
  <si>
    <t>Cell C5:   Andel i procent av det totala volymvärdet som man vill att B-artiklarna skall svara för</t>
  </si>
  <si>
    <t>Kolumn E9-E108:   Artikelnummer för respektive artikel</t>
  </si>
  <si>
    <t>Cell D5:   Andel i procent av det totala volymvärdet som man vill att C-artiklarna skall svara för</t>
  </si>
  <si>
    <t>Kolumn C9-C108:   Procentuell andel av totalt volymvärde för respektive artikel</t>
  </si>
  <si>
    <t>Kolumn B9-B108:   Beräknade volymvärden för respektive artikel</t>
  </si>
  <si>
    <t>Kolumn D9-D108:   Ackumulerad procentuell andel av totalt volymvärde för alla artiklarna</t>
  </si>
  <si>
    <t>Avsikten med "Prova på att använda volymvärdeanalys" är att visa hur man kan genomföra en volymvärdeanalys för en grupp av artiklar och att illustrera hur förhållandet mellan lågomsatta och högomsatta artiklar ofta ser ut. Med volymvärde menas produkten av årsförbrukning och pris per styck.</t>
  </si>
  <si>
    <t>Volymvärden</t>
  </si>
  <si>
    <t>Kolumn F9-F108:   Den volymvärdeklass som respektive artikel får med de i cellerna B5, C5 och D5 angivna procentandelarna för respektive volymvärdeklass</t>
  </si>
  <si>
    <t>Procent av totalt volymvärde för B-artiklar</t>
  </si>
  <si>
    <t>Procent av totalt volymvärde för A-artiklar</t>
  </si>
  <si>
    <t>Procent av totalt volymvärde för C-artiklar</t>
  </si>
  <si>
    <t>När årsbehov och pris per styck registrerats i databladet beräknas volymvärdena i cellerna B9-B108. Klicka på knappen i cell B8 och därefter på 'Sortera från största till minsta'.</t>
  </si>
  <si>
    <t>I resultatbladet visas också ett stapeldiagram med respektive artikels volymvärde och en kurva med ackumulerade volymvärden. Dessutom visas den procentuella andelen artiklar som tillhör respektive volymvärdeklass, i båda fallen i ordning efter avtagande volymvärden.</t>
  </si>
  <si>
    <t>Nedan beskrivs hur du kan genomföra volymvärdeanalys på ett stickprov på upp till 100 artiklar. Mer detaljerade anvisningar om hur man genomför volymvärdeanalys finns i Handbok i materialstyrning, avsnitt B51, som kan laddas ner på den här hemsidan.</t>
  </si>
</sst>
</file>

<file path=xl/styles.xml><?xml version="1.0" encoding="utf-8"?>
<styleSheet xmlns="http://schemas.openxmlformats.org/spreadsheetml/2006/main">
  <numFmts count="2">
    <numFmt numFmtId="164" formatCode="0.0"/>
    <numFmt numFmtId="165" formatCode="0.00000"/>
  </numFmts>
  <fonts count="8">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0"/>
      <name val="Arial"/>
      <family val="2"/>
    </font>
    <font>
      <sz val="11"/>
      <color theme="1"/>
      <name val="Calibri"/>
      <family val="2"/>
    </font>
    <font>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5" fillId="0" borderId="0"/>
  </cellStyleXfs>
  <cellXfs count="30">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0" borderId="0" xfId="0" applyFill="1" applyAlignment="1">
      <alignment wrapText="1"/>
    </xf>
    <xf numFmtId="1" fontId="0" fillId="0" borderId="0" xfId="0" applyNumberFormat="1"/>
    <xf numFmtId="0" fontId="0" fillId="0" borderId="0" xfId="0" applyAlignment="1">
      <alignment horizontal="right"/>
    </xf>
    <xf numFmtId="0" fontId="0" fillId="0" borderId="0" xfId="0" applyAlignment="1"/>
    <xf numFmtId="2" fontId="0" fillId="0" borderId="0" xfId="0" applyNumberFormat="1" applyAlignment="1"/>
    <xf numFmtId="164" fontId="5" fillId="0" borderId="0" xfId="1" applyNumberFormat="1"/>
    <xf numFmtId="165" fontId="5" fillId="0" borderId="0" xfId="1" applyNumberFormat="1"/>
    <xf numFmtId="0" fontId="5" fillId="0" borderId="0" xfId="1"/>
    <xf numFmtId="2" fontId="5" fillId="0" borderId="0" xfId="1" applyNumberFormat="1"/>
    <xf numFmtId="1" fontId="5" fillId="0" borderId="0" xfId="1" applyNumberFormat="1"/>
    <xf numFmtId="0" fontId="0" fillId="4" borderId="0" xfId="0" applyFill="1" applyAlignment="1">
      <alignment wrapText="1"/>
    </xf>
    <xf numFmtId="0" fontId="6" fillId="0" borderId="0" xfId="0" applyFont="1"/>
    <xf numFmtId="0" fontId="0" fillId="4" borderId="0" xfId="0" applyFill="1"/>
    <xf numFmtId="0" fontId="0" fillId="0" borderId="0" xfId="0" applyFill="1" applyAlignment="1"/>
    <xf numFmtId="3" fontId="0" fillId="0" borderId="0" xfId="0" applyNumberFormat="1" applyFill="1"/>
    <xf numFmtId="164" fontId="0" fillId="0" borderId="0" xfId="0" applyNumberFormat="1" applyFill="1"/>
    <xf numFmtId="2" fontId="0" fillId="3" borderId="0" xfId="0" applyNumberFormat="1" applyFill="1" applyAlignment="1">
      <alignment wrapText="1"/>
    </xf>
    <xf numFmtId="9" fontId="0" fillId="0" borderId="0" xfId="0" applyNumberFormat="1"/>
    <xf numFmtId="0" fontId="7" fillId="3" borderId="0" xfId="0" applyFont="1" applyFill="1"/>
    <xf numFmtId="0" fontId="7" fillId="3" borderId="0" xfId="0" applyFont="1" applyFill="1" applyAlignment="1">
      <alignment wrapText="1"/>
    </xf>
    <xf numFmtId="3" fontId="0" fillId="0" borderId="0" xfId="0" applyNumberFormat="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sv-SE"/>
  <c:style val="4"/>
  <c:chart>
    <c:plotArea>
      <c:layout>
        <c:manualLayout>
          <c:layoutTarget val="inner"/>
          <c:xMode val="edge"/>
          <c:yMode val="edge"/>
          <c:x val="0.13215921072002071"/>
          <c:y val="3.6619357733452894E-2"/>
          <c:w val="0.86394225721784856"/>
          <c:h val="0.80778543307086714"/>
        </c:manualLayout>
      </c:layout>
      <c:barChart>
        <c:barDir val="col"/>
        <c:grouping val="clustered"/>
        <c:ser>
          <c:idx val="0"/>
          <c:order val="0"/>
          <c:val>
            <c:numRef>
              <c:f>Resultat!$C$9:$C$108</c:f>
              <c:numCache>
                <c:formatCode>0.0</c:formatCode>
                <c:ptCount val="100"/>
                <c:pt idx="0">
                  <c:v>21.26140153514628</c:v>
                </c:pt>
                <c:pt idx="1">
                  <c:v>14.57110762612443</c:v>
                </c:pt>
                <c:pt idx="2">
                  <c:v>8.6987795568525677</c:v>
                </c:pt>
                <c:pt idx="3">
                  <c:v>5.0936549300897953</c:v>
                </c:pt>
                <c:pt idx="4">
                  <c:v>2.5318224521425301</c:v>
                </c:pt>
                <c:pt idx="5">
                  <c:v>2.4454135982685186</c:v>
                </c:pt>
                <c:pt idx="6">
                  <c:v>2.2630263248641218</c:v>
                </c:pt>
                <c:pt idx="7">
                  <c:v>1.9950255114286817</c:v>
                </c:pt>
                <c:pt idx="8">
                  <c:v>1.7684656403212609</c:v>
                </c:pt>
                <c:pt idx="9">
                  <c:v>1.6918774676336241</c:v>
                </c:pt>
                <c:pt idx="10">
                  <c:v>1.6585334531757541</c:v>
                </c:pt>
                <c:pt idx="11">
                  <c:v>1.5851237839089765</c:v>
                </c:pt>
                <c:pt idx="12">
                  <c:v>1.5258914782771869</c:v>
                </c:pt>
                <c:pt idx="13">
                  <c:v>1.3198632256954586</c:v>
                </c:pt>
                <c:pt idx="14">
                  <c:v>1.170370366752064</c:v>
                </c:pt>
                <c:pt idx="15">
                  <c:v>1.1537850459800614</c:v>
                </c:pt>
                <c:pt idx="16">
                  <c:v>1.141832634739675</c:v>
                </c:pt>
                <c:pt idx="17">
                  <c:v>1.0965190093475825</c:v>
                </c:pt>
                <c:pt idx="18">
                  <c:v>1.0459880288273331</c:v>
                </c:pt>
                <c:pt idx="19">
                  <c:v>0.91827445420048126</c:v>
                </c:pt>
                <c:pt idx="20">
                  <c:v>0.86972522240399475</c:v>
                </c:pt>
                <c:pt idx="21">
                  <c:v>0.86732964904654208</c:v>
                </c:pt>
                <c:pt idx="22">
                  <c:v>0.84935390502485197</c:v>
                </c:pt>
                <c:pt idx="23">
                  <c:v>0.55819783176600346</c:v>
                </c:pt>
                <c:pt idx="24">
                  <c:v>0.55418651916961403</c:v>
                </c:pt>
                <c:pt idx="25">
                  <c:v>0.54554676896200605</c:v>
                </c:pt>
                <c:pt idx="26">
                  <c:v>0.52882350664544031</c:v>
                </c:pt>
                <c:pt idx="27">
                  <c:v>0.52644410100019334</c:v>
                </c:pt>
                <c:pt idx="28">
                  <c:v>0.52234782191625495</c:v>
                </c:pt>
                <c:pt idx="29">
                  <c:v>0.50971636676323029</c:v>
                </c:pt>
                <c:pt idx="30">
                  <c:v>0.50712609287155608</c:v>
                </c:pt>
                <c:pt idx="31">
                  <c:v>0.50443262081686702</c:v>
                </c:pt>
                <c:pt idx="32">
                  <c:v>0.48562991551555096</c:v>
                </c:pt>
                <c:pt idx="33">
                  <c:v>0.48364025493262347</c:v>
                </c:pt>
                <c:pt idx="34">
                  <c:v>0.48068121960510934</c:v>
                </c:pt>
                <c:pt idx="35">
                  <c:v>0.47460835170555876</c:v>
                </c:pt>
                <c:pt idx="36">
                  <c:v>0.47226231346635328</c:v>
                </c:pt>
                <c:pt idx="37">
                  <c:v>0.45562160968019944</c:v>
                </c:pt>
                <c:pt idx="38">
                  <c:v>0.45269043785669938</c:v>
                </c:pt>
                <c:pt idx="39">
                  <c:v>0.45089341384473303</c:v>
                </c:pt>
                <c:pt idx="40">
                  <c:v>0.43966407773320426</c:v>
                </c:pt>
                <c:pt idx="41">
                  <c:v>0.43164007656491854</c:v>
                </c:pt>
                <c:pt idx="42">
                  <c:v>0.42483243774470186</c:v>
                </c:pt>
                <c:pt idx="43">
                  <c:v>0.42364497088227704</c:v>
                </c:pt>
                <c:pt idx="44">
                  <c:v>0.41634266886734217</c:v>
                </c:pt>
                <c:pt idx="45">
                  <c:v>0.41493229397280501</c:v>
                </c:pt>
                <c:pt idx="46">
                  <c:v>0.40624988852448424</c:v>
                </c:pt>
                <c:pt idx="47">
                  <c:v>0.40056951763826698</c:v>
                </c:pt>
                <c:pt idx="48">
                  <c:v>0.39653412547050737</c:v>
                </c:pt>
                <c:pt idx="49">
                  <c:v>0.39407938516625945</c:v>
                </c:pt>
                <c:pt idx="50">
                  <c:v>0.39129303476485688</c:v>
                </c:pt>
                <c:pt idx="51">
                  <c:v>0.38297285486871846</c:v>
                </c:pt>
                <c:pt idx="52">
                  <c:v>0.38002207539424548</c:v>
                </c:pt>
                <c:pt idx="53">
                  <c:v>0.37829866607189649</c:v>
                </c:pt>
                <c:pt idx="54">
                  <c:v>0.37455773266260611</c:v>
                </c:pt>
                <c:pt idx="55">
                  <c:v>0.36860663859541315</c:v>
                </c:pt>
                <c:pt idx="56">
                  <c:v>0.35924278127731724</c:v>
                </c:pt>
                <c:pt idx="57">
                  <c:v>0.28424902020826076</c:v>
                </c:pt>
                <c:pt idx="58">
                  <c:v>0.27519510137308617</c:v>
                </c:pt>
                <c:pt idx="59">
                  <c:v>0.26547727435584911</c:v>
                </c:pt>
                <c:pt idx="60">
                  <c:v>0.2364662067690983</c:v>
                </c:pt>
                <c:pt idx="61">
                  <c:v>0.22228609118309664</c:v>
                </c:pt>
                <c:pt idx="62">
                  <c:v>0.22144605813615528</c:v>
                </c:pt>
                <c:pt idx="63">
                  <c:v>0.22021456005751075</c:v>
                </c:pt>
                <c:pt idx="64">
                  <c:v>0.21751420812528729</c:v>
                </c:pt>
                <c:pt idx="65">
                  <c:v>0.21097557251666277</c:v>
                </c:pt>
                <c:pt idx="66">
                  <c:v>0.20751430612914279</c:v>
                </c:pt>
                <c:pt idx="67">
                  <c:v>0.2026123933859347</c:v>
                </c:pt>
                <c:pt idx="68">
                  <c:v>0.19969394933587312</c:v>
                </c:pt>
                <c:pt idx="69">
                  <c:v>0.19727360841929684</c:v>
                </c:pt>
                <c:pt idx="70">
                  <c:v>0.18747666281041497</c:v>
                </c:pt>
                <c:pt idx="71">
                  <c:v>0.18565349526381827</c:v>
                </c:pt>
                <c:pt idx="72">
                  <c:v>0.18504325012652345</c:v>
                </c:pt>
                <c:pt idx="73">
                  <c:v>0.17537048630713617</c:v>
                </c:pt>
                <c:pt idx="74">
                  <c:v>0.17436671217487787</c:v>
                </c:pt>
                <c:pt idx="75">
                  <c:v>0.17013730746065023</c:v>
                </c:pt>
                <c:pt idx="76">
                  <c:v>0.1690385910184182</c:v>
                </c:pt>
                <c:pt idx="77">
                  <c:v>0.16614904245400078</c:v>
                </c:pt>
                <c:pt idx="78">
                  <c:v>0.16441015340719958</c:v>
                </c:pt>
                <c:pt idx="79">
                  <c:v>0.16157392389367323</c:v>
                </c:pt>
                <c:pt idx="80">
                  <c:v>0.15876727785354447</c:v>
                </c:pt>
                <c:pt idx="81">
                  <c:v>0.15479724452236099</c:v>
                </c:pt>
                <c:pt idx="82">
                  <c:v>0.1465097440445105</c:v>
                </c:pt>
                <c:pt idx="83">
                  <c:v>0.1462744522328365</c:v>
                </c:pt>
                <c:pt idx="84">
                  <c:v>0.14500201888286271</c:v>
                </c:pt>
                <c:pt idx="85">
                  <c:v>0.14263362104167057</c:v>
                </c:pt>
                <c:pt idx="86">
                  <c:v>0.14037358127164409</c:v>
                </c:pt>
                <c:pt idx="87">
                  <c:v>0.14033298999419155</c:v>
                </c:pt>
                <c:pt idx="88">
                  <c:v>0.13931752007012488</c:v>
                </c:pt>
                <c:pt idx="89">
                  <c:v>0.12791893897125167</c:v>
                </c:pt>
                <c:pt idx="90">
                  <c:v>0.12515357219632886</c:v>
                </c:pt>
                <c:pt idx="91">
                  <c:v>0.12496815949677874</c:v>
                </c:pt>
                <c:pt idx="92">
                  <c:v>0.11957915142414027</c:v>
                </c:pt>
                <c:pt idx="93">
                  <c:v>0.11339070158201299</c:v>
                </c:pt>
                <c:pt idx="94">
                  <c:v>0.10910935379240119</c:v>
                </c:pt>
                <c:pt idx="95">
                  <c:v>0.10361439560573411</c:v>
                </c:pt>
                <c:pt idx="96">
                  <c:v>0.10348436592033533</c:v>
                </c:pt>
                <c:pt idx="97">
                  <c:v>9.1646848634772043E-2</c:v>
                </c:pt>
                <c:pt idx="98">
                  <c:v>8.324651816535858E-2</c:v>
                </c:pt>
                <c:pt idx="99">
                  <c:v>6.4244296415546964E-2</c:v>
                </c:pt>
              </c:numCache>
            </c:numRef>
          </c:val>
        </c:ser>
        <c:axId val="107521152"/>
        <c:axId val="107523072"/>
      </c:barChart>
      <c:catAx>
        <c:axId val="107521152"/>
        <c:scaling>
          <c:orientation val="minMax"/>
        </c:scaling>
        <c:axPos val="b"/>
        <c:tickLblPos val="nextTo"/>
        <c:crossAx val="107523072"/>
        <c:crosses val="autoZero"/>
        <c:auto val="1"/>
        <c:lblAlgn val="ctr"/>
        <c:lblOffset val="100"/>
      </c:catAx>
      <c:valAx>
        <c:axId val="107523072"/>
        <c:scaling>
          <c:orientation val="minMax"/>
        </c:scaling>
        <c:axPos val="l"/>
        <c:majorGridlines/>
        <c:title>
          <c:tx>
            <c:rich>
              <a:bodyPr rot="-5400000" vert="horz"/>
              <a:lstStyle/>
              <a:p>
                <a:pPr>
                  <a:defRPr sz="1100" b="0"/>
                </a:pPr>
                <a:r>
                  <a:rPr lang="en-US" sz="1100" b="0"/>
                  <a:t>Procent</a:t>
                </a:r>
              </a:p>
            </c:rich>
          </c:tx>
          <c:layout/>
        </c:title>
        <c:numFmt formatCode="0.0" sourceLinked="1"/>
        <c:tickLblPos val="nextTo"/>
        <c:crossAx val="107521152"/>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sv-SE"/>
  <c:style val="4"/>
  <c:chart>
    <c:plotArea>
      <c:layout/>
      <c:lineChart>
        <c:grouping val="standard"/>
        <c:ser>
          <c:idx val="0"/>
          <c:order val="0"/>
          <c:marker>
            <c:symbol val="none"/>
          </c:marker>
          <c:val>
            <c:numRef>
              <c:f>Resultat!$D$9:$D$108</c:f>
              <c:numCache>
                <c:formatCode>0.0</c:formatCode>
                <c:ptCount val="100"/>
                <c:pt idx="0">
                  <c:v>21.26140153514628</c:v>
                </c:pt>
                <c:pt idx="1">
                  <c:v>35.832509161270707</c:v>
                </c:pt>
                <c:pt idx="2">
                  <c:v>44.531288718123278</c:v>
                </c:pt>
                <c:pt idx="3">
                  <c:v>49.624943648213076</c:v>
                </c:pt>
                <c:pt idx="4">
                  <c:v>52.156766100355604</c:v>
                </c:pt>
                <c:pt idx="5">
                  <c:v>54.60217969862412</c:v>
                </c:pt>
                <c:pt idx="6">
                  <c:v>56.865206023488241</c:v>
                </c:pt>
                <c:pt idx="7">
                  <c:v>58.86023153491692</c:v>
                </c:pt>
                <c:pt idx="8">
                  <c:v>60.62869717523818</c:v>
                </c:pt>
                <c:pt idx="9">
                  <c:v>62.320574642871804</c:v>
                </c:pt>
                <c:pt idx="10">
                  <c:v>63.979108096047561</c:v>
                </c:pt>
                <c:pt idx="11">
                  <c:v>65.564231879956537</c:v>
                </c:pt>
                <c:pt idx="12">
                  <c:v>67.090123358233726</c:v>
                </c:pt>
                <c:pt idx="13">
                  <c:v>68.409986583929182</c:v>
                </c:pt>
                <c:pt idx="14">
                  <c:v>69.580356950681249</c:v>
                </c:pt>
                <c:pt idx="15">
                  <c:v>70.734141996661307</c:v>
                </c:pt>
                <c:pt idx="16">
                  <c:v>71.875974631400979</c:v>
                </c:pt>
                <c:pt idx="17">
                  <c:v>72.972493640748567</c:v>
                </c:pt>
                <c:pt idx="18">
                  <c:v>74.018481669575905</c:v>
                </c:pt>
                <c:pt idx="19">
                  <c:v>74.936756123776391</c:v>
                </c:pt>
                <c:pt idx="20">
                  <c:v>75.806481346180391</c:v>
                </c:pt>
                <c:pt idx="21">
                  <c:v>76.67381099522693</c:v>
                </c:pt>
                <c:pt idx="22">
                  <c:v>77.523164900251786</c:v>
                </c:pt>
                <c:pt idx="23">
                  <c:v>78.081362732017794</c:v>
                </c:pt>
                <c:pt idx="24">
                  <c:v>78.635549251187413</c:v>
                </c:pt>
                <c:pt idx="25">
                  <c:v>79.181096020149425</c:v>
                </c:pt>
                <c:pt idx="26">
                  <c:v>79.709919526794863</c:v>
                </c:pt>
                <c:pt idx="27">
                  <c:v>80.236363627795058</c:v>
                </c:pt>
                <c:pt idx="28">
                  <c:v>80.758711449711313</c:v>
                </c:pt>
                <c:pt idx="29">
                  <c:v>81.268427816474542</c:v>
                </c:pt>
                <c:pt idx="30">
                  <c:v>81.775553909346101</c:v>
                </c:pt>
                <c:pt idx="31">
                  <c:v>82.279986530162972</c:v>
                </c:pt>
                <c:pt idx="32">
                  <c:v>82.765616445678518</c:v>
                </c:pt>
                <c:pt idx="33">
                  <c:v>83.249256700611141</c:v>
                </c:pt>
                <c:pt idx="34">
                  <c:v>83.729937920216244</c:v>
                </c:pt>
                <c:pt idx="35">
                  <c:v>84.204546271921799</c:v>
                </c:pt>
                <c:pt idx="36">
                  <c:v>84.676808585388159</c:v>
                </c:pt>
                <c:pt idx="37">
                  <c:v>85.132430195068352</c:v>
                </c:pt>
                <c:pt idx="38">
                  <c:v>85.585120632925054</c:v>
                </c:pt>
                <c:pt idx="39">
                  <c:v>86.036014046769793</c:v>
                </c:pt>
                <c:pt idx="40">
                  <c:v>86.475678124502991</c:v>
                </c:pt>
                <c:pt idx="41">
                  <c:v>86.907318201067909</c:v>
                </c:pt>
                <c:pt idx="42">
                  <c:v>87.332150638812607</c:v>
                </c:pt>
                <c:pt idx="43">
                  <c:v>87.755795609694886</c:v>
                </c:pt>
                <c:pt idx="44">
                  <c:v>88.17213827856223</c:v>
                </c:pt>
                <c:pt idx="45">
                  <c:v>88.58707057253504</c:v>
                </c:pt>
                <c:pt idx="46">
                  <c:v>88.993320461059525</c:v>
                </c:pt>
                <c:pt idx="47">
                  <c:v>89.393889978697786</c:v>
                </c:pt>
                <c:pt idx="48">
                  <c:v>89.790424104168295</c:v>
                </c:pt>
                <c:pt idx="49">
                  <c:v>90.18450348933456</c:v>
                </c:pt>
                <c:pt idx="50">
                  <c:v>90.575796524099417</c:v>
                </c:pt>
                <c:pt idx="51">
                  <c:v>90.958769378968128</c:v>
                </c:pt>
                <c:pt idx="52">
                  <c:v>91.338791454362379</c:v>
                </c:pt>
                <c:pt idx="53">
                  <c:v>91.717090120434278</c:v>
                </c:pt>
                <c:pt idx="54">
                  <c:v>92.091647853096887</c:v>
                </c:pt>
                <c:pt idx="55">
                  <c:v>92.460254491692297</c:v>
                </c:pt>
                <c:pt idx="56">
                  <c:v>92.819497272969613</c:v>
                </c:pt>
                <c:pt idx="57">
                  <c:v>93.103746293177878</c:v>
                </c:pt>
                <c:pt idx="58">
                  <c:v>93.378941394550964</c:v>
                </c:pt>
                <c:pt idx="59">
                  <c:v>93.644418668906809</c:v>
                </c:pt>
                <c:pt idx="60">
                  <c:v>93.880884875675903</c:v>
                </c:pt>
                <c:pt idx="61">
                  <c:v>94.103170966858997</c:v>
                </c:pt>
                <c:pt idx="62">
                  <c:v>94.324617024995149</c:v>
                </c:pt>
                <c:pt idx="63">
                  <c:v>94.544831585052663</c:v>
                </c:pt>
                <c:pt idx="64">
                  <c:v>94.762345793177957</c:v>
                </c:pt>
                <c:pt idx="65">
                  <c:v>94.973321365694616</c:v>
                </c:pt>
                <c:pt idx="66">
                  <c:v>95.180835671823758</c:v>
                </c:pt>
                <c:pt idx="67">
                  <c:v>95.383448065209691</c:v>
                </c:pt>
                <c:pt idx="68">
                  <c:v>95.583142014545558</c:v>
                </c:pt>
                <c:pt idx="69">
                  <c:v>95.780415622964853</c:v>
                </c:pt>
                <c:pt idx="70">
                  <c:v>95.967892285775264</c:v>
                </c:pt>
                <c:pt idx="71">
                  <c:v>96.153545781039085</c:v>
                </c:pt>
                <c:pt idx="72">
                  <c:v>96.338589031165611</c:v>
                </c:pt>
                <c:pt idx="73">
                  <c:v>96.513959517472742</c:v>
                </c:pt>
                <c:pt idx="74">
                  <c:v>96.688326229647615</c:v>
                </c:pt>
                <c:pt idx="75">
                  <c:v>96.858463537108264</c:v>
                </c:pt>
                <c:pt idx="76">
                  <c:v>97.027502128126685</c:v>
                </c:pt>
                <c:pt idx="77">
                  <c:v>97.193651170580679</c:v>
                </c:pt>
                <c:pt idx="78">
                  <c:v>97.358061323987883</c:v>
                </c:pt>
                <c:pt idx="79">
                  <c:v>97.519635247881553</c:v>
                </c:pt>
                <c:pt idx="80">
                  <c:v>97.678402525735095</c:v>
                </c:pt>
                <c:pt idx="81">
                  <c:v>97.833199770257451</c:v>
                </c:pt>
                <c:pt idx="82">
                  <c:v>97.979709514301959</c:v>
                </c:pt>
                <c:pt idx="83">
                  <c:v>98.12598396653479</c:v>
                </c:pt>
                <c:pt idx="84">
                  <c:v>98.270985985417653</c:v>
                </c:pt>
                <c:pt idx="85">
                  <c:v>98.413619606459321</c:v>
                </c:pt>
                <c:pt idx="86">
                  <c:v>98.553993187730967</c:v>
                </c:pt>
                <c:pt idx="87">
                  <c:v>98.694326177725159</c:v>
                </c:pt>
                <c:pt idx="88">
                  <c:v>98.833643697795281</c:v>
                </c:pt>
                <c:pt idx="89">
                  <c:v>98.96156263676653</c:v>
                </c:pt>
                <c:pt idx="90">
                  <c:v>99.086716208962855</c:v>
                </c:pt>
                <c:pt idx="91">
                  <c:v>99.211684368459629</c:v>
                </c:pt>
                <c:pt idx="92">
                  <c:v>99.331263519883763</c:v>
                </c:pt>
                <c:pt idx="93">
                  <c:v>99.444654221465782</c:v>
                </c:pt>
                <c:pt idx="94">
                  <c:v>99.553763575258188</c:v>
                </c:pt>
                <c:pt idx="95">
                  <c:v>99.657377970863919</c:v>
                </c:pt>
                <c:pt idx="96">
                  <c:v>99.760862336784257</c:v>
                </c:pt>
                <c:pt idx="97">
                  <c:v>99.852509185419024</c:v>
                </c:pt>
                <c:pt idx="98">
                  <c:v>99.935755703584377</c:v>
                </c:pt>
                <c:pt idx="99">
                  <c:v>99.999999999999929</c:v>
                </c:pt>
              </c:numCache>
            </c:numRef>
          </c:val>
        </c:ser>
        <c:marker val="1"/>
        <c:axId val="96101504"/>
        <c:axId val="96103040"/>
      </c:lineChart>
      <c:catAx>
        <c:axId val="96101504"/>
        <c:scaling>
          <c:orientation val="minMax"/>
        </c:scaling>
        <c:axPos val="b"/>
        <c:tickLblPos val="nextTo"/>
        <c:crossAx val="96103040"/>
        <c:crosses val="autoZero"/>
        <c:auto val="1"/>
        <c:lblAlgn val="ctr"/>
        <c:lblOffset val="100"/>
      </c:catAx>
      <c:valAx>
        <c:axId val="96103040"/>
        <c:scaling>
          <c:orientation val="minMax"/>
        </c:scaling>
        <c:axPos val="l"/>
        <c:majorGridlines/>
        <c:title>
          <c:tx>
            <c:rich>
              <a:bodyPr rot="-5400000" vert="horz"/>
              <a:lstStyle/>
              <a:p>
                <a:pPr>
                  <a:defRPr sz="1100" b="0"/>
                </a:pPr>
                <a:r>
                  <a:rPr lang="en-US" sz="1100" b="0"/>
                  <a:t>Procent</a:t>
                </a:r>
              </a:p>
            </c:rich>
          </c:tx>
        </c:title>
        <c:numFmt formatCode="0.0" sourceLinked="1"/>
        <c:tickLblPos val="nextTo"/>
        <c:crossAx val="96101504"/>
        <c:crosses val="autoZero"/>
        <c:crossBetween val="between"/>
      </c:valAx>
    </c:plotArea>
    <c:plotVisOnly val="1"/>
  </c:chart>
  <c:printSettings>
    <c:headerFooter/>
    <c:pageMargins b="0.75000000000000089" l="0.70000000000000062" r="0.70000000000000062" t="0.75000000000000089"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1" name="Grupp 20"/>
        <xdr:cNvGrpSpPr/>
      </xdr:nvGrpSpPr>
      <xdr:grpSpPr>
        <a:xfrm>
          <a:off x="323850" y="190500"/>
          <a:ext cx="1885950" cy="887226"/>
          <a:chOff x="1907704" y="1352104"/>
          <a:chExt cx="5040560" cy="2220912"/>
        </a:xfrm>
      </xdr:grpSpPr>
      <xdr:sp macro="" textlink="">
        <xdr:nvSpPr>
          <xdr:cNvPr id="22"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3"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24" name="Group 67"/>
          <xdr:cNvGrpSpPr>
            <a:grpSpLocks/>
          </xdr:cNvGrpSpPr>
        </xdr:nvGrpSpPr>
        <xdr:grpSpPr bwMode="auto">
          <a:xfrm>
            <a:off x="2268538" y="1773224"/>
            <a:ext cx="4148138" cy="1430333"/>
            <a:chOff x="1480" y="1960"/>
            <a:chExt cx="2928" cy="1010"/>
          </a:xfrm>
        </xdr:grpSpPr>
        <xdr:grpSp>
          <xdr:nvGrpSpPr>
            <xdr:cNvPr id="26" name="Group 68"/>
            <xdr:cNvGrpSpPr>
              <a:grpSpLocks/>
            </xdr:cNvGrpSpPr>
          </xdr:nvGrpSpPr>
          <xdr:grpSpPr bwMode="auto">
            <a:xfrm>
              <a:off x="1519" y="2056"/>
              <a:ext cx="2889" cy="832"/>
              <a:chOff x="1972" y="955"/>
              <a:chExt cx="1970" cy="1147"/>
            </a:xfrm>
          </xdr:grpSpPr>
          <xdr:sp macro="" textlink="">
            <xdr:nvSpPr>
              <xdr:cNvPr id="38"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39"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27"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8"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29"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0"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1"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2"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3"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4"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5"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6"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37"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25"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28573</xdr:colOff>
      <xdr:row>7</xdr:row>
      <xdr:rowOff>190499</xdr:rowOff>
    </xdr:from>
    <xdr:to>
      <xdr:col>17</xdr:col>
      <xdr:colOff>19049</xdr:colOff>
      <xdr:row>31</xdr:row>
      <xdr:rowOff>102712</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34</xdr:row>
      <xdr:rowOff>190499</xdr:rowOff>
    </xdr:from>
    <xdr:to>
      <xdr:col>17</xdr:col>
      <xdr:colOff>9525</xdr:colOff>
      <xdr:row>57</xdr:row>
      <xdr:rowOff>169544</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B33"/>
  <sheetViews>
    <sheetView workbookViewId="0">
      <selection activeCell="B11" sqref="B11"/>
    </sheetView>
  </sheetViews>
  <sheetFormatPr defaultRowHeight="15"/>
  <cols>
    <col min="1" max="1" width="4.85546875" customWidth="1"/>
    <col min="2" max="2" width="88.85546875" customWidth="1"/>
  </cols>
  <sheetData>
    <row r="3" spans="2:2" ht="26.25">
      <c r="B3" s="1" t="s">
        <v>24</v>
      </c>
    </row>
    <row r="4" spans="2:2" ht="26.25">
      <c r="B4" s="1" t="s">
        <v>23</v>
      </c>
    </row>
    <row r="5" spans="2:2" ht="18.75">
      <c r="B5" s="7" t="s">
        <v>4</v>
      </c>
    </row>
    <row r="6" spans="2:2" ht="18.75">
      <c r="B6" s="7"/>
    </row>
    <row r="8" spans="2:2" ht="63">
      <c r="B8" s="6" t="s">
        <v>36</v>
      </c>
    </row>
    <row r="10" spans="2:2" ht="45">
      <c r="B10" s="5" t="s">
        <v>44</v>
      </c>
    </row>
    <row r="11" spans="2:2">
      <c r="B11" s="5"/>
    </row>
    <row r="12" spans="2:2" ht="45">
      <c r="B12" s="5" t="s">
        <v>25</v>
      </c>
    </row>
    <row r="13" spans="2:2">
      <c r="B13" s="5"/>
    </row>
    <row r="14" spans="2:2">
      <c r="B14" s="5" t="s">
        <v>26</v>
      </c>
    </row>
    <row r="15" spans="2:2">
      <c r="B15" s="5" t="s">
        <v>27</v>
      </c>
    </row>
    <row r="17" spans="2:2" ht="45">
      <c r="B17" s="5" t="s">
        <v>28</v>
      </c>
    </row>
    <row r="18" spans="2:2">
      <c r="B18" s="5"/>
    </row>
    <row r="19" spans="2:2">
      <c r="B19" s="5" t="s">
        <v>29</v>
      </c>
    </row>
    <row r="20" spans="2:2">
      <c r="B20" s="5" t="s">
        <v>30</v>
      </c>
    </row>
    <row r="21" spans="2:2">
      <c r="B21" s="5" t="s">
        <v>32</v>
      </c>
    </row>
    <row r="22" spans="2:2">
      <c r="B22" s="5"/>
    </row>
    <row r="23" spans="2:2" ht="30">
      <c r="B23" s="5" t="s">
        <v>42</v>
      </c>
    </row>
    <row r="24" spans="2:2">
      <c r="B24" s="5"/>
    </row>
    <row r="25" spans="2:2">
      <c r="B25" s="5" t="s">
        <v>34</v>
      </c>
    </row>
    <row r="26" spans="2:2" s="5" customFormat="1">
      <c r="B26" s="5" t="s">
        <v>33</v>
      </c>
    </row>
    <row r="27" spans="2:2">
      <c r="B27" s="5" t="s">
        <v>35</v>
      </c>
    </row>
    <row r="28" spans="2:2">
      <c r="B28" s="5" t="s">
        <v>31</v>
      </c>
    </row>
    <row r="29" spans="2:2" ht="30">
      <c r="B29" s="5" t="s">
        <v>38</v>
      </c>
    </row>
    <row r="30" spans="2:2">
      <c r="B30" s="5"/>
    </row>
    <row r="31" spans="2:2" ht="45">
      <c r="B31" s="5" t="s">
        <v>43</v>
      </c>
    </row>
    <row r="33" spans="2:2">
      <c r="B33" s="20"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G107"/>
  <sheetViews>
    <sheetView workbookViewId="0">
      <selection activeCell="B6" sqref="B6:B105"/>
    </sheetView>
  </sheetViews>
  <sheetFormatPr defaultRowHeight="15"/>
  <cols>
    <col min="1" max="1" width="15.5703125" customWidth="1"/>
    <col min="2" max="2" width="11" customWidth="1"/>
    <col min="3" max="3" width="10.42578125" customWidth="1"/>
    <col min="7" max="7" width="11.7109375" customWidth="1"/>
  </cols>
  <sheetData>
    <row r="2" spans="1:7" ht="15.75">
      <c r="A2" s="2" t="s">
        <v>8</v>
      </c>
      <c r="B2" s="3"/>
      <c r="C2" s="3"/>
      <c r="D2" s="8"/>
      <c r="F2" s="21" t="s">
        <v>6</v>
      </c>
      <c r="G2" s="21"/>
    </row>
    <row r="5" spans="1:7" ht="30">
      <c r="A5" s="4" t="s">
        <v>2</v>
      </c>
      <c r="B5" s="19" t="s">
        <v>3</v>
      </c>
      <c r="C5" s="19" t="s">
        <v>0</v>
      </c>
    </row>
    <row r="6" spans="1:7">
      <c r="A6">
        <v>1</v>
      </c>
      <c r="B6" s="10">
        <v>1967.92</v>
      </c>
      <c r="C6">
        <v>98</v>
      </c>
    </row>
    <row r="7" spans="1:7">
      <c r="A7">
        <v>2</v>
      </c>
      <c r="B7" s="10">
        <v>145.6</v>
      </c>
      <c r="C7">
        <v>2022</v>
      </c>
    </row>
    <row r="8" spans="1:7">
      <c r="A8">
        <v>3</v>
      </c>
      <c r="B8" s="10">
        <v>369</v>
      </c>
      <c r="C8">
        <v>6700</v>
      </c>
    </row>
    <row r="9" spans="1:7">
      <c r="A9">
        <v>4</v>
      </c>
      <c r="B9" s="10">
        <v>4002</v>
      </c>
      <c r="C9">
        <v>148</v>
      </c>
    </row>
    <row r="10" spans="1:7">
      <c r="A10">
        <v>5</v>
      </c>
      <c r="B10" s="10">
        <v>3167</v>
      </c>
      <c r="C10">
        <v>535</v>
      </c>
    </row>
    <row r="11" spans="1:7">
      <c r="A11">
        <v>6</v>
      </c>
      <c r="B11" s="10">
        <v>37.200000000000003</v>
      </c>
      <c r="C11">
        <v>1518</v>
      </c>
    </row>
    <row r="12" spans="1:7">
      <c r="A12">
        <v>7</v>
      </c>
      <c r="B12" s="10">
        <v>627.79999999999995</v>
      </c>
      <c r="C12">
        <v>26</v>
      </c>
    </row>
    <row r="13" spans="1:7">
      <c r="A13">
        <v>8</v>
      </c>
      <c r="B13" s="10">
        <v>131.4</v>
      </c>
      <c r="C13">
        <v>420</v>
      </c>
    </row>
    <row r="14" spans="1:7">
      <c r="A14">
        <v>9</v>
      </c>
      <c r="B14" s="10">
        <v>140.19999999999999</v>
      </c>
      <c r="C14">
        <v>358</v>
      </c>
    </row>
    <row r="15" spans="1:7">
      <c r="A15">
        <v>10</v>
      </c>
      <c r="B15" s="10">
        <v>1192.68</v>
      </c>
      <c r="C15">
        <v>17</v>
      </c>
    </row>
    <row r="16" spans="1:7">
      <c r="A16">
        <v>11</v>
      </c>
      <c r="B16" s="10">
        <v>160.72</v>
      </c>
      <c r="C16">
        <v>106</v>
      </c>
    </row>
    <row r="17" spans="1:3">
      <c r="A17">
        <v>12</v>
      </c>
      <c r="B17" s="10">
        <v>9.84</v>
      </c>
      <c r="C17">
        <v>4920</v>
      </c>
    </row>
    <row r="18" spans="1:3">
      <c r="A18">
        <v>13</v>
      </c>
      <c r="B18" s="10">
        <v>62.8</v>
      </c>
      <c r="C18">
        <v>939</v>
      </c>
    </row>
    <row r="19" spans="1:3">
      <c r="A19">
        <v>14</v>
      </c>
      <c r="B19" s="10">
        <v>384.76</v>
      </c>
      <c r="C19">
        <v>53</v>
      </c>
    </row>
    <row r="20" spans="1:3">
      <c r="A20">
        <v>15</v>
      </c>
      <c r="B20" s="10">
        <v>106.68</v>
      </c>
      <c r="C20">
        <v>948</v>
      </c>
    </row>
    <row r="21" spans="1:3">
      <c r="A21">
        <v>16</v>
      </c>
      <c r="B21" s="10">
        <v>266.2</v>
      </c>
      <c r="C21">
        <v>231</v>
      </c>
    </row>
    <row r="22" spans="1:3">
      <c r="A22">
        <v>17</v>
      </c>
      <c r="B22" s="10">
        <v>118.48</v>
      </c>
      <c r="C22">
        <v>1958</v>
      </c>
    </row>
    <row r="23" spans="1:3">
      <c r="A23">
        <v>18</v>
      </c>
      <c r="B23" s="10">
        <v>22</v>
      </c>
      <c r="C23">
        <v>440</v>
      </c>
    </row>
    <row r="24" spans="1:3">
      <c r="A24">
        <v>19</v>
      </c>
      <c r="B24" s="10">
        <v>263</v>
      </c>
      <c r="C24">
        <v>406</v>
      </c>
    </row>
    <row r="25" spans="1:3">
      <c r="A25">
        <v>20</v>
      </c>
      <c r="B25" s="10">
        <v>4</v>
      </c>
      <c r="C25">
        <v>8000</v>
      </c>
    </row>
    <row r="26" spans="1:3">
      <c r="A26">
        <v>21</v>
      </c>
      <c r="B26" s="10">
        <v>37.76</v>
      </c>
      <c r="C26">
        <v>336</v>
      </c>
    </row>
    <row r="27" spans="1:3">
      <c r="A27">
        <v>22</v>
      </c>
      <c r="B27" s="10">
        <v>74.56</v>
      </c>
      <c r="C27">
        <v>706</v>
      </c>
    </row>
    <row r="28" spans="1:3">
      <c r="A28">
        <v>23</v>
      </c>
      <c r="B28" s="10">
        <v>145.63999999999999</v>
      </c>
      <c r="C28">
        <v>360</v>
      </c>
    </row>
    <row r="29" spans="1:3">
      <c r="A29">
        <v>24</v>
      </c>
      <c r="B29" s="10">
        <v>101.4</v>
      </c>
      <c r="C29">
        <v>2028</v>
      </c>
    </row>
    <row r="30" spans="1:3">
      <c r="A30">
        <v>25</v>
      </c>
      <c r="B30" s="10">
        <v>62.4</v>
      </c>
      <c r="C30">
        <v>940</v>
      </c>
    </row>
    <row r="31" spans="1:3">
      <c r="A31">
        <v>26</v>
      </c>
      <c r="B31" s="10">
        <v>9.7200000000000006</v>
      </c>
      <c r="C31">
        <v>4860</v>
      </c>
    </row>
    <row r="32" spans="1:3">
      <c r="A32">
        <v>27</v>
      </c>
      <c r="B32" s="10">
        <v>3</v>
      </c>
      <c r="C32">
        <v>6000</v>
      </c>
    </row>
    <row r="33" spans="1:3">
      <c r="A33">
        <v>28</v>
      </c>
      <c r="B33" s="10">
        <v>1359.84</v>
      </c>
      <c r="C33">
        <v>12</v>
      </c>
    </row>
    <row r="34" spans="1:3">
      <c r="A34">
        <v>29</v>
      </c>
      <c r="B34" s="10">
        <v>7.64</v>
      </c>
      <c r="C34">
        <v>1820</v>
      </c>
    </row>
    <row r="35" spans="1:3">
      <c r="A35">
        <v>30</v>
      </c>
      <c r="B35" s="10">
        <v>1265.4000000000001</v>
      </c>
      <c r="C35">
        <v>48</v>
      </c>
    </row>
    <row r="36" spans="1:3">
      <c r="A36">
        <v>31</v>
      </c>
      <c r="B36" s="10">
        <v>14</v>
      </c>
      <c r="C36">
        <v>3111</v>
      </c>
    </row>
    <row r="37" spans="1:3">
      <c r="A37">
        <v>32</v>
      </c>
      <c r="B37" s="10">
        <v>588.4</v>
      </c>
      <c r="C37">
        <v>82</v>
      </c>
    </row>
    <row r="38" spans="1:3">
      <c r="A38">
        <v>33</v>
      </c>
      <c r="B38" s="10">
        <v>793.28</v>
      </c>
      <c r="C38">
        <v>248</v>
      </c>
    </row>
    <row r="39" spans="1:3">
      <c r="A39">
        <v>34</v>
      </c>
      <c r="B39" s="10">
        <v>2110.88</v>
      </c>
      <c r="C39">
        <v>29</v>
      </c>
    </row>
    <row r="40" spans="1:3">
      <c r="A40">
        <v>35</v>
      </c>
      <c r="B40" s="10">
        <v>1478</v>
      </c>
      <c r="C40">
        <v>29</v>
      </c>
    </row>
    <row r="41" spans="1:3">
      <c r="A41">
        <v>36</v>
      </c>
      <c r="B41" s="10">
        <v>1309.3599999999999</v>
      </c>
      <c r="C41">
        <v>21</v>
      </c>
    </row>
    <row r="42" spans="1:3">
      <c r="A42">
        <v>37</v>
      </c>
      <c r="B42" s="10">
        <v>201.24</v>
      </c>
      <c r="C42">
        <v>95</v>
      </c>
    </row>
    <row r="43" spans="1:3">
      <c r="A43">
        <v>38</v>
      </c>
      <c r="B43" s="10">
        <v>1331.2</v>
      </c>
      <c r="C43">
        <v>19</v>
      </c>
    </row>
    <row r="44" spans="1:3">
      <c r="A44">
        <v>39</v>
      </c>
      <c r="B44" s="10">
        <v>63.88</v>
      </c>
      <c r="C44">
        <v>1996</v>
      </c>
    </row>
    <row r="45" spans="1:3">
      <c r="A45">
        <v>40</v>
      </c>
      <c r="B45" s="10">
        <v>292.12</v>
      </c>
      <c r="C45">
        <v>143</v>
      </c>
    </row>
    <row r="46" spans="1:3">
      <c r="A46">
        <v>41</v>
      </c>
      <c r="B46" s="10">
        <v>329.8</v>
      </c>
      <c r="C46">
        <v>538</v>
      </c>
    </row>
    <row r="47" spans="1:3">
      <c r="A47">
        <v>42</v>
      </c>
      <c r="B47" s="10">
        <v>2560.6799999999998</v>
      </c>
      <c r="C47">
        <v>10</v>
      </c>
    </row>
    <row r="48" spans="1:3">
      <c r="A48">
        <v>43</v>
      </c>
      <c r="B48" s="10">
        <v>716</v>
      </c>
      <c r="C48">
        <v>64</v>
      </c>
    </row>
    <row r="49" spans="1:3">
      <c r="A49">
        <v>44</v>
      </c>
      <c r="B49" s="10">
        <v>147.63999999999999</v>
      </c>
      <c r="C49">
        <v>134</v>
      </c>
    </row>
    <row r="50" spans="1:3">
      <c r="A50">
        <v>45</v>
      </c>
      <c r="B50" s="10">
        <v>213.04</v>
      </c>
      <c r="C50">
        <v>101</v>
      </c>
    </row>
    <row r="51" spans="1:3">
      <c r="A51">
        <v>46</v>
      </c>
      <c r="B51" s="10">
        <v>190</v>
      </c>
      <c r="C51">
        <v>260</v>
      </c>
    </row>
    <row r="52" spans="1:3">
      <c r="A52">
        <v>47</v>
      </c>
      <c r="B52" s="10">
        <v>87.6</v>
      </c>
      <c r="C52">
        <v>1752</v>
      </c>
    </row>
    <row r="53" spans="1:3">
      <c r="A53">
        <v>48</v>
      </c>
      <c r="B53" s="10">
        <v>149.24</v>
      </c>
      <c r="C53">
        <v>355</v>
      </c>
    </row>
    <row r="54" spans="1:3">
      <c r="A54">
        <v>49</v>
      </c>
      <c r="B54" s="10">
        <v>342.2</v>
      </c>
      <c r="C54">
        <v>388</v>
      </c>
    </row>
    <row r="55" spans="1:3">
      <c r="A55">
        <v>50</v>
      </c>
      <c r="B55" s="10">
        <v>231</v>
      </c>
      <c r="C55">
        <v>63</v>
      </c>
    </row>
    <row r="56" spans="1:3">
      <c r="A56">
        <v>51</v>
      </c>
      <c r="B56" s="10">
        <v>340.96</v>
      </c>
      <c r="C56">
        <v>189</v>
      </c>
    </row>
    <row r="57" spans="1:3">
      <c r="A57">
        <v>52</v>
      </c>
      <c r="B57" s="10">
        <v>799.8</v>
      </c>
      <c r="C57">
        <v>55</v>
      </c>
    </row>
    <row r="58" spans="1:3">
      <c r="A58">
        <v>53</v>
      </c>
      <c r="B58" s="10">
        <v>1713.08</v>
      </c>
      <c r="C58">
        <v>71</v>
      </c>
    </row>
    <row r="59" spans="1:3">
      <c r="A59">
        <v>54</v>
      </c>
      <c r="B59" s="10">
        <v>259.39999999999998</v>
      </c>
      <c r="C59">
        <v>65</v>
      </c>
    </row>
    <row r="60" spans="1:3">
      <c r="A60">
        <v>55</v>
      </c>
      <c r="B60" s="10">
        <v>4686.5200000000004</v>
      </c>
      <c r="C60">
        <v>12</v>
      </c>
    </row>
    <row r="61" spans="1:3">
      <c r="A61">
        <v>56</v>
      </c>
      <c r="B61" s="10">
        <v>250</v>
      </c>
      <c r="C61">
        <v>103</v>
      </c>
    </row>
    <row r="62" spans="1:3">
      <c r="A62">
        <v>57</v>
      </c>
      <c r="B62" s="10">
        <v>11.6</v>
      </c>
      <c r="C62">
        <v>644</v>
      </c>
    </row>
    <row r="63" spans="1:3">
      <c r="A63">
        <v>58</v>
      </c>
      <c r="B63" s="10">
        <v>341.48</v>
      </c>
      <c r="C63">
        <v>68</v>
      </c>
    </row>
    <row r="64" spans="1:3">
      <c r="A64">
        <v>59</v>
      </c>
      <c r="B64" s="10">
        <v>154.19999999999999</v>
      </c>
      <c r="C64">
        <v>140</v>
      </c>
    </row>
    <row r="65" spans="1:3">
      <c r="A65">
        <v>60</v>
      </c>
      <c r="B65" s="10">
        <v>344.24</v>
      </c>
      <c r="C65">
        <v>35</v>
      </c>
    </row>
    <row r="66" spans="1:3">
      <c r="A66">
        <v>61</v>
      </c>
      <c r="B66" s="10">
        <v>1350</v>
      </c>
      <c r="C66">
        <v>12</v>
      </c>
    </row>
    <row r="67" spans="1:3">
      <c r="A67">
        <v>62</v>
      </c>
      <c r="B67" s="10">
        <v>840</v>
      </c>
      <c r="C67">
        <v>23</v>
      </c>
    </row>
    <row r="68" spans="1:3">
      <c r="A68">
        <v>63</v>
      </c>
      <c r="B68" s="10">
        <v>728</v>
      </c>
      <c r="C68">
        <v>27</v>
      </c>
    </row>
    <row r="69" spans="1:3">
      <c r="A69">
        <v>64</v>
      </c>
      <c r="B69" s="10">
        <v>3292.8</v>
      </c>
      <c r="C69">
        <v>18</v>
      </c>
    </row>
    <row r="70" spans="1:3">
      <c r="A70">
        <v>65</v>
      </c>
      <c r="B70" s="10">
        <v>1825.88</v>
      </c>
      <c r="C70">
        <v>28</v>
      </c>
    </row>
    <row r="71" spans="1:3">
      <c r="A71">
        <v>66</v>
      </c>
      <c r="B71" s="10">
        <v>1448.88</v>
      </c>
      <c r="C71">
        <v>34</v>
      </c>
    </row>
    <row r="72" spans="1:3">
      <c r="A72">
        <v>67</v>
      </c>
      <c r="B72" s="10">
        <v>766.64</v>
      </c>
      <c r="C72">
        <v>32</v>
      </c>
    </row>
    <row r="73" spans="1:3">
      <c r="A73">
        <v>68</v>
      </c>
      <c r="B73" s="10">
        <v>1615.48</v>
      </c>
      <c r="C73">
        <v>16</v>
      </c>
    </row>
    <row r="74" spans="1:3">
      <c r="A74">
        <v>69</v>
      </c>
      <c r="B74" s="10">
        <v>1035.6400000000001</v>
      </c>
      <c r="C74">
        <v>43</v>
      </c>
    </row>
    <row r="75" spans="1:3">
      <c r="A75">
        <v>70</v>
      </c>
      <c r="B75" s="10">
        <v>185.08</v>
      </c>
      <c r="C75">
        <v>302</v>
      </c>
    </row>
    <row r="76" spans="1:3">
      <c r="A76">
        <v>71</v>
      </c>
      <c r="B76" s="10">
        <v>79.12</v>
      </c>
      <c r="C76">
        <v>188</v>
      </c>
    </row>
    <row r="77" spans="1:3">
      <c r="A77">
        <v>72</v>
      </c>
      <c r="B77" s="10">
        <v>760</v>
      </c>
      <c r="C77">
        <v>31</v>
      </c>
    </row>
    <row r="78" spans="1:3">
      <c r="A78">
        <v>73</v>
      </c>
      <c r="B78" s="10">
        <v>13.48</v>
      </c>
      <c r="C78">
        <v>1078</v>
      </c>
    </row>
    <row r="79" spans="1:3">
      <c r="A79">
        <v>74</v>
      </c>
      <c r="B79" s="10">
        <v>688.6</v>
      </c>
      <c r="C79">
        <v>48</v>
      </c>
    </row>
    <row r="80" spans="1:3">
      <c r="A80">
        <v>75</v>
      </c>
      <c r="B80" s="10">
        <v>13</v>
      </c>
      <c r="C80">
        <v>3500</v>
      </c>
    </row>
    <row r="81" spans="1:3">
      <c r="A81">
        <v>76</v>
      </c>
      <c r="B81" s="10">
        <v>1560.04</v>
      </c>
      <c r="C81">
        <v>86</v>
      </c>
    </row>
    <row r="82" spans="1:3">
      <c r="A82">
        <v>77</v>
      </c>
      <c r="B82" s="10">
        <v>28.2</v>
      </c>
      <c r="C82">
        <v>1567</v>
      </c>
    </row>
    <row r="83" spans="1:3">
      <c r="A83">
        <v>78</v>
      </c>
      <c r="B83" s="10">
        <v>914.48</v>
      </c>
      <c r="C83">
        <v>108</v>
      </c>
    </row>
    <row r="84" spans="1:3">
      <c r="A84">
        <v>79</v>
      </c>
      <c r="B84" s="10">
        <v>355.12</v>
      </c>
      <c r="C84">
        <v>284</v>
      </c>
    </row>
    <row r="85" spans="1:3">
      <c r="A85">
        <v>80</v>
      </c>
      <c r="B85" s="10">
        <v>941.8</v>
      </c>
      <c r="C85">
        <v>14</v>
      </c>
    </row>
    <row r="86" spans="1:3">
      <c r="A86">
        <v>81</v>
      </c>
      <c r="B86" s="10">
        <v>169.92</v>
      </c>
      <c r="C86">
        <v>135</v>
      </c>
    </row>
    <row r="87" spans="1:3">
      <c r="A87">
        <v>82</v>
      </c>
      <c r="B87" s="10">
        <v>1504.16</v>
      </c>
      <c r="C87">
        <v>8</v>
      </c>
    </row>
    <row r="88" spans="1:3">
      <c r="A88">
        <v>83</v>
      </c>
      <c r="B88" s="10">
        <v>3112.32</v>
      </c>
      <c r="C88">
        <v>325</v>
      </c>
    </row>
    <row r="89" spans="1:3">
      <c r="A89">
        <v>84</v>
      </c>
      <c r="B89" s="10">
        <v>859.08</v>
      </c>
      <c r="C89">
        <v>331</v>
      </c>
    </row>
    <row r="90" spans="1:3">
      <c r="A90">
        <v>85</v>
      </c>
      <c r="B90" s="10">
        <v>165.16</v>
      </c>
      <c r="C90">
        <v>393</v>
      </c>
    </row>
    <row r="91" spans="1:3">
      <c r="A91">
        <v>86</v>
      </c>
      <c r="B91" s="10">
        <v>69.2</v>
      </c>
      <c r="C91">
        <v>154</v>
      </c>
    </row>
    <row r="92" spans="1:3">
      <c r="A92">
        <v>87</v>
      </c>
      <c r="B92" s="10">
        <v>184.88</v>
      </c>
      <c r="C92">
        <v>92</v>
      </c>
    </row>
    <row r="93" spans="1:3">
      <c r="A93">
        <v>88</v>
      </c>
      <c r="B93" s="10">
        <v>7974.16</v>
      </c>
      <c r="C93">
        <v>33</v>
      </c>
    </row>
    <row r="94" spans="1:3">
      <c r="A94">
        <v>89</v>
      </c>
      <c r="B94" s="10">
        <v>1090</v>
      </c>
      <c r="C94">
        <v>20</v>
      </c>
    </row>
    <row r="95" spans="1:3">
      <c r="A95">
        <v>90</v>
      </c>
      <c r="B95" s="10">
        <v>1270</v>
      </c>
      <c r="C95">
        <v>19</v>
      </c>
    </row>
    <row r="96" spans="1:3">
      <c r="A96">
        <v>91</v>
      </c>
      <c r="B96" s="10">
        <v>57.6</v>
      </c>
      <c r="C96">
        <v>3200</v>
      </c>
    </row>
    <row r="97" spans="1:3">
      <c r="A97">
        <v>92</v>
      </c>
      <c r="B97" s="10">
        <v>154</v>
      </c>
      <c r="C97">
        <v>122</v>
      </c>
    </row>
    <row r="98" spans="1:3">
      <c r="A98">
        <v>93</v>
      </c>
      <c r="B98" s="10">
        <v>26.88</v>
      </c>
      <c r="C98">
        <v>2360</v>
      </c>
    </row>
    <row r="99" spans="1:3">
      <c r="A99">
        <v>94</v>
      </c>
      <c r="B99" s="10">
        <v>236.44</v>
      </c>
      <c r="C99">
        <v>197</v>
      </c>
    </row>
    <row r="100" spans="1:3">
      <c r="A100">
        <v>95</v>
      </c>
      <c r="B100" s="10">
        <v>10.48</v>
      </c>
      <c r="C100">
        <v>5240</v>
      </c>
    </row>
    <row r="101" spans="1:3">
      <c r="A101">
        <v>96</v>
      </c>
      <c r="B101" s="10">
        <v>207.32</v>
      </c>
      <c r="C101">
        <v>80</v>
      </c>
    </row>
    <row r="102" spans="1:3">
      <c r="A102">
        <v>97</v>
      </c>
      <c r="B102" s="10">
        <v>2881.84</v>
      </c>
      <c r="C102">
        <v>16</v>
      </c>
    </row>
    <row r="103" spans="1:3">
      <c r="A103">
        <v>98</v>
      </c>
      <c r="B103" s="10">
        <v>1470</v>
      </c>
      <c r="C103">
        <v>21</v>
      </c>
    </row>
    <row r="104" spans="1:3">
      <c r="A104">
        <v>99</v>
      </c>
      <c r="B104" s="10">
        <v>2062</v>
      </c>
      <c r="C104">
        <v>66</v>
      </c>
    </row>
    <row r="105" spans="1:3">
      <c r="A105">
        <v>100</v>
      </c>
      <c r="B105" s="10">
        <v>267.56</v>
      </c>
      <c r="C105">
        <v>69</v>
      </c>
    </row>
    <row r="107" spans="1:3">
      <c r="B107" s="10">
        <f>SUM(B6:B105)</f>
        <v>80512.72000000003</v>
      </c>
      <c r="C107" s="10">
        <f>SUM(C6:C105)</f>
        <v>78093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2:W115"/>
  <sheetViews>
    <sheetView showGridLines="0" tabSelected="1" topLeftCell="B1" workbookViewId="0">
      <selection activeCell="U9" sqref="U9"/>
    </sheetView>
  </sheetViews>
  <sheetFormatPr defaultRowHeight="15"/>
  <cols>
    <col min="1" max="1" width="18.28515625" hidden="1" customWidth="1"/>
    <col min="2" max="3" width="18.140625" customWidth="1"/>
    <col min="4" max="4" width="19.42578125" customWidth="1"/>
    <col min="5" max="5" width="15.42578125" customWidth="1"/>
    <col min="6" max="6" width="12.5703125" customWidth="1"/>
    <col min="7" max="7" width="6.85546875" customWidth="1"/>
    <col min="8" max="8" width="42.42578125" customWidth="1"/>
    <col min="9" max="9" width="12.85546875" customWidth="1"/>
    <col min="10" max="10" width="11.85546875" customWidth="1"/>
    <col min="11" max="11" width="11.42578125" customWidth="1"/>
    <col min="12" max="12" width="9.85546875" customWidth="1"/>
    <col min="13" max="13" width="8.85546875" customWidth="1"/>
    <col min="21" max="21" width="10.140625" customWidth="1"/>
    <col min="22" max="23" width="9.85546875" bestFit="1" customWidth="1"/>
  </cols>
  <sheetData>
    <row r="2" spans="1:23" ht="15.75">
      <c r="B2" s="2" t="s">
        <v>7</v>
      </c>
      <c r="C2" s="3"/>
      <c r="D2" s="8"/>
      <c r="E2" s="8"/>
      <c r="F2" s="8"/>
      <c r="G2" s="8"/>
      <c r="H2" s="8"/>
      <c r="I2" s="8"/>
    </row>
    <row r="3" spans="1:23">
      <c r="E3" s="21" t="s">
        <v>6</v>
      </c>
      <c r="F3" s="21"/>
      <c r="G3" s="8"/>
      <c r="I3" s="8"/>
    </row>
    <row r="4" spans="1:23" s="12" customFormat="1" ht="45">
      <c r="B4" s="4" t="s">
        <v>40</v>
      </c>
      <c r="C4" s="4" t="s">
        <v>39</v>
      </c>
      <c r="D4" s="4" t="s">
        <v>41</v>
      </c>
      <c r="E4" s="9"/>
      <c r="F4" s="9"/>
      <c r="G4" s="9"/>
      <c r="I4" s="22"/>
      <c r="J4" s="22"/>
      <c r="K4" s="22"/>
    </row>
    <row r="5" spans="1:23">
      <c r="B5" s="19">
        <v>70</v>
      </c>
      <c r="C5" s="19">
        <v>20</v>
      </c>
      <c r="D5" s="19">
        <v>10</v>
      </c>
      <c r="E5" s="22" t="s">
        <v>11</v>
      </c>
      <c r="G5" s="9"/>
      <c r="H5" s="9"/>
      <c r="I5" s="9"/>
      <c r="J5" s="8"/>
      <c r="K5" s="8"/>
    </row>
    <row r="6" spans="1:23">
      <c r="A6" s="8"/>
      <c r="B6" s="8"/>
      <c r="C6" s="8"/>
      <c r="F6" s="12"/>
      <c r="G6" s="12"/>
      <c r="H6" s="22"/>
      <c r="I6" s="22"/>
      <c r="J6" s="8"/>
      <c r="K6" s="8"/>
    </row>
    <row r="7" spans="1:23" s="5" customFormat="1" ht="45.75">
      <c r="A7" s="4" t="s">
        <v>1</v>
      </c>
      <c r="B7" s="4" t="s">
        <v>37</v>
      </c>
      <c r="C7" s="4" t="s">
        <v>14</v>
      </c>
      <c r="D7" s="4" t="s">
        <v>10</v>
      </c>
      <c r="E7" s="4" t="s">
        <v>1</v>
      </c>
      <c r="F7" s="25" t="s">
        <v>9</v>
      </c>
      <c r="G7" s="9"/>
      <c r="H7" s="28" t="s">
        <v>18</v>
      </c>
      <c r="I7" s="9"/>
      <c r="J7" s="9"/>
      <c r="T7" s="5" t="s">
        <v>13</v>
      </c>
      <c r="U7" s="5" t="s">
        <v>15</v>
      </c>
      <c r="V7" s="5" t="s">
        <v>16</v>
      </c>
      <c r="W7" s="5" t="s">
        <v>17</v>
      </c>
    </row>
    <row r="8" spans="1:23">
      <c r="A8" s="5"/>
      <c r="C8" s="12"/>
      <c r="D8" s="13"/>
      <c r="E8" s="13"/>
      <c r="F8" s="13"/>
      <c r="G8" s="23"/>
      <c r="H8" s="23"/>
      <c r="I8" s="23"/>
      <c r="J8" s="23"/>
      <c r="U8">
        <f>AA</f>
        <v>70</v>
      </c>
      <c r="V8">
        <f>BB</f>
        <v>20</v>
      </c>
      <c r="W8">
        <f>CC</f>
        <v>10</v>
      </c>
    </row>
    <row r="9" spans="1:23">
      <c r="A9">
        <v>3</v>
      </c>
      <c r="B9" s="18">
        <f>Data!B8*Data!C8</f>
        <v>2472300</v>
      </c>
      <c r="C9" s="14">
        <f>B9/B$110*100</f>
        <v>21.26140153514628</v>
      </c>
      <c r="D9" s="14">
        <f>SUM(C$9:C9)</f>
        <v>21.26140153514628</v>
      </c>
      <c r="E9" s="18">
        <f>Data!A6</f>
        <v>1</v>
      </c>
      <c r="F9" s="11" t="str">
        <f t="shared" ref="F9:F40" si="0">T9</f>
        <v>A</v>
      </c>
      <c r="G9" s="8"/>
      <c r="H9" s="8"/>
      <c r="I9" s="8"/>
      <c r="J9" s="8"/>
      <c r="M9" s="14"/>
      <c r="N9" s="15"/>
      <c r="O9" s="16"/>
      <c r="P9" s="17"/>
      <c r="Q9" s="15"/>
      <c r="R9" s="16"/>
      <c r="S9" s="17"/>
      <c r="T9" t="str">
        <f>IF(Data!B6*Data!C6&gt;=U$110,"A",IF(Data!B6*Data!C6&gt;=V$110,"B","C"))</f>
        <v>A</v>
      </c>
      <c r="U9" s="10">
        <f t="shared" ref="U9:U40" si="1">IF(D9&lt;=AA,B9,"")</f>
        <v>2472300</v>
      </c>
      <c r="V9" s="10">
        <f t="shared" ref="V9:V40" si="2">IF(D9&lt;=AA+BB,B9,"")</f>
        <v>2472300</v>
      </c>
      <c r="W9" s="10">
        <f t="shared" ref="W9:W40" si="3">IF(D9&lt;=AA+BB+CC,B9,"")</f>
        <v>2472300</v>
      </c>
    </row>
    <row r="10" spans="1:23">
      <c r="A10">
        <v>5</v>
      </c>
      <c r="B10" s="18">
        <f>Data!B10*Data!C10</f>
        <v>1694345</v>
      </c>
      <c r="C10" s="14">
        <f t="shared" ref="C10:C73" si="4">B10/B$110*100</f>
        <v>14.57110762612443</v>
      </c>
      <c r="D10" s="14">
        <f>SUM(C$9:C10)</f>
        <v>35.832509161270707</v>
      </c>
      <c r="E10" s="18">
        <f>Data!A7</f>
        <v>2</v>
      </c>
      <c r="F10" s="11" t="str">
        <f t="shared" si="0"/>
        <v>A</v>
      </c>
      <c r="G10" s="8"/>
      <c r="H10" s="8"/>
      <c r="I10" s="8"/>
      <c r="J10" s="8"/>
      <c r="M10" s="14"/>
      <c r="N10" s="15"/>
      <c r="O10" s="16"/>
      <c r="P10" s="17"/>
      <c r="Q10" s="15"/>
      <c r="R10" s="16"/>
      <c r="S10" s="17"/>
      <c r="T10" t="str">
        <f>IF(Data!B7*Data!C7&gt;=U$110,"A",IF(Data!B7*Data!C7&gt;=V$110,"B","C"))</f>
        <v>A</v>
      </c>
      <c r="U10" s="10">
        <f t="shared" si="1"/>
        <v>1694345</v>
      </c>
      <c r="V10" s="10">
        <f t="shared" si="2"/>
        <v>1694345</v>
      </c>
      <c r="W10" s="10">
        <f t="shared" si="3"/>
        <v>1694345</v>
      </c>
    </row>
    <row r="11" spans="1:23">
      <c r="A11">
        <v>83</v>
      </c>
      <c r="B11" s="18">
        <f>Data!B88*Data!C88</f>
        <v>1011504</v>
      </c>
      <c r="C11" s="14">
        <f t="shared" si="4"/>
        <v>8.6987795568525677</v>
      </c>
      <c r="D11" s="14">
        <f>SUM(C$9:C11)</f>
        <v>44.531288718123278</v>
      </c>
      <c r="E11" s="18">
        <f>Data!A8</f>
        <v>3</v>
      </c>
      <c r="F11" s="11" t="str">
        <f t="shared" si="0"/>
        <v>A</v>
      </c>
      <c r="G11" s="8"/>
      <c r="H11" s="24"/>
      <c r="I11" s="8"/>
      <c r="J11" s="8"/>
      <c r="M11" s="14"/>
      <c r="N11" s="15"/>
      <c r="O11" s="16"/>
      <c r="P11" s="17"/>
      <c r="Q11" s="15"/>
      <c r="R11" s="16"/>
      <c r="S11" s="17"/>
      <c r="T11" t="str">
        <f>IF(Data!B8*Data!C8&gt;=U$110,"A",IF(Data!B8*Data!C8&gt;=V$110,"B","C"))</f>
        <v>A</v>
      </c>
      <c r="U11" s="10">
        <f t="shared" si="1"/>
        <v>1011504</v>
      </c>
      <c r="V11" s="10">
        <f t="shared" si="2"/>
        <v>1011504</v>
      </c>
      <c r="W11" s="10">
        <f t="shared" si="3"/>
        <v>1011504</v>
      </c>
    </row>
    <row r="12" spans="1:23">
      <c r="A12">
        <v>4</v>
      </c>
      <c r="B12" s="18">
        <f>Data!B9*Data!C9</f>
        <v>592296</v>
      </c>
      <c r="C12" s="14">
        <f t="shared" si="4"/>
        <v>5.0936549300897953</v>
      </c>
      <c r="D12" s="14">
        <f>SUM(C$9:C12)</f>
        <v>49.624943648213076</v>
      </c>
      <c r="E12" s="18">
        <f>Data!A9</f>
        <v>4</v>
      </c>
      <c r="F12" s="11" t="str">
        <f t="shared" si="0"/>
        <v>A</v>
      </c>
      <c r="G12" s="8"/>
      <c r="H12" s="24"/>
      <c r="I12" s="8"/>
      <c r="J12" s="8"/>
      <c r="M12" s="14"/>
      <c r="N12" s="15"/>
      <c r="O12" s="16"/>
      <c r="P12" s="17"/>
      <c r="Q12" s="15"/>
      <c r="R12" s="16"/>
      <c r="S12" s="17"/>
      <c r="T12" t="str">
        <f>IF(Data!B9*Data!C9&gt;=U$110,"A",IF(Data!B9*Data!C9&gt;=V$110,"B","C"))</f>
        <v>A</v>
      </c>
      <c r="U12" s="10">
        <f t="shared" si="1"/>
        <v>592296</v>
      </c>
      <c r="V12" s="10">
        <f t="shared" si="2"/>
        <v>592296</v>
      </c>
      <c r="W12" s="10">
        <f t="shared" si="3"/>
        <v>592296</v>
      </c>
    </row>
    <row r="13" spans="1:23">
      <c r="A13">
        <v>2</v>
      </c>
      <c r="B13" s="18">
        <f>Data!B7*Data!C7</f>
        <v>294403.20000000001</v>
      </c>
      <c r="C13" s="14">
        <f t="shared" si="4"/>
        <v>2.5318224521425301</v>
      </c>
      <c r="D13" s="14">
        <f>SUM(C$9:C13)</f>
        <v>52.156766100355604</v>
      </c>
      <c r="E13" s="18">
        <f>Data!A10</f>
        <v>5</v>
      </c>
      <c r="F13" s="11" t="str">
        <f t="shared" si="0"/>
        <v>A</v>
      </c>
      <c r="G13" s="8"/>
      <c r="H13" s="24"/>
      <c r="I13" s="8"/>
      <c r="J13" s="8"/>
      <c r="M13" s="14"/>
      <c r="N13" s="15"/>
      <c r="O13" s="16"/>
      <c r="P13" s="17"/>
      <c r="Q13" s="15"/>
      <c r="R13" s="16"/>
      <c r="S13" s="17"/>
      <c r="T13" t="str">
        <f>IF(Data!B10*Data!C10&gt;=U$110,"A",IF(Data!B10*Data!C10&gt;=V$110,"B","C"))</f>
        <v>A</v>
      </c>
      <c r="U13" s="10">
        <f t="shared" si="1"/>
        <v>294403.20000000001</v>
      </c>
      <c r="V13" s="10">
        <f t="shared" si="2"/>
        <v>294403.20000000001</v>
      </c>
      <c r="W13" s="10">
        <f t="shared" si="3"/>
        <v>294403.20000000001</v>
      </c>
    </row>
    <row r="14" spans="1:23">
      <c r="A14">
        <v>84</v>
      </c>
      <c r="B14" s="18">
        <f>Data!B89*Data!C89</f>
        <v>284355.48000000004</v>
      </c>
      <c r="C14" s="14">
        <f t="shared" si="4"/>
        <v>2.4454135982685186</v>
      </c>
      <c r="D14" s="14">
        <f>SUM(C$9:C14)</f>
        <v>54.60217969862412</v>
      </c>
      <c r="E14" s="18">
        <f>Data!A11</f>
        <v>6</v>
      </c>
      <c r="F14" s="11" t="str">
        <f t="shared" si="0"/>
        <v>B</v>
      </c>
      <c r="G14" s="8"/>
      <c r="H14" s="24"/>
      <c r="I14" s="8"/>
      <c r="J14" s="8"/>
      <c r="M14" s="14"/>
      <c r="N14" s="15"/>
      <c r="O14" s="16"/>
      <c r="P14" s="17"/>
      <c r="Q14" s="15"/>
      <c r="R14" s="16"/>
      <c r="S14" s="17"/>
      <c r="T14" t="str">
        <f>IF(Data!B11*Data!C11&gt;=U$110,"A",IF(Data!B11*Data!C11&gt;=V$110,"B","C"))</f>
        <v>B</v>
      </c>
      <c r="U14" s="10">
        <f t="shared" si="1"/>
        <v>284355.48000000004</v>
      </c>
      <c r="V14" s="10">
        <f t="shared" si="2"/>
        <v>284355.48000000004</v>
      </c>
      <c r="W14" s="10">
        <f t="shared" si="3"/>
        <v>284355.48000000004</v>
      </c>
    </row>
    <row r="15" spans="1:23">
      <c r="A15">
        <v>88</v>
      </c>
      <c r="B15" s="18">
        <f>Data!B93*Data!C93</f>
        <v>263147.27999999997</v>
      </c>
      <c r="C15" s="14">
        <f t="shared" si="4"/>
        <v>2.2630263248641218</v>
      </c>
      <c r="D15" s="14">
        <f>SUM(C$9:C15)</f>
        <v>56.865206023488241</v>
      </c>
      <c r="E15" s="18">
        <f>Data!A12</f>
        <v>7</v>
      </c>
      <c r="F15" s="11" t="str">
        <f t="shared" si="0"/>
        <v>C</v>
      </c>
      <c r="G15" s="8"/>
      <c r="H15" s="8"/>
      <c r="I15" s="8"/>
      <c r="J15" s="8"/>
      <c r="M15" s="14"/>
      <c r="N15" s="15"/>
      <c r="O15" s="16"/>
      <c r="P15" s="17"/>
      <c r="Q15" s="15"/>
      <c r="R15" s="16"/>
      <c r="S15" s="17"/>
      <c r="T15" t="str">
        <f>IF(Data!B12*Data!C12&gt;=U$110,"A",IF(Data!B12*Data!C12&gt;=V$110,"B","C"))</f>
        <v>C</v>
      </c>
      <c r="U15" s="10">
        <f t="shared" si="1"/>
        <v>263147.27999999997</v>
      </c>
      <c r="V15" s="10">
        <f t="shared" si="2"/>
        <v>263147.27999999997</v>
      </c>
      <c r="W15" s="10">
        <f t="shared" si="3"/>
        <v>263147.27999999997</v>
      </c>
    </row>
    <row r="16" spans="1:23">
      <c r="A16">
        <v>17</v>
      </c>
      <c r="B16" s="18">
        <f>Data!B22*Data!C22</f>
        <v>231983.84</v>
      </c>
      <c r="C16" s="14">
        <f t="shared" si="4"/>
        <v>1.9950255114286817</v>
      </c>
      <c r="D16" s="14">
        <f>SUM(C$9:C16)</f>
        <v>58.86023153491692</v>
      </c>
      <c r="E16" s="18">
        <f>Data!A13</f>
        <v>8</v>
      </c>
      <c r="F16" s="11" t="str">
        <f t="shared" si="0"/>
        <v>B</v>
      </c>
      <c r="M16" s="14"/>
      <c r="N16" s="15"/>
      <c r="O16" s="16"/>
      <c r="P16" s="17"/>
      <c r="Q16" s="15"/>
      <c r="R16" s="16"/>
      <c r="S16" s="17"/>
      <c r="T16" t="str">
        <f>IF(Data!B13*Data!C13&gt;=U$110,"A",IF(Data!B13*Data!C13&gt;=V$110,"B","C"))</f>
        <v>B</v>
      </c>
      <c r="U16" s="10">
        <f t="shared" si="1"/>
        <v>231983.84</v>
      </c>
      <c r="V16" s="10">
        <f t="shared" si="2"/>
        <v>231983.84</v>
      </c>
      <c r="W16" s="10">
        <f t="shared" si="3"/>
        <v>231983.84</v>
      </c>
    </row>
    <row r="17" spans="1:23">
      <c r="A17">
        <v>24</v>
      </c>
      <c r="B17" s="18">
        <f>Data!B29*Data!C29</f>
        <v>205639.2</v>
      </c>
      <c r="C17" s="14">
        <f t="shared" si="4"/>
        <v>1.7684656403212609</v>
      </c>
      <c r="D17" s="14">
        <f>SUM(C$9:C17)</f>
        <v>60.62869717523818</v>
      </c>
      <c r="E17" s="18">
        <f>Data!A14</f>
        <v>9</v>
      </c>
      <c r="F17" s="11" t="str">
        <f t="shared" si="0"/>
        <v>B</v>
      </c>
      <c r="M17" s="14"/>
      <c r="N17" s="15"/>
      <c r="O17" s="16"/>
      <c r="P17" s="17"/>
      <c r="Q17" s="15"/>
      <c r="R17" s="16"/>
      <c r="S17" s="17"/>
      <c r="T17" t="str">
        <f>IF(Data!B14*Data!C14&gt;=U$110,"A",IF(Data!B14*Data!C14&gt;=V$110,"B","C"))</f>
        <v>B</v>
      </c>
      <c r="U17" s="10">
        <f t="shared" si="1"/>
        <v>205639.2</v>
      </c>
      <c r="V17" s="10">
        <f t="shared" si="2"/>
        <v>205639.2</v>
      </c>
      <c r="W17" s="10">
        <f t="shared" si="3"/>
        <v>205639.2</v>
      </c>
    </row>
    <row r="18" spans="1:23">
      <c r="A18">
        <v>33</v>
      </c>
      <c r="B18" s="18">
        <f>Data!B38*Data!C38</f>
        <v>196733.44</v>
      </c>
      <c r="C18" s="14">
        <f t="shared" si="4"/>
        <v>1.6918774676336241</v>
      </c>
      <c r="D18" s="14">
        <f>SUM(C$9:C18)</f>
        <v>62.320574642871804</v>
      </c>
      <c r="E18" s="18">
        <f>Data!A15</f>
        <v>10</v>
      </c>
      <c r="F18" s="11" t="str">
        <f t="shared" si="0"/>
        <v>C</v>
      </c>
      <c r="M18" s="14"/>
      <c r="N18" s="15"/>
      <c r="O18" s="16"/>
      <c r="P18" s="17"/>
      <c r="Q18" s="15"/>
      <c r="R18" s="16"/>
      <c r="S18" s="17"/>
      <c r="T18" t="str">
        <f>IF(Data!B15*Data!C15&gt;=U$110,"A",IF(Data!B15*Data!C15&gt;=V$110,"B","C"))</f>
        <v>C</v>
      </c>
      <c r="U18" s="10">
        <f t="shared" si="1"/>
        <v>196733.44</v>
      </c>
      <c r="V18" s="10">
        <f t="shared" si="2"/>
        <v>196733.44</v>
      </c>
      <c r="W18" s="10">
        <f t="shared" si="3"/>
        <v>196733.44</v>
      </c>
    </row>
    <row r="19" spans="1:23">
      <c r="A19">
        <v>1</v>
      </c>
      <c r="B19" s="18">
        <f>Data!B6*Data!C6</f>
        <v>192856.16</v>
      </c>
      <c r="C19" s="14">
        <f t="shared" si="4"/>
        <v>1.6585334531757541</v>
      </c>
      <c r="D19" s="14">
        <f>SUM(C$9:C19)</f>
        <v>63.979108096047561</v>
      </c>
      <c r="E19" s="18">
        <f>Data!A16</f>
        <v>11</v>
      </c>
      <c r="F19" s="11" t="str">
        <f t="shared" si="0"/>
        <v>C</v>
      </c>
      <c r="M19" s="14"/>
      <c r="N19" s="15"/>
      <c r="O19" s="16"/>
      <c r="P19" s="17"/>
      <c r="Q19" s="15"/>
      <c r="R19" s="16"/>
      <c r="S19" s="17"/>
      <c r="T19" t="str">
        <f>IF(Data!B16*Data!C16&gt;=U$110,"A",IF(Data!B16*Data!C16&gt;=V$110,"B","C"))</f>
        <v>C</v>
      </c>
      <c r="U19" s="10">
        <f t="shared" si="1"/>
        <v>192856.16</v>
      </c>
      <c r="V19" s="10">
        <f t="shared" si="2"/>
        <v>192856.16</v>
      </c>
      <c r="W19" s="10">
        <f t="shared" si="3"/>
        <v>192856.16</v>
      </c>
    </row>
    <row r="20" spans="1:23">
      <c r="A20">
        <v>91</v>
      </c>
      <c r="B20" s="18">
        <f>Data!B96*Data!C96</f>
        <v>184320</v>
      </c>
      <c r="C20" s="14">
        <f t="shared" si="4"/>
        <v>1.5851237839089765</v>
      </c>
      <c r="D20" s="14">
        <f>SUM(C$9:C20)</f>
        <v>65.564231879956537</v>
      </c>
      <c r="E20" s="18">
        <f>Data!A17</f>
        <v>12</v>
      </c>
      <c r="F20" s="11" t="str">
        <f t="shared" si="0"/>
        <v>B</v>
      </c>
      <c r="M20" s="14"/>
      <c r="N20" s="15"/>
      <c r="O20" s="16"/>
      <c r="P20" s="17"/>
      <c r="Q20" s="15"/>
      <c r="R20" s="16"/>
      <c r="S20" s="17"/>
      <c r="T20" t="str">
        <f>IF(Data!B17*Data!C17&gt;=U$110,"A",IF(Data!B17*Data!C17&gt;=V$110,"B","C"))</f>
        <v>B</v>
      </c>
      <c r="U20" s="10">
        <f t="shared" si="1"/>
        <v>184320</v>
      </c>
      <c r="V20" s="10">
        <f t="shared" si="2"/>
        <v>184320</v>
      </c>
      <c r="W20" s="10">
        <f t="shared" si="3"/>
        <v>184320</v>
      </c>
    </row>
    <row r="21" spans="1:23">
      <c r="A21">
        <v>41</v>
      </c>
      <c r="B21" s="18">
        <f>Data!B46*Data!C46</f>
        <v>177432.4</v>
      </c>
      <c r="C21" s="14">
        <f t="shared" si="4"/>
        <v>1.5258914782771869</v>
      </c>
      <c r="D21" s="14">
        <f>SUM(C$9:C21)</f>
        <v>67.090123358233726</v>
      </c>
      <c r="E21" s="18">
        <f>Data!A18</f>
        <v>13</v>
      </c>
      <c r="F21" s="11" t="str">
        <f t="shared" si="0"/>
        <v>B</v>
      </c>
      <c r="M21" s="14"/>
      <c r="N21" s="15"/>
      <c r="O21" s="16"/>
      <c r="P21" s="17"/>
      <c r="Q21" s="15"/>
      <c r="R21" s="16"/>
      <c r="S21" s="17"/>
      <c r="T21" t="str">
        <f>IF(Data!B18*Data!C18&gt;=U$110,"A",IF(Data!B18*Data!C18&gt;=V$110,"B","C"))</f>
        <v>B</v>
      </c>
      <c r="U21" s="10">
        <f t="shared" si="1"/>
        <v>177432.4</v>
      </c>
      <c r="V21" s="10">
        <f t="shared" si="2"/>
        <v>177432.4</v>
      </c>
      <c r="W21" s="10">
        <f t="shared" si="3"/>
        <v>177432.4</v>
      </c>
    </row>
    <row r="22" spans="1:23">
      <c r="A22">
        <v>47</v>
      </c>
      <c r="B22" s="18">
        <f>Data!B52*Data!C52</f>
        <v>153475.19999999998</v>
      </c>
      <c r="C22" s="14">
        <f t="shared" si="4"/>
        <v>1.3198632256954586</v>
      </c>
      <c r="D22" s="14">
        <f>SUM(C$9:C22)</f>
        <v>68.409986583929182</v>
      </c>
      <c r="E22" s="18">
        <f>Data!A19</f>
        <v>14</v>
      </c>
      <c r="F22" s="11" t="str">
        <f t="shared" si="0"/>
        <v>C</v>
      </c>
      <c r="M22" s="14"/>
      <c r="N22" s="15"/>
      <c r="O22" s="16"/>
      <c r="P22" s="17"/>
      <c r="Q22" s="15"/>
      <c r="R22" s="16"/>
      <c r="S22" s="17"/>
      <c r="T22" t="str">
        <f>IF(Data!B19*Data!C19&gt;=U$110,"A",IF(Data!B19*Data!C19&gt;=V$110,"B","C"))</f>
        <v>C</v>
      </c>
      <c r="U22" s="10">
        <f t="shared" si="1"/>
        <v>153475.19999999998</v>
      </c>
      <c r="V22" s="10">
        <f t="shared" si="2"/>
        <v>153475.19999999998</v>
      </c>
      <c r="W22" s="10">
        <f t="shared" si="3"/>
        <v>153475.19999999998</v>
      </c>
    </row>
    <row r="23" spans="1:23">
      <c r="A23">
        <v>99</v>
      </c>
      <c r="B23" s="18">
        <f>Data!B104*Data!C104</f>
        <v>136092</v>
      </c>
      <c r="C23" s="14">
        <f t="shared" si="4"/>
        <v>1.170370366752064</v>
      </c>
      <c r="D23" s="14">
        <f>SUM(C$9:C23)</f>
        <v>69.580356950681249</v>
      </c>
      <c r="E23" s="18">
        <f>Data!A20</f>
        <v>15</v>
      </c>
      <c r="F23" s="11" t="str">
        <f t="shared" si="0"/>
        <v>B</v>
      </c>
      <c r="M23" s="14"/>
      <c r="N23" s="15"/>
      <c r="O23" s="16"/>
      <c r="P23" s="17"/>
      <c r="Q23" s="15"/>
      <c r="R23" s="16"/>
      <c r="S23" s="17"/>
      <c r="T23" t="str">
        <f>IF(Data!B20*Data!C20&gt;=U$110,"A",IF(Data!B20*Data!C20&gt;=V$110,"B","C"))</f>
        <v>B</v>
      </c>
      <c r="U23" s="10">
        <f t="shared" si="1"/>
        <v>136092</v>
      </c>
      <c r="V23" s="10">
        <f t="shared" si="2"/>
        <v>136092</v>
      </c>
      <c r="W23" s="10">
        <f t="shared" si="3"/>
        <v>136092</v>
      </c>
    </row>
    <row r="24" spans="1:23">
      <c r="A24">
        <v>76</v>
      </c>
      <c r="B24" s="18">
        <f>Data!B81*Data!C81</f>
        <v>134163.44</v>
      </c>
      <c r="C24" s="14">
        <f t="shared" si="4"/>
        <v>1.1537850459800614</v>
      </c>
      <c r="D24" s="14">
        <f>SUM(C$9:C24)</f>
        <v>70.734141996661307</v>
      </c>
      <c r="E24" s="18">
        <f>Data!A21</f>
        <v>16</v>
      </c>
      <c r="F24" s="11" t="str">
        <f t="shared" si="0"/>
        <v>B</v>
      </c>
      <c r="M24" s="14"/>
      <c r="N24" s="15"/>
      <c r="O24" s="16"/>
      <c r="P24" s="17"/>
      <c r="Q24" s="15"/>
      <c r="R24" s="16"/>
      <c r="S24" s="17"/>
      <c r="T24" t="str">
        <f>IF(Data!B21*Data!C21&gt;=U$110,"A",IF(Data!B21*Data!C21&gt;=V$110,"B","C"))</f>
        <v>B</v>
      </c>
      <c r="U24" s="10" t="str">
        <f t="shared" si="1"/>
        <v/>
      </c>
      <c r="V24" s="10">
        <f t="shared" si="2"/>
        <v>134163.44</v>
      </c>
      <c r="W24" s="10">
        <f t="shared" si="3"/>
        <v>134163.44</v>
      </c>
    </row>
    <row r="25" spans="1:23">
      <c r="A25">
        <v>49</v>
      </c>
      <c r="B25" s="18">
        <f>Data!B54*Data!C54</f>
        <v>132773.6</v>
      </c>
      <c r="C25" s="14">
        <f t="shared" si="4"/>
        <v>1.141832634739675</v>
      </c>
      <c r="D25" s="14">
        <f>SUM(C$9:C25)</f>
        <v>71.875974631400979</v>
      </c>
      <c r="E25" s="18">
        <f>Data!A22</f>
        <v>17</v>
      </c>
      <c r="F25" s="11" t="str">
        <f t="shared" si="0"/>
        <v>A</v>
      </c>
      <c r="M25" s="14"/>
      <c r="N25" s="15"/>
      <c r="O25" s="16"/>
      <c r="P25" s="17"/>
      <c r="Q25" s="15"/>
      <c r="R25" s="16"/>
      <c r="S25" s="17"/>
      <c r="T25" t="str">
        <f>IF(Data!B22*Data!C22&gt;=U$110,"A",IF(Data!B22*Data!C22&gt;=V$110,"B","C"))</f>
        <v>A</v>
      </c>
      <c r="U25" s="10" t="str">
        <f t="shared" si="1"/>
        <v/>
      </c>
      <c r="V25" s="10">
        <f t="shared" si="2"/>
        <v>132773.6</v>
      </c>
      <c r="W25" s="10">
        <f t="shared" si="3"/>
        <v>132773.6</v>
      </c>
    </row>
    <row r="26" spans="1:23">
      <c r="A26">
        <v>39</v>
      </c>
      <c r="B26" s="18">
        <f>Data!B44*Data!C44</f>
        <v>127504.48000000001</v>
      </c>
      <c r="C26" s="14">
        <f t="shared" si="4"/>
        <v>1.0965190093475825</v>
      </c>
      <c r="D26" s="14">
        <f>SUM(C$9:C26)</f>
        <v>72.972493640748567</v>
      </c>
      <c r="E26" s="18">
        <f>Data!A23</f>
        <v>18</v>
      </c>
      <c r="F26" s="11" t="str">
        <f t="shared" si="0"/>
        <v>C</v>
      </c>
      <c r="M26" s="14"/>
      <c r="N26" s="15"/>
      <c r="O26" s="16"/>
      <c r="P26" s="17"/>
      <c r="Q26" s="15"/>
      <c r="R26" s="16"/>
      <c r="S26" s="17"/>
      <c r="T26" t="str">
        <f>IF(Data!B23*Data!C23&gt;=U$110,"A",IF(Data!B23*Data!C23&gt;=V$110,"B","C"))</f>
        <v>C</v>
      </c>
      <c r="U26" s="10" t="str">
        <f t="shared" si="1"/>
        <v/>
      </c>
      <c r="V26" s="10">
        <f t="shared" si="2"/>
        <v>127504.48000000001</v>
      </c>
      <c r="W26" s="10">
        <f t="shared" si="3"/>
        <v>127504.48000000001</v>
      </c>
    </row>
    <row r="27" spans="1:23">
      <c r="A27">
        <v>53</v>
      </c>
      <c r="B27" s="18">
        <f>Data!B58*Data!C58</f>
        <v>121628.68</v>
      </c>
      <c r="C27" s="14">
        <f t="shared" si="4"/>
        <v>1.0459880288273331</v>
      </c>
      <c r="D27" s="14">
        <f>SUM(C$9:C27)</f>
        <v>74.018481669575905</v>
      </c>
      <c r="E27" s="18">
        <f>Data!A24</f>
        <v>19</v>
      </c>
      <c r="F27" s="11" t="str">
        <f t="shared" si="0"/>
        <v>B</v>
      </c>
      <c r="M27" s="14"/>
      <c r="N27" s="15"/>
      <c r="O27" s="16"/>
      <c r="P27" s="17"/>
      <c r="Q27" s="15"/>
      <c r="R27" s="16"/>
      <c r="S27" s="17"/>
      <c r="T27" t="str">
        <f>IF(Data!B24*Data!C24&gt;=U$110,"A",IF(Data!B24*Data!C24&gt;=V$110,"B","C"))</f>
        <v>B</v>
      </c>
      <c r="U27" s="10" t="str">
        <f t="shared" si="1"/>
        <v/>
      </c>
      <c r="V27" s="10">
        <f t="shared" si="2"/>
        <v>121628.68</v>
      </c>
      <c r="W27" s="10">
        <f t="shared" si="3"/>
        <v>121628.68</v>
      </c>
    </row>
    <row r="28" spans="1:23">
      <c r="A28">
        <v>19</v>
      </c>
      <c r="B28" s="18">
        <f>Data!B24*Data!C24</f>
        <v>106778</v>
      </c>
      <c r="C28" s="14">
        <f t="shared" si="4"/>
        <v>0.91827445420048126</v>
      </c>
      <c r="D28" s="14">
        <f>SUM(C$9:C28)</f>
        <v>74.936756123776391</v>
      </c>
      <c r="E28" s="18">
        <f>Data!A25</f>
        <v>20</v>
      </c>
      <c r="F28" s="11" t="str">
        <f t="shared" si="0"/>
        <v>C</v>
      </c>
      <c r="M28" s="14"/>
      <c r="N28" s="15"/>
      <c r="O28" s="16"/>
      <c r="P28" s="17"/>
      <c r="Q28" s="15"/>
      <c r="R28" s="16"/>
      <c r="S28" s="17"/>
      <c r="T28" t="str">
        <f>IF(Data!B25*Data!C25&gt;=U$110,"A",IF(Data!B25*Data!C25&gt;=V$110,"B","C"))</f>
        <v>C</v>
      </c>
      <c r="U28" s="10" t="str">
        <f t="shared" si="1"/>
        <v/>
      </c>
      <c r="V28" s="10">
        <f t="shared" si="2"/>
        <v>106778</v>
      </c>
      <c r="W28" s="10">
        <f t="shared" si="3"/>
        <v>106778</v>
      </c>
    </row>
    <row r="29" spans="1:23">
      <c r="A29">
        <v>15</v>
      </c>
      <c r="B29" s="18">
        <f>Data!B20*Data!C20</f>
        <v>101132.64</v>
      </c>
      <c r="C29" s="14">
        <f t="shared" si="4"/>
        <v>0.86972522240399475</v>
      </c>
      <c r="D29" s="14">
        <f>SUM(C$9:C29)</f>
        <v>75.806481346180391</v>
      </c>
      <c r="E29" s="18">
        <f>Data!A26</f>
        <v>21</v>
      </c>
      <c r="F29" s="11" t="str">
        <f t="shared" si="0"/>
        <v>C</v>
      </c>
      <c r="M29" s="14"/>
      <c r="N29" s="15"/>
      <c r="O29" s="16"/>
      <c r="P29" s="17"/>
      <c r="Q29" s="15"/>
      <c r="R29" s="16"/>
      <c r="S29" s="17"/>
      <c r="T29" t="str">
        <f>IF(Data!B26*Data!C26&gt;=U$110,"A",IF(Data!B26*Data!C26&gt;=V$110,"B","C"))</f>
        <v>C</v>
      </c>
      <c r="U29" s="10" t="str">
        <f t="shared" si="1"/>
        <v/>
      </c>
      <c r="V29" s="10">
        <f t="shared" si="2"/>
        <v>101132.64</v>
      </c>
      <c r="W29" s="10">
        <f t="shared" si="3"/>
        <v>101132.64</v>
      </c>
    </row>
    <row r="30" spans="1:23">
      <c r="A30">
        <v>79</v>
      </c>
      <c r="B30" s="18">
        <f>Data!B84*Data!C84</f>
        <v>100854.08</v>
      </c>
      <c r="C30" s="14">
        <f t="shared" si="4"/>
        <v>0.86732964904654208</v>
      </c>
      <c r="D30" s="14">
        <f>SUM(C$9:C30)</f>
        <v>76.67381099522693</v>
      </c>
      <c r="E30" s="18">
        <f>Data!A27</f>
        <v>22</v>
      </c>
      <c r="F30" s="11" t="str">
        <f t="shared" si="0"/>
        <v>B</v>
      </c>
      <c r="M30" s="14"/>
      <c r="N30" s="15"/>
      <c r="O30" s="16"/>
      <c r="P30" s="17"/>
      <c r="Q30" s="15"/>
      <c r="R30" s="16"/>
      <c r="S30" s="17"/>
      <c r="T30" t="str">
        <f>IF(Data!B27*Data!C27&gt;=U$110,"A",IF(Data!B27*Data!C27&gt;=V$110,"B","C"))</f>
        <v>B</v>
      </c>
      <c r="U30" s="10" t="str">
        <f t="shared" si="1"/>
        <v/>
      </c>
      <c r="V30" s="10">
        <f t="shared" si="2"/>
        <v>100854.08</v>
      </c>
      <c r="W30" s="10">
        <f t="shared" si="3"/>
        <v>100854.08</v>
      </c>
    </row>
    <row r="31" spans="1:23">
      <c r="A31">
        <v>78</v>
      </c>
      <c r="B31" s="18">
        <f>Data!B83*Data!C83</f>
        <v>98763.839999999997</v>
      </c>
      <c r="C31" s="14">
        <f t="shared" si="4"/>
        <v>0.84935390502485197</v>
      </c>
      <c r="D31" s="14">
        <f>SUM(C$9:C31)</f>
        <v>77.523164900251786</v>
      </c>
      <c r="E31" s="18">
        <f>Data!A28</f>
        <v>23</v>
      </c>
      <c r="F31" s="11" t="str">
        <f t="shared" si="0"/>
        <v>B</v>
      </c>
      <c r="M31" s="14"/>
      <c r="N31" s="15"/>
      <c r="O31" s="16"/>
      <c r="P31" s="17"/>
      <c r="Q31" s="15"/>
      <c r="R31" s="16"/>
      <c r="S31" s="17"/>
      <c r="T31" t="str">
        <f>IF(Data!B28*Data!C28&gt;=U$110,"A",IF(Data!B28*Data!C28&gt;=V$110,"B","C"))</f>
        <v>B</v>
      </c>
      <c r="U31" s="10" t="str">
        <f t="shared" si="1"/>
        <v/>
      </c>
      <c r="V31" s="10">
        <f t="shared" si="2"/>
        <v>98763.839999999997</v>
      </c>
      <c r="W31" s="10">
        <f t="shared" si="3"/>
        <v>98763.839999999997</v>
      </c>
    </row>
    <row r="32" spans="1:23">
      <c r="A32">
        <v>85</v>
      </c>
      <c r="B32" s="18">
        <f>Data!B90*Data!C90</f>
        <v>64907.88</v>
      </c>
      <c r="C32" s="14">
        <f t="shared" si="4"/>
        <v>0.55819783176600346</v>
      </c>
      <c r="D32" s="14">
        <f>SUM(C$9:C32)</f>
        <v>78.081362732017794</v>
      </c>
      <c r="E32" s="18">
        <f>Data!A29</f>
        <v>24</v>
      </c>
      <c r="F32" s="11" t="str">
        <f t="shared" si="0"/>
        <v>A</v>
      </c>
      <c r="M32" s="14"/>
      <c r="N32" s="15"/>
      <c r="O32" s="16"/>
      <c r="P32" s="17"/>
      <c r="Q32" s="15"/>
      <c r="R32" s="16"/>
      <c r="S32" s="17"/>
      <c r="T32" t="str">
        <f>IF(Data!B29*Data!C29&gt;=U$110,"A",IF(Data!B29*Data!C29&gt;=V$110,"B","C"))</f>
        <v>A</v>
      </c>
      <c r="U32" s="10" t="str">
        <f t="shared" si="1"/>
        <v/>
      </c>
      <c r="V32" s="10">
        <f t="shared" si="2"/>
        <v>64907.88</v>
      </c>
      <c r="W32" s="10">
        <f t="shared" si="3"/>
        <v>64907.88</v>
      </c>
    </row>
    <row r="33" spans="1:23">
      <c r="A33">
        <v>51</v>
      </c>
      <c r="B33" s="18">
        <f>Data!B56*Data!C56</f>
        <v>64441.439999999995</v>
      </c>
      <c r="C33" s="14">
        <f t="shared" si="4"/>
        <v>0.55418651916961403</v>
      </c>
      <c r="D33" s="14">
        <f>SUM(C$9:C33)</f>
        <v>78.635549251187413</v>
      </c>
      <c r="E33" s="18">
        <f>Data!A30</f>
        <v>25</v>
      </c>
      <c r="F33" s="11" t="str">
        <f t="shared" si="0"/>
        <v>B</v>
      </c>
      <c r="M33" s="14"/>
      <c r="N33" s="15"/>
      <c r="O33" s="16"/>
      <c r="P33" s="17"/>
      <c r="Q33" s="15"/>
      <c r="R33" s="16"/>
      <c r="S33" s="17"/>
      <c r="T33" t="str">
        <f>IF(Data!B30*Data!C30&gt;=U$110,"A",IF(Data!B30*Data!C30&gt;=V$110,"B","C"))</f>
        <v>B</v>
      </c>
      <c r="U33" s="10" t="str">
        <f t="shared" si="1"/>
        <v/>
      </c>
      <c r="V33" s="10">
        <f t="shared" si="2"/>
        <v>64441.439999999995</v>
      </c>
      <c r="W33" s="10">
        <f t="shared" si="3"/>
        <v>64441.439999999995</v>
      </c>
    </row>
    <row r="34" spans="1:23" ht="18.75">
      <c r="A34">
        <v>93</v>
      </c>
      <c r="B34" s="18">
        <f>Data!B98*Data!C98</f>
        <v>63436.799999999996</v>
      </c>
      <c r="C34" s="14">
        <f t="shared" si="4"/>
        <v>0.54554676896200605</v>
      </c>
      <c r="D34" s="14">
        <f>SUM(C$9:C34)</f>
        <v>79.181096020149425</v>
      </c>
      <c r="E34" s="18">
        <f>Data!A31</f>
        <v>26</v>
      </c>
      <c r="F34" s="11" t="str">
        <f t="shared" si="0"/>
        <v>B</v>
      </c>
      <c r="H34" s="27" t="s">
        <v>12</v>
      </c>
      <c r="M34" s="14"/>
      <c r="N34" s="15"/>
      <c r="O34" s="16"/>
      <c r="P34" s="17"/>
      <c r="Q34" s="15"/>
      <c r="R34" s="16"/>
      <c r="S34" s="17"/>
      <c r="T34" t="str">
        <f>IF(Data!B31*Data!C31&gt;=U$110,"A",IF(Data!B31*Data!C31&gt;=V$110,"B","C"))</f>
        <v>B</v>
      </c>
      <c r="U34" s="10" t="str">
        <f t="shared" si="1"/>
        <v/>
      </c>
      <c r="V34" s="10">
        <f t="shared" si="2"/>
        <v>63436.799999999996</v>
      </c>
      <c r="W34" s="10">
        <f t="shared" si="3"/>
        <v>63436.799999999996</v>
      </c>
    </row>
    <row r="35" spans="1:23">
      <c r="A35">
        <v>16</v>
      </c>
      <c r="B35" s="18">
        <f>Data!B21*Data!C21</f>
        <v>61492.2</v>
      </c>
      <c r="C35" s="14">
        <f t="shared" si="4"/>
        <v>0.52882350664544031</v>
      </c>
      <c r="D35" s="14">
        <f>SUM(C$9:C35)</f>
        <v>79.709919526794863</v>
      </c>
      <c r="E35" s="18">
        <f>Data!A32</f>
        <v>27</v>
      </c>
      <c r="F35" s="11" t="str">
        <f t="shared" si="0"/>
        <v>C</v>
      </c>
      <c r="M35" s="14"/>
      <c r="N35" s="15"/>
      <c r="O35" s="16"/>
      <c r="P35" s="17"/>
      <c r="Q35" s="15"/>
      <c r="R35" s="16"/>
      <c r="S35" s="17"/>
      <c r="T35" t="str">
        <f>IF(Data!B32*Data!C32&gt;=U$110,"A",IF(Data!B32*Data!C32&gt;=V$110,"B","C"))</f>
        <v>C</v>
      </c>
      <c r="U35" s="10" t="str">
        <f t="shared" si="1"/>
        <v/>
      </c>
      <c r="V35" s="10">
        <f t="shared" si="2"/>
        <v>61492.2</v>
      </c>
      <c r="W35" s="10">
        <f t="shared" si="3"/>
        <v>61492.2</v>
      </c>
    </row>
    <row r="36" spans="1:23">
      <c r="A36">
        <v>34</v>
      </c>
      <c r="B36" s="18">
        <f>Data!B39*Data!C39</f>
        <v>61215.520000000004</v>
      </c>
      <c r="C36" s="14">
        <f t="shared" si="4"/>
        <v>0.52644410100019334</v>
      </c>
      <c r="D36" s="14">
        <f>SUM(C$9:C36)</f>
        <v>80.236363627795058</v>
      </c>
      <c r="E36" s="18">
        <f>Data!A33</f>
        <v>28</v>
      </c>
      <c r="F36" s="11" t="str">
        <f t="shared" si="0"/>
        <v>C</v>
      </c>
      <c r="M36" s="14"/>
      <c r="N36" s="15"/>
      <c r="O36" s="16"/>
      <c r="P36" s="17"/>
      <c r="Q36" s="15"/>
      <c r="R36" s="16"/>
      <c r="S36" s="17"/>
      <c r="T36" t="str">
        <f>IF(Data!B33*Data!C33&gt;=U$110,"A",IF(Data!B33*Data!C33&gt;=V$110,"B","C"))</f>
        <v>C</v>
      </c>
      <c r="U36" s="10" t="str">
        <f t="shared" si="1"/>
        <v/>
      </c>
      <c r="V36" s="10">
        <f t="shared" si="2"/>
        <v>61215.520000000004</v>
      </c>
      <c r="W36" s="10">
        <f t="shared" si="3"/>
        <v>61215.520000000004</v>
      </c>
    </row>
    <row r="37" spans="1:23">
      <c r="A37">
        <v>30</v>
      </c>
      <c r="B37" s="18">
        <f>Data!B35*Data!C35</f>
        <v>60739.200000000004</v>
      </c>
      <c r="C37" s="14">
        <f t="shared" si="4"/>
        <v>0.52234782191625495</v>
      </c>
      <c r="D37" s="14">
        <f>SUM(C$9:C37)</f>
        <v>80.758711449711313</v>
      </c>
      <c r="E37" s="18">
        <f>Data!A34</f>
        <v>29</v>
      </c>
      <c r="F37" s="11" t="str">
        <f t="shared" si="0"/>
        <v>C</v>
      </c>
      <c r="M37" s="14"/>
      <c r="N37" s="15"/>
      <c r="O37" s="16"/>
      <c r="P37" s="17"/>
      <c r="Q37" s="15"/>
      <c r="R37" s="16"/>
      <c r="S37" s="17"/>
      <c r="T37" t="str">
        <f>IF(Data!B34*Data!C34&gt;=U$110,"A",IF(Data!B34*Data!C34&gt;=V$110,"B","C"))</f>
        <v>C</v>
      </c>
      <c r="U37" s="10" t="str">
        <f t="shared" si="1"/>
        <v/>
      </c>
      <c r="V37" s="10">
        <f t="shared" si="2"/>
        <v>60739.200000000004</v>
      </c>
      <c r="W37" s="10">
        <f t="shared" si="3"/>
        <v>60739.200000000004</v>
      </c>
    </row>
    <row r="38" spans="1:23">
      <c r="A38">
        <v>64</v>
      </c>
      <c r="B38" s="18">
        <f>Data!B69*Data!C69</f>
        <v>59270.400000000001</v>
      </c>
      <c r="C38" s="14">
        <f t="shared" si="4"/>
        <v>0.50971636676323029</v>
      </c>
      <c r="D38" s="14">
        <f>SUM(C$9:C38)</f>
        <v>81.268427816474542</v>
      </c>
      <c r="E38" s="18">
        <f>Data!A35</f>
        <v>30</v>
      </c>
      <c r="F38" s="11" t="str">
        <f t="shared" si="0"/>
        <v>B</v>
      </c>
      <c r="M38" s="14"/>
      <c r="N38" s="15"/>
      <c r="O38" s="16"/>
      <c r="P38" s="17"/>
      <c r="Q38" s="15"/>
      <c r="R38" s="16"/>
      <c r="S38" s="17"/>
      <c r="T38" t="str">
        <f>IF(Data!B35*Data!C35&gt;=U$110,"A",IF(Data!B35*Data!C35&gt;=V$110,"B","C"))</f>
        <v>B</v>
      </c>
      <c r="U38" s="10" t="str">
        <f t="shared" si="1"/>
        <v/>
      </c>
      <c r="V38" s="10">
        <f t="shared" si="2"/>
        <v>59270.400000000001</v>
      </c>
      <c r="W38" s="10">
        <f t="shared" si="3"/>
        <v>59270.400000000001</v>
      </c>
    </row>
    <row r="39" spans="1:23">
      <c r="A39">
        <v>13</v>
      </c>
      <c r="B39" s="18">
        <f>Data!B18*Data!C18</f>
        <v>58969.2</v>
      </c>
      <c r="C39" s="14">
        <f t="shared" si="4"/>
        <v>0.50712609287155608</v>
      </c>
      <c r="D39" s="14">
        <f>SUM(C$9:C39)</f>
        <v>81.775553909346101</v>
      </c>
      <c r="E39" s="18">
        <f>Data!A36</f>
        <v>31</v>
      </c>
      <c r="F39" s="11" t="str">
        <f t="shared" si="0"/>
        <v>C</v>
      </c>
      <c r="M39" s="14"/>
      <c r="N39" s="15"/>
      <c r="O39" s="16"/>
      <c r="P39" s="17"/>
      <c r="Q39" s="15"/>
      <c r="R39" s="16"/>
      <c r="S39" s="17"/>
      <c r="T39" t="str">
        <f>IF(Data!B36*Data!C36&gt;=U$110,"A",IF(Data!B36*Data!C36&gt;=V$110,"B","C"))</f>
        <v>C</v>
      </c>
      <c r="U39" s="10" t="str">
        <f t="shared" si="1"/>
        <v/>
      </c>
      <c r="V39" s="10">
        <f t="shared" si="2"/>
        <v>58969.2</v>
      </c>
      <c r="W39" s="10">
        <f t="shared" si="3"/>
        <v>58969.2</v>
      </c>
    </row>
    <row r="40" spans="1:23">
      <c r="A40">
        <v>25</v>
      </c>
      <c r="B40" s="18">
        <f>Data!B30*Data!C30</f>
        <v>58656</v>
      </c>
      <c r="C40" s="14">
        <f t="shared" si="4"/>
        <v>0.50443262081686702</v>
      </c>
      <c r="D40" s="14">
        <f>SUM(C$9:C40)</f>
        <v>82.279986530162972</v>
      </c>
      <c r="E40" s="18">
        <f>Data!A37</f>
        <v>32</v>
      </c>
      <c r="F40" s="11" t="str">
        <f t="shared" si="0"/>
        <v>B</v>
      </c>
      <c r="M40" s="14"/>
      <c r="N40" s="15"/>
      <c r="O40" s="16"/>
      <c r="P40" s="17"/>
      <c r="Q40" s="15"/>
      <c r="R40" s="16"/>
      <c r="S40" s="17"/>
      <c r="T40" t="str">
        <f>IF(Data!B37*Data!C37&gt;=U$110,"A",IF(Data!B37*Data!C37&gt;=V$110,"B","C"))</f>
        <v>B</v>
      </c>
      <c r="U40" s="10" t="str">
        <f t="shared" si="1"/>
        <v/>
      </c>
      <c r="V40" s="10">
        <f t="shared" si="2"/>
        <v>58656</v>
      </c>
      <c r="W40" s="10">
        <f t="shared" si="3"/>
        <v>58656</v>
      </c>
    </row>
    <row r="41" spans="1:23">
      <c r="A41">
        <v>6</v>
      </c>
      <c r="B41" s="18">
        <f>Data!B11*Data!C11</f>
        <v>56469.600000000006</v>
      </c>
      <c r="C41" s="14">
        <f t="shared" si="4"/>
        <v>0.48562991551555096</v>
      </c>
      <c r="D41" s="14">
        <f>SUM(C$9:C41)</f>
        <v>82.765616445678518</v>
      </c>
      <c r="E41" s="18">
        <f>Data!A38</f>
        <v>33</v>
      </c>
      <c r="F41" s="11" t="str">
        <f t="shared" ref="F41:F72" si="5">T41</f>
        <v>A</v>
      </c>
      <c r="M41" s="14"/>
      <c r="N41" s="15"/>
      <c r="O41" s="16"/>
      <c r="P41" s="17"/>
      <c r="Q41" s="15"/>
      <c r="R41" s="16"/>
      <c r="S41" s="17"/>
      <c r="T41" t="str">
        <f>IF(Data!B38*Data!C38&gt;=U$110,"A",IF(Data!B38*Data!C38&gt;=V$110,"B","C"))</f>
        <v>A</v>
      </c>
      <c r="U41" s="10" t="str">
        <f t="shared" ref="U41:U72" si="6">IF(D41&lt;=AA,B41,"")</f>
        <v/>
      </c>
      <c r="V41" s="10">
        <f t="shared" ref="V41:V72" si="7">IF(D41&lt;=AA+BB,B41,"")</f>
        <v>56469.600000000006</v>
      </c>
      <c r="W41" s="10">
        <f t="shared" ref="W41:W72" si="8">IF(D41&lt;=AA+BB+CC,B41,"")</f>
        <v>56469.600000000006</v>
      </c>
    </row>
    <row r="42" spans="1:23">
      <c r="A42">
        <v>55</v>
      </c>
      <c r="B42" s="18">
        <f>Data!B60*Data!C60</f>
        <v>56238.240000000005</v>
      </c>
      <c r="C42" s="14">
        <f t="shared" si="4"/>
        <v>0.48364025493262347</v>
      </c>
      <c r="D42" s="14">
        <f>SUM(C$9:C42)</f>
        <v>83.249256700611141</v>
      </c>
      <c r="E42" s="18">
        <f>Data!A39</f>
        <v>34</v>
      </c>
      <c r="F42" s="11" t="str">
        <f t="shared" si="5"/>
        <v>B</v>
      </c>
      <c r="M42" s="14"/>
      <c r="N42" s="15"/>
      <c r="O42" s="16"/>
      <c r="P42" s="17"/>
      <c r="Q42" s="15"/>
      <c r="R42" s="16"/>
      <c r="S42" s="17"/>
      <c r="T42" t="str">
        <f>IF(Data!B39*Data!C39&gt;=U$110,"A",IF(Data!B39*Data!C39&gt;=V$110,"B","C"))</f>
        <v>B</v>
      </c>
      <c r="U42" s="10" t="str">
        <f t="shared" si="6"/>
        <v/>
      </c>
      <c r="V42" s="10">
        <f t="shared" si="7"/>
        <v>56238.240000000005</v>
      </c>
      <c r="W42" s="10">
        <f t="shared" si="8"/>
        <v>56238.240000000005</v>
      </c>
    </row>
    <row r="43" spans="1:23">
      <c r="A43">
        <v>70</v>
      </c>
      <c r="B43" s="18">
        <f>Data!B75*Data!C75</f>
        <v>55894.16</v>
      </c>
      <c r="C43" s="14">
        <f t="shared" si="4"/>
        <v>0.48068121960510934</v>
      </c>
      <c r="D43" s="14">
        <f>SUM(C$9:C43)</f>
        <v>83.729937920216244</v>
      </c>
      <c r="E43" s="18">
        <f>Data!A40</f>
        <v>35</v>
      </c>
      <c r="F43" s="11" t="str">
        <f t="shared" si="5"/>
        <v>C</v>
      </c>
      <c r="M43" s="14"/>
      <c r="N43" s="15"/>
      <c r="O43" s="16"/>
      <c r="P43" s="17"/>
      <c r="Q43" s="15"/>
      <c r="R43" s="16"/>
      <c r="S43" s="17"/>
      <c r="T43" t="str">
        <f>IF(Data!B40*Data!C40&gt;=U$110,"A",IF(Data!B40*Data!C40&gt;=V$110,"B","C"))</f>
        <v>C</v>
      </c>
      <c r="U43" s="10" t="str">
        <f t="shared" si="6"/>
        <v/>
      </c>
      <c r="V43" s="10">
        <f t="shared" si="7"/>
        <v>55894.16</v>
      </c>
      <c r="W43" s="10">
        <f t="shared" si="8"/>
        <v>55894.16</v>
      </c>
    </row>
    <row r="44" spans="1:23">
      <c r="A44">
        <v>8</v>
      </c>
      <c r="B44" s="18">
        <f>Data!B13*Data!C13</f>
        <v>55188</v>
      </c>
      <c r="C44" s="14">
        <f t="shared" si="4"/>
        <v>0.47460835170555876</v>
      </c>
      <c r="D44" s="14">
        <f>SUM(C$9:C44)</f>
        <v>84.204546271921799</v>
      </c>
      <c r="E44" s="18">
        <f>Data!A41</f>
        <v>36</v>
      </c>
      <c r="F44" s="11" t="str">
        <f t="shared" si="5"/>
        <v>C</v>
      </c>
      <c r="M44" s="14"/>
      <c r="N44" s="15"/>
      <c r="O44" s="16"/>
      <c r="P44" s="17"/>
      <c r="Q44" s="15"/>
      <c r="R44" s="16"/>
      <c r="S44" s="17"/>
      <c r="T44" t="str">
        <f>IF(Data!B41*Data!C41&gt;=U$110,"A",IF(Data!B41*Data!C41&gt;=V$110,"B","C"))</f>
        <v>C</v>
      </c>
      <c r="U44" s="10" t="str">
        <f t="shared" si="6"/>
        <v/>
      </c>
      <c r="V44" s="10">
        <f t="shared" si="7"/>
        <v>55188</v>
      </c>
      <c r="W44" s="10">
        <f t="shared" si="8"/>
        <v>55188</v>
      </c>
    </row>
    <row r="45" spans="1:23">
      <c r="A45">
        <v>95</v>
      </c>
      <c r="B45" s="18">
        <f>Data!B100*Data!C100</f>
        <v>54915.200000000004</v>
      </c>
      <c r="C45" s="14">
        <f t="shared" si="4"/>
        <v>0.47226231346635328</v>
      </c>
      <c r="D45" s="14">
        <f>SUM(C$9:C45)</f>
        <v>84.676808585388159</v>
      </c>
      <c r="E45" s="18">
        <f>Data!A42</f>
        <v>37</v>
      </c>
      <c r="F45" s="11" t="str">
        <f t="shared" si="5"/>
        <v>C</v>
      </c>
      <c r="M45" s="14"/>
      <c r="N45" s="15"/>
      <c r="O45" s="16"/>
      <c r="P45" s="17"/>
      <c r="Q45" s="15"/>
      <c r="R45" s="16"/>
      <c r="S45" s="17"/>
      <c r="T45" t="str">
        <f>IF(Data!B42*Data!C42&gt;=U$110,"A",IF(Data!B42*Data!C42&gt;=V$110,"B","C"))</f>
        <v>C</v>
      </c>
      <c r="U45" s="10" t="str">
        <f t="shared" si="6"/>
        <v/>
      </c>
      <c r="V45" s="10">
        <f t="shared" si="7"/>
        <v>54915.200000000004</v>
      </c>
      <c r="W45" s="10">
        <f t="shared" si="8"/>
        <v>54915.200000000004</v>
      </c>
    </row>
    <row r="46" spans="1:23">
      <c r="A46">
        <v>48</v>
      </c>
      <c r="B46" s="18">
        <f>Data!B53*Data!C53</f>
        <v>52980.200000000004</v>
      </c>
      <c r="C46" s="14">
        <f t="shared" si="4"/>
        <v>0.45562160968019944</v>
      </c>
      <c r="D46" s="14">
        <f>SUM(C$9:C46)</f>
        <v>85.132430195068352</v>
      </c>
      <c r="E46" s="18">
        <f>Data!A43</f>
        <v>38</v>
      </c>
      <c r="F46" s="11" t="str">
        <f t="shared" si="5"/>
        <v>C</v>
      </c>
      <c r="M46" s="14"/>
      <c r="N46" s="15"/>
      <c r="O46" s="16"/>
      <c r="P46" s="17"/>
      <c r="Q46" s="15"/>
      <c r="R46" s="16"/>
      <c r="S46" s="17"/>
      <c r="T46" t="str">
        <f>IF(Data!B43*Data!C43&gt;=U$110,"A",IF(Data!B43*Data!C43&gt;=V$110,"B","C"))</f>
        <v>C</v>
      </c>
      <c r="U46" s="10" t="str">
        <f t="shared" si="6"/>
        <v/>
      </c>
      <c r="V46" s="10">
        <f t="shared" si="7"/>
        <v>52980.200000000004</v>
      </c>
      <c r="W46" s="10">
        <f t="shared" si="8"/>
        <v>52980.200000000004</v>
      </c>
    </row>
    <row r="47" spans="1:23">
      <c r="A47">
        <v>22</v>
      </c>
      <c r="B47" s="18">
        <f>Data!B27*Data!C27</f>
        <v>52639.360000000001</v>
      </c>
      <c r="C47" s="14">
        <f t="shared" si="4"/>
        <v>0.45269043785669938</v>
      </c>
      <c r="D47" s="14">
        <f>SUM(C$9:C47)</f>
        <v>85.585120632925054</v>
      </c>
      <c r="E47" s="18">
        <f>Data!A44</f>
        <v>39</v>
      </c>
      <c r="F47" s="11" t="str">
        <f t="shared" si="5"/>
        <v>B</v>
      </c>
      <c r="M47" s="14"/>
      <c r="N47" s="15"/>
      <c r="O47" s="16"/>
      <c r="P47" s="17"/>
      <c r="Q47" s="15"/>
      <c r="R47" s="16"/>
      <c r="S47" s="17"/>
      <c r="T47" t="str">
        <f>IF(Data!B44*Data!C44&gt;=U$110,"A",IF(Data!B44*Data!C44&gt;=V$110,"B","C"))</f>
        <v>B</v>
      </c>
      <c r="U47" s="10" t="str">
        <f t="shared" si="6"/>
        <v/>
      </c>
      <c r="V47" s="10">
        <f t="shared" si="7"/>
        <v>52639.360000000001</v>
      </c>
      <c r="W47" s="10">
        <f t="shared" si="8"/>
        <v>52639.360000000001</v>
      </c>
    </row>
    <row r="48" spans="1:23">
      <c r="A48">
        <v>23</v>
      </c>
      <c r="B48" s="18">
        <f>Data!B28*Data!C28</f>
        <v>52430.399999999994</v>
      </c>
      <c r="C48" s="14">
        <f t="shared" si="4"/>
        <v>0.45089341384473303</v>
      </c>
      <c r="D48" s="14">
        <f>SUM(C$9:C48)</f>
        <v>86.036014046769793</v>
      </c>
      <c r="E48" s="18">
        <f>Data!A45</f>
        <v>40</v>
      </c>
      <c r="F48" s="11" t="str">
        <f t="shared" si="5"/>
        <v>C</v>
      </c>
      <c r="M48" s="14"/>
      <c r="N48" s="15"/>
      <c r="O48" s="16"/>
      <c r="P48" s="17"/>
      <c r="Q48" s="15"/>
      <c r="R48" s="16"/>
      <c r="S48" s="17"/>
      <c r="T48" t="str">
        <f>IF(Data!B45*Data!C45&gt;=U$110,"A",IF(Data!B45*Data!C45&gt;=V$110,"B","C"))</f>
        <v>C</v>
      </c>
      <c r="U48" s="10" t="str">
        <f t="shared" si="6"/>
        <v/>
      </c>
      <c r="V48" s="10">
        <f t="shared" si="7"/>
        <v>52430.399999999994</v>
      </c>
      <c r="W48" s="10">
        <f t="shared" si="8"/>
        <v>52430.399999999994</v>
      </c>
    </row>
    <row r="49" spans="1:23">
      <c r="A49">
        <v>65</v>
      </c>
      <c r="B49" s="18">
        <f>Data!B70*Data!C70</f>
        <v>51124.639999999999</v>
      </c>
      <c r="C49" s="14">
        <f t="shared" si="4"/>
        <v>0.43966407773320426</v>
      </c>
      <c r="D49" s="14">
        <f>SUM(C$9:C49)</f>
        <v>86.475678124502991</v>
      </c>
      <c r="E49" s="18">
        <f>Data!A46</f>
        <v>41</v>
      </c>
      <c r="F49" s="11" t="str">
        <f t="shared" si="5"/>
        <v>A</v>
      </c>
      <c r="M49" s="14"/>
      <c r="N49" s="15"/>
      <c r="O49" s="16"/>
      <c r="P49" s="17"/>
      <c r="Q49" s="15"/>
      <c r="R49" s="16"/>
      <c r="S49" s="17"/>
      <c r="T49" t="str">
        <f>IF(Data!B46*Data!C46&gt;=U$110,"A",IF(Data!B46*Data!C46&gt;=V$110,"B","C"))</f>
        <v>A</v>
      </c>
      <c r="U49" s="10" t="str">
        <f t="shared" si="6"/>
        <v/>
      </c>
      <c r="V49" s="10">
        <f t="shared" si="7"/>
        <v>51124.639999999999</v>
      </c>
      <c r="W49" s="10">
        <f t="shared" si="8"/>
        <v>51124.639999999999</v>
      </c>
    </row>
    <row r="50" spans="1:23">
      <c r="A50">
        <v>9</v>
      </c>
      <c r="B50" s="18">
        <f>Data!B14*Data!C14</f>
        <v>50191.6</v>
      </c>
      <c r="C50" s="14">
        <f t="shared" si="4"/>
        <v>0.43164007656491854</v>
      </c>
      <c r="D50" s="14">
        <f>SUM(C$9:C50)</f>
        <v>86.907318201067909</v>
      </c>
      <c r="E50" s="18">
        <f>Data!A47</f>
        <v>42</v>
      </c>
      <c r="F50" s="11" t="str">
        <f t="shared" si="5"/>
        <v>C</v>
      </c>
      <c r="M50" s="14"/>
      <c r="N50" s="15"/>
      <c r="O50" s="16"/>
      <c r="P50" s="17"/>
      <c r="Q50" s="15"/>
      <c r="R50" s="16"/>
      <c r="S50" s="17"/>
      <c r="T50" t="str">
        <f>IF(Data!B47*Data!C47&gt;=U$110,"A",IF(Data!B47*Data!C47&gt;=V$110,"B","C"))</f>
        <v>C</v>
      </c>
      <c r="U50" s="10" t="str">
        <f t="shared" si="6"/>
        <v/>
      </c>
      <c r="V50" s="10">
        <f t="shared" si="7"/>
        <v>50191.6</v>
      </c>
      <c r="W50" s="10">
        <f t="shared" si="8"/>
        <v>50191.6</v>
      </c>
    </row>
    <row r="51" spans="1:23">
      <c r="A51">
        <v>46</v>
      </c>
      <c r="B51" s="18">
        <f>Data!B51*Data!C51</f>
        <v>49400</v>
      </c>
      <c r="C51" s="14">
        <f t="shared" si="4"/>
        <v>0.42483243774470186</v>
      </c>
      <c r="D51" s="14">
        <f>SUM(C$9:C51)</f>
        <v>87.332150638812607</v>
      </c>
      <c r="E51" s="18">
        <f>Data!A48</f>
        <v>43</v>
      </c>
      <c r="F51" s="11" t="str">
        <f t="shared" si="5"/>
        <v>C</v>
      </c>
      <c r="M51" s="14"/>
      <c r="N51" s="15"/>
      <c r="O51" s="16"/>
      <c r="P51" s="17"/>
      <c r="Q51" s="15"/>
      <c r="R51" s="16"/>
      <c r="S51" s="17"/>
      <c r="T51" t="str">
        <f>IF(Data!B48*Data!C48&gt;=U$110,"A",IF(Data!B48*Data!C48&gt;=V$110,"B","C"))</f>
        <v>C</v>
      </c>
      <c r="U51" s="10" t="str">
        <f t="shared" si="6"/>
        <v/>
      </c>
      <c r="V51" s="10">
        <f t="shared" si="7"/>
        <v>49400</v>
      </c>
      <c r="W51" s="10">
        <f t="shared" si="8"/>
        <v>49400</v>
      </c>
    </row>
    <row r="52" spans="1:23">
      <c r="A52">
        <v>66</v>
      </c>
      <c r="B52" s="18">
        <f>Data!B71*Data!C71</f>
        <v>49261.920000000006</v>
      </c>
      <c r="C52" s="14">
        <f t="shared" si="4"/>
        <v>0.42364497088227704</v>
      </c>
      <c r="D52" s="14">
        <f>SUM(C$9:C52)</f>
        <v>87.755795609694886</v>
      </c>
      <c r="E52" s="18">
        <f>Data!A49</f>
        <v>44</v>
      </c>
      <c r="F52" s="11" t="str">
        <f t="shared" si="5"/>
        <v>C</v>
      </c>
      <c r="M52" s="14"/>
      <c r="N52" s="15"/>
      <c r="O52" s="16"/>
      <c r="P52" s="17"/>
      <c r="Q52" s="15"/>
      <c r="R52" s="16"/>
      <c r="S52" s="17"/>
      <c r="T52" t="str">
        <f>IF(Data!B49*Data!C49&gt;=U$110,"A",IF(Data!B49*Data!C49&gt;=V$110,"B","C"))</f>
        <v>C</v>
      </c>
      <c r="U52" s="10" t="str">
        <f t="shared" si="6"/>
        <v/>
      </c>
      <c r="V52" s="10">
        <f t="shared" si="7"/>
        <v>49261.920000000006</v>
      </c>
      <c r="W52" s="10">
        <f t="shared" si="8"/>
        <v>49261.920000000006</v>
      </c>
    </row>
    <row r="53" spans="1:23">
      <c r="A53">
        <v>12</v>
      </c>
      <c r="B53" s="18">
        <f>Data!B17*Data!C17</f>
        <v>48412.800000000003</v>
      </c>
      <c r="C53" s="14">
        <f t="shared" si="4"/>
        <v>0.41634266886734217</v>
      </c>
      <c r="D53" s="14">
        <f>SUM(C$9:C53)</f>
        <v>88.17213827856223</v>
      </c>
      <c r="E53" s="18">
        <f>Data!A50</f>
        <v>45</v>
      </c>
      <c r="F53" s="11" t="str">
        <f t="shared" si="5"/>
        <v>C</v>
      </c>
      <c r="M53" s="14"/>
      <c r="N53" s="15"/>
      <c r="O53" s="16"/>
      <c r="P53" s="17"/>
      <c r="Q53" s="15"/>
      <c r="R53" s="16"/>
      <c r="S53" s="17"/>
      <c r="T53" t="str">
        <f>IF(Data!B50*Data!C50&gt;=U$110,"A",IF(Data!B50*Data!C50&gt;=V$110,"B","C"))</f>
        <v>C</v>
      </c>
      <c r="U53" s="10" t="str">
        <f t="shared" si="6"/>
        <v/>
      </c>
      <c r="V53" s="10">
        <f t="shared" si="7"/>
        <v>48412.800000000003</v>
      </c>
      <c r="W53" s="10">
        <f t="shared" si="8"/>
        <v>48412.800000000003</v>
      </c>
    </row>
    <row r="54" spans="1:23">
      <c r="A54">
        <v>32</v>
      </c>
      <c r="B54" s="18">
        <f>Data!B37*Data!C37</f>
        <v>48248.799999999996</v>
      </c>
      <c r="C54" s="14">
        <f t="shared" si="4"/>
        <v>0.41493229397280501</v>
      </c>
      <c r="D54" s="14">
        <f>SUM(C$9:C54)</f>
        <v>88.58707057253504</v>
      </c>
      <c r="E54" s="18">
        <f>Data!A51</f>
        <v>46</v>
      </c>
      <c r="F54" s="11" t="str">
        <f t="shared" si="5"/>
        <v>B</v>
      </c>
      <c r="M54" s="14"/>
      <c r="N54" s="15"/>
      <c r="O54" s="16"/>
      <c r="P54" s="17"/>
      <c r="Q54" s="15"/>
      <c r="R54" s="16"/>
      <c r="S54" s="17"/>
      <c r="T54" t="str">
        <f>IF(Data!B51*Data!C51&gt;=U$110,"A",IF(Data!B51*Data!C51&gt;=V$110,"B","C"))</f>
        <v>B</v>
      </c>
      <c r="U54" s="10" t="str">
        <f t="shared" si="6"/>
        <v/>
      </c>
      <c r="V54" s="10">
        <f t="shared" si="7"/>
        <v>48248.799999999996</v>
      </c>
      <c r="W54" s="10">
        <f t="shared" si="8"/>
        <v>48248.799999999996</v>
      </c>
    </row>
    <row r="55" spans="1:23">
      <c r="A55">
        <v>26</v>
      </c>
      <c r="B55" s="18">
        <f>Data!B31*Data!C31</f>
        <v>47239.200000000004</v>
      </c>
      <c r="C55" s="14">
        <f t="shared" si="4"/>
        <v>0.40624988852448424</v>
      </c>
      <c r="D55" s="14">
        <f>SUM(C$9:C55)</f>
        <v>88.993320461059525</v>
      </c>
      <c r="E55" s="18">
        <f>Data!A52</f>
        <v>47</v>
      </c>
      <c r="F55" s="11" t="str">
        <f t="shared" si="5"/>
        <v>A</v>
      </c>
      <c r="M55" s="14"/>
      <c r="N55" s="15"/>
      <c r="O55" s="16"/>
      <c r="P55" s="17"/>
      <c r="Q55" s="15"/>
      <c r="R55" s="16"/>
      <c r="S55" s="17"/>
      <c r="T55" t="str">
        <f>IF(Data!B52*Data!C52&gt;=U$110,"A",IF(Data!B52*Data!C52&gt;=V$110,"B","C"))</f>
        <v>A</v>
      </c>
      <c r="U55" s="10" t="str">
        <f t="shared" si="6"/>
        <v/>
      </c>
      <c r="V55" s="10">
        <f t="shared" si="7"/>
        <v>47239.200000000004</v>
      </c>
      <c r="W55" s="10">
        <f t="shared" si="8"/>
        <v>47239.200000000004</v>
      </c>
    </row>
    <row r="56" spans="1:23">
      <c r="A56">
        <v>94</v>
      </c>
      <c r="B56" s="18">
        <f>Data!B99*Data!C99</f>
        <v>46578.68</v>
      </c>
      <c r="C56" s="14">
        <f t="shared" si="4"/>
        <v>0.40056951763826698</v>
      </c>
      <c r="D56" s="14">
        <f>SUM(C$9:C56)</f>
        <v>89.393889978697786</v>
      </c>
      <c r="E56" s="18">
        <f>Data!A53</f>
        <v>48</v>
      </c>
      <c r="F56" s="11" t="str">
        <f t="shared" si="5"/>
        <v>B</v>
      </c>
      <c r="M56" s="14"/>
      <c r="N56" s="15"/>
      <c r="O56" s="16"/>
      <c r="P56" s="17"/>
      <c r="Q56" s="15"/>
      <c r="R56" s="16"/>
      <c r="S56" s="17"/>
      <c r="T56" t="str">
        <f>IF(Data!B53*Data!C53&gt;=U$110,"A",IF(Data!B53*Data!C53&gt;=V$110,"B","C"))</f>
        <v>B</v>
      </c>
      <c r="U56" s="10" t="str">
        <f t="shared" si="6"/>
        <v/>
      </c>
      <c r="V56" s="10">
        <f t="shared" si="7"/>
        <v>46578.68</v>
      </c>
      <c r="W56" s="10">
        <f t="shared" si="8"/>
        <v>46578.68</v>
      </c>
    </row>
    <row r="57" spans="1:23">
      <c r="A57">
        <v>97</v>
      </c>
      <c r="B57" s="18">
        <f>Data!B102*Data!C102</f>
        <v>46109.440000000002</v>
      </c>
      <c r="C57" s="14">
        <f t="shared" si="4"/>
        <v>0.39653412547050737</v>
      </c>
      <c r="D57" s="14">
        <f>SUM(C$9:C57)</f>
        <v>89.790424104168295</v>
      </c>
      <c r="E57" s="18">
        <f>Data!A54</f>
        <v>49</v>
      </c>
      <c r="F57" s="11" t="str">
        <f t="shared" si="5"/>
        <v>B</v>
      </c>
      <c r="M57" s="14"/>
      <c r="N57" s="15"/>
      <c r="O57" s="16"/>
      <c r="P57" s="17"/>
      <c r="Q57" s="15"/>
      <c r="R57" s="16"/>
      <c r="S57" s="17"/>
      <c r="T57" t="str">
        <f>IF(Data!B54*Data!C54&gt;=U$110,"A",IF(Data!B54*Data!C54&gt;=V$110,"B","C"))</f>
        <v>B</v>
      </c>
      <c r="U57" s="10" t="str">
        <f t="shared" si="6"/>
        <v/>
      </c>
      <c r="V57" s="10">
        <f t="shared" si="7"/>
        <v>46109.440000000002</v>
      </c>
      <c r="W57" s="10">
        <f t="shared" si="8"/>
        <v>46109.440000000002</v>
      </c>
    </row>
    <row r="58" spans="1:23">
      <c r="A58">
        <v>43</v>
      </c>
      <c r="B58" s="18">
        <f>Data!B48*Data!C48</f>
        <v>45824</v>
      </c>
      <c r="C58" s="14">
        <f t="shared" si="4"/>
        <v>0.39407938516625945</v>
      </c>
      <c r="D58" s="14">
        <f>SUM(C$9:C58)</f>
        <v>90.18450348933456</v>
      </c>
      <c r="E58" s="18">
        <f>Data!A55</f>
        <v>50</v>
      </c>
      <c r="F58" s="11" t="str">
        <f t="shared" si="5"/>
        <v>C</v>
      </c>
      <c r="M58" s="14"/>
      <c r="N58" s="15"/>
      <c r="O58" s="16"/>
      <c r="P58" s="17"/>
      <c r="Q58" s="15"/>
      <c r="R58" s="16"/>
      <c r="S58" s="17"/>
      <c r="T58" t="str">
        <f>IF(Data!B55*Data!C55&gt;=U$110,"A",IF(Data!B55*Data!C55&gt;=V$110,"B","C"))</f>
        <v>C</v>
      </c>
      <c r="U58" s="10" t="str">
        <f t="shared" si="6"/>
        <v/>
      </c>
      <c r="V58" s="10" t="str">
        <f t="shared" si="7"/>
        <v/>
      </c>
      <c r="W58" s="10">
        <f t="shared" si="8"/>
        <v>45824</v>
      </c>
    </row>
    <row r="59" spans="1:23">
      <c r="A59">
        <v>75</v>
      </c>
      <c r="B59" s="18">
        <f>Data!B80*Data!C80</f>
        <v>45500</v>
      </c>
      <c r="C59" s="14">
        <f t="shared" si="4"/>
        <v>0.39129303476485688</v>
      </c>
      <c r="D59" s="14">
        <f>SUM(C$9:C59)</f>
        <v>90.575796524099417</v>
      </c>
      <c r="E59" s="18">
        <f>Data!A56</f>
        <v>51</v>
      </c>
      <c r="F59" s="11" t="str">
        <f t="shared" si="5"/>
        <v>B</v>
      </c>
      <c r="M59" s="14"/>
      <c r="N59" s="15"/>
      <c r="O59" s="16"/>
      <c r="P59" s="17"/>
      <c r="Q59" s="15"/>
      <c r="R59" s="16"/>
      <c r="S59" s="17"/>
      <c r="T59" t="str">
        <f>IF(Data!B56*Data!C56&gt;=U$110,"A",IF(Data!B56*Data!C56&gt;=V$110,"B","C"))</f>
        <v>B</v>
      </c>
      <c r="U59" s="10" t="str">
        <f t="shared" si="6"/>
        <v/>
      </c>
      <c r="V59" s="10" t="str">
        <f t="shared" si="7"/>
        <v/>
      </c>
      <c r="W59" s="10">
        <f t="shared" si="8"/>
        <v>45500</v>
      </c>
    </row>
    <row r="60" spans="1:23">
      <c r="A60">
        <v>69</v>
      </c>
      <c r="B60" s="18">
        <f>Data!B74*Data!C74</f>
        <v>44532.520000000004</v>
      </c>
      <c r="C60" s="14">
        <f t="shared" si="4"/>
        <v>0.38297285486871846</v>
      </c>
      <c r="D60" s="14">
        <f>SUM(C$9:C60)</f>
        <v>90.958769378968128</v>
      </c>
      <c r="E60" s="18">
        <f>Data!A57</f>
        <v>52</v>
      </c>
      <c r="F60" s="11" t="str">
        <f t="shared" si="5"/>
        <v>C</v>
      </c>
      <c r="M60" s="14"/>
      <c r="N60" s="15"/>
      <c r="O60" s="16"/>
      <c r="P60" s="17"/>
      <c r="Q60" s="15"/>
      <c r="R60" s="16"/>
      <c r="S60" s="17"/>
      <c r="T60" t="str">
        <f>IF(Data!B57*Data!C57&gt;=U$110,"A",IF(Data!B57*Data!C57&gt;=V$110,"B","C"))</f>
        <v>C</v>
      </c>
      <c r="U60" s="10" t="str">
        <f t="shared" si="6"/>
        <v/>
      </c>
      <c r="V60" s="10" t="str">
        <f t="shared" si="7"/>
        <v/>
      </c>
      <c r="W60" s="10">
        <f t="shared" si="8"/>
        <v>44532.520000000004</v>
      </c>
    </row>
    <row r="61" spans="1:23" ht="18.75">
      <c r="A61">
        <v>77</v>
      </c>
      <c r="B61" s="18">
        <f>Data!B82*Data!C82</f>
        <v>44189.4</v>
      </c>
      <c r="C61" s="14">
        <f t="shared" si="4"/>
        <v>0.38002207539424548</v>
      </c>
      <c r="D61" s="14">
        <f>SUM(C$9:C61)</f>
        <v>91.338791454362379</v>
      </c>
      <c r="E61" s="18">
        <f>Data!A58</f>
        <v>53</v>
      </c>
      <c r="F61" s="11" t="str">
        <f t="shared" si="5"/>
        <v>B</v>
      </c>
      <c r="H61" s="27" t="s">
        <v>22</v>
      </c>
      <c r="I61" t="s">
        <v>19</v>
      </c>
      <c r="J61" s="26">
        <f>T110/100</f>
        <v>0.15</v>
      </c>
      <c r="M61" s="14"/>
      <c r="N61" s="15"/>
      <c r="O61" s="16"/>
      <c r="P61" s="17"/>
      <c r="Q61" s="15"/>
      <c r="R61" s="16"/>
      <c r="S61" s="17"/>
      <c r="T61" t="str">
        <f>IF(Data!B58*Data!C58&gt;=U$110,"A",IF(Data!B58*Data!C58&gt;=V$110,"B","C"))</f>
        <v>B</v>
      </c>
      <c r="U61" s="10" t="str">
        <f t="shared" si="6"/>
        <v/>
      </c>
      <c r="V61" s="10" t="str">
        <f t="shared" si="7"/>
        <v/>
      </c>
      <c r="W61" s="10">
        <f t="shared" si="8"/>
        <v>44189.4</v>
      </c>
    </row>
    <row r="62" spans="1:23">
      <c r="A62">
        <v>52</v>
      </c>
      <c r="B62" s="18">
        <f>Data!B57*Data!C57</f>
        <v>43989</v>
      </c>
      <c r="C62" s="14">
        <f t="shared" si="4"/>
        <v>0.37829866607189649</v>
      </c>
      <c r="D62" s="14">
        <f>SUM(C$9:C62)</f>
        <v>91.717090120434278</v>
      </c>
      <c r="E62" s="18">
        <f>Data!A59</f>
        <v>54</v>
      </c>
      <c r="F62" s="11" t="str">
        <f t="shared" si="5"/>
        <v>C</v>
      </c>
      <c r="I62" t="s">
        <v>20</v>
      </c>
      <c r="J62" s="26">
        <f t="shared" ref="J62:J63" si="9">T111/100</f>
        <v>0.34</v>
      </c>
      <c r="M62" s="14"/>
      <c r="N62" s="15"/>
      <c r="O62" s="16"/>
      <c r="P62" s="17"/>
      <c r="Q62" s="15"/>
      <c r="R62" s="16"/>
      <c r="S62" s="17"/>
      <c r="T62" t="str">
        <f>IF(Data!B59*Data!C59&gt;=U$110,"A",IF(Data!B59*Data!C59&gt;=V$110,"B","C"))</f>
        <v>C</v>
      </c>
      <c r="U62" s="10" t="str">
        <f t="shared" si="6"/>
        <v/>
      </c>
      <c r="V62" s="10" t="str">
        <f t="shared" si="7"/>
        <v/>
      </c>
      <c r="W62" s="10">
        <f t="shared" si="8"/>
        <v>43989</v>
      </c>
    </row>
    <row r="63" spans="1:23">
      <c r="A63">
        <v>31</v>
      </c>
      <c r="B63" s="18">
        <f>Data!B36*Data!C36</f>
        <v>43554</v>
      </c>
      <c r="C63" s="14">
        <f t="shared" si="4"/>
        <v>0.37455773266260611</v>
      </c>
      <c r="D63" s="14">
        <f>SUM(C$9:C63)</f>
        <v>92.091647853096887</v>
      </c>
      <c r="E63" s="18">
        <f>Data!A60</f>
        <v>55</v>
      </c>
      <c r="F63" s="11" t="str">
        <f t="shared" si="5"/>
        <v>B</v>
      </c>
      <c r="I63" t="s">
        <v>21</v>
      </c>
      <c r="J63" s="26">
        <f t="shared" si="9"/>
        <v>0.51</v>
      </c>
      <c r="M63" s="14"/>
      <c r="N63" s="15"/>
      <c r="O63" s="16"/>
      <c r="P63" s="17"/>
      <c r="Q63" s="15"/>
      <c r="R63" s="16"/>
      <c r="S63" s="17"/>
      <c r="T63" t="str">
        <f>IF(Data!B60*Data!C60&gt;=U$110,"A",IF(Data!B60*Data!C60&gt;=V$110,"B","C"))</f>
        <v>B</v>
      </c>
      <c r="U63" s="10" t="str">
        <f t="shared" si="6"/>
        <v/>
      </c>
      <c r="V63" s="10" t="str">
        <f t="shared" si="7"/>
        <v/>
      </c>
      <c r="W63" s="10">
        <f t="shared" si="8"/>
        <v>43554</v>
      </c>
    </row>
    <row r="64" spans="1:23">
      <c r="A64">
        <v>35</v>
      </c>
      <c r="B64" s="18">
        <f>Data!B40*Data!C40</f>
        <v>42862</v>
      </c>
      <c r="C64" s="14">
        <f t="shared" si="4"/>
        <v>0.36860663859541315</v>
      </c>
      <c r="D64" s="14">
        <f>SUM(C$9:C64)</f>
        <v>92.460254491692297</v>
      </c>
      <c r="E64" s="18">
        <f>Data!A61</f>
        <v>56</v>
      </c>
      <c r="F64" s="11" t="str">
        <f t="shared" si="5"/>
        <v>C</v>
      </c>
      <c r="M64" s="14"/>
      <c r="N64" s="15"/>
      <c r="O64" s="16"/>
      <c r="P64" s="17"/>
      <c r="Q64" s="15"/>
      <c r="R64" s="16"/>
      <c r="S64" s="17"/>
      <c r="T64" t="str">
        <f>IF(Data!B61*Data!C61&gt;=U$110,"A",IF(Data!B61*Data!C61&gt;=V$110,"B","C"))</f>
        <v>C</v>
      </c>
      <c r="U64" s="10" t="str">
        <f t="shared" si="6"/>
        <v/>
      </c>
      <c r="V64" s="10" t="str">
        <f t="shared" si="7"/>
        <v/>
      </c>
      <c r="W64" s="10">
        <f t="shared" si="8"/>
        <v>42862</v>
      </c>
    </row>
    <row r="65" spans="1:23">
      <c r="A65">
        <v>40</v>
      </c>
      <c r="B65" s="18">
        <f>Data!B45*Data!C45</f>
        <v>41773.160000000003</v>
      </c>
      <c r="C65" s="14">
        <f t="shared" si="4"/>
        <v>0.35924278127731724</v>
      </c>
      <c r="D65" s="14">
        <f>SUM(C$9:C65)</f>
        <v>92.819497272969613</v>
      </c>
      <c r="E65" s="18">
        <f>Data!A62</f>
        <v>57</v>
      </c>
      <c r="F65" s="11" t="str">
        <f t="shared" si="5"/>
        <v>C</v>
      </c>
      <c r="M65" s="14"/>
      <c r="N65" s="15"/>
      <c r="O65" s="16"/>
      <c r="P65" s="17"/>
      <c r="Q65" s="15"/>
      <c r="R65" s="16"/>
      <c r="S65" s="17"/>
      <c r="T65" t="str">
        <f>IF(Data!B62*Data!C62&gt;=U$110,"A",IF(Data!B62*Data!C62&gt;=V$110,"B","C"))</f>
        <v>C</v>
      </c>
      <c r="U65" s="10" t="str">
        <f t="shared" si="6"/>
        <v/>
      </c>
      <c r="V65" s="10" t="str">
        <f t="shared" si="7"/>
        <v/>
      </c>
      <c r="W65" s="10">
        <f t="shared" si="8"/>
        <v>41773.160000000003</v>
      </c>
    </row>
    <row r="66" spans="1:23">
      <c r="A66">
        <v>74</v>
      </c>
      <c r="B66" s="18">
        <f>Data!B79*Data!C79</f>
        <v>33052.800000000003</v>
      </c>
      <c r="C66" s="14">
        <f t="shared" si="4"/>
        <v>0.28424902020826076</v>
      </c>
      <c r="D66" s="14">
        <f>SUM(C$9:C66)</f>
        <v>93.103746293177878</v>
      </c>
      <c r="E66" s="18">
        <f>Data!A63</f>
        <v>58</v>
      </c>
      <c r="F66" s="11" t="str">
        <f t="shared" si="5"/>
        <v>C</v>
      </c>
      <c r="M66" s="14"/>
      <c r="N66" s="15"/>
      <c r="O66" s="16"/>
      <c r="P66" s="17"/>
      <c r="Q66" s="15"/>
      <c r="R66" s="16"/>
      <c r="S66" s="17"/>
      <c r="T66" t="str">
        <f>IF(Data!B63*Data!C63&gt;=U$110,"A",IF(Data!B63*Data!C63&gt;=V$110,"B","C"))</f>
        <v>C</v>
      </c>
      <c r="U66" s="10" t="str">
        <f t="shared" si="6"/>
        <v/>
      </c>
      <c r="V66" s="10" t="str">
        <f t="shared" si="7"/>
        <v/>
      </c>
      <c r="W66" s="10">
        <f t="shared" si="8"/>
        <v>33052.800000000003</v>
      </c>
    </row>
    <row r="67" spans="1:23">
      <c r="A67">
        <v>20</v>
      </c>
      <c r="B67" s="18">
        <f>Data!B25*Data!C25</f>
        <v>32000</v>
      </c>
      <c r="C67" s="14">
        <f t="shared" si="4"/>
        <v>0.27519510137308617</v>
      </c>
      <c r="D67" s="14">
        <f>SUM(C$9:C67)</f>
        <v>93.378941394550964</v>
      </c>
      <c r="E67" s="18">
        <f>Data!A64</f>
        <v>59</v>
      </c>
      <c r="F67" s="11" t="str">
        <f t="shared" si="5"/>
        <v>C</v>
      </c>
      <c r="M67" s="14"/>
      <c r="N67" s="15"/>
      <c r="O67" s="16"/>
      <c r="P67" s="17"/>
      <c r="Q67" s="15"/>
      <c r="R67" s="16"/>
      <c r="S67" s="17"/>
      <c r="T67" t="str">
        <f>IF(Data!B64*Data!C64&gt;=U$110,"A",IF(Data!B64*Data!C64&gt;=V$110,"B","C"))</f>
        <v>C</v>
      </c>
      <c r="U67" s="10" t="str">
        <f t="shared" si="6"/>
        <v/>
      </c>
      <c r="V67" s="10" t="str">
        <f t="shared" si="7"/>
        <v/>
      </c>
      <c r="W67" s="10">
        <f t="shared" si="8"/>
        <v>32000</v>
      </c>
    </row>
    <row r="68" spans="1:23">
      <c r="A68">
        <v>98</v>
      </c>
      <c r="B68" s="18">
        <f>Data!B103*Data!C103</f>
        <v>30870</v>
      </c>
      <c r="C68" s="14">
        <f t="shared" si="4"/>
        <v>0.26547727435584911</v>
      </c>
      <c r="D68" s="14">
        <f>SUM(C$9:C68)</f>
        <v>93.644418668906809</v>
      </c>
      <c r="E68" s="18">
        <f>Data!A65</f>
        <v>60</v>
      </c>
      <c r="F68" s="11" t="str">
        <f t="shared" si="5"/>
        <v>C</v>
      </c>
      <c r="M68" s="14"/>
      <c r="N68" s="15"/>
      <c r="O68" s="16"/>
      <c r="P68" s="17"/>
      <c r="Q68" s="15"/>
      <c r="R68" s="16"/>
      <c r="S68" s="17"/>
      <c r="T68" t="str">
        <f>IF(Data!B65*Data!C65&gt;=U$110,"A",IF(Data!B65*Data!C65&gt;=V$110,"B","C"))</f>
        <v>C</v>
      </c>
      <c r="U68" s="10" t="str">
        <f t="shared" si="6"/>
        <v/>
      </c>
      <c r="V68" s="10" t="str">
        <f t="shared" si="7"/>
        <v/>
      </c>
      <c r="W68" s="10">
        <f t="shared" si="8"/>
        <v>30870</v>
      </c>
    </row>
    <row r="69" spans="1:23">
      <c r="A69">
        <v>36</v>
      </c>
      <c r="B69" s="18">
        <f>Data!B41*Data!C41</f>
        <v>27496.559999999998</v>
      </c>
      <c r="C69" s="14">
        <f t="shared" si="4"/>
        <v>0.2364662067690983</v>
      </c>
      <c r="D69" s="14">
        <f>SUM(C$9:C69)</f>
        <v>93.880884875675903</v>
      </c>
      <c r="E69" s="18">
        <f>Data!A66</f>
        <v>61</v>
      </c>
      <c r="F69" s="11" t="str">
        <f t="shared" si="5"/>
        <v>C</v>
      </c>
      <c r="M69" s="14"/>
      <c r="N69" s="15"/>
      <c r="O69" s="16"/>
      <c r="P69" s="17"/>
      <c r="Q69" s="15"/>
      <c r="R69" s="16"/>
      <c r="S69" s="17"/>
      <c r="T69" t="str">
        <f>IF(Data!B66*Data!C66&gt;=U$110,"A",IF(Data!B66*Data!C66&gt;=V$110,"B","C"))</f>
        <v>C</v>
      </c>
      <c r="U69" s="10" t="str">
        <f t="shared" si="6"/>
        <v/>
      </c>
      <c r="V69" s="10" t="str">
        <f t="shared" si="7"/>
        <v/>
      </c>
      <c r="W69" s="10">
        <f t="shared" si="8"/>
        <v>27496.559999999998</v>
      </c>
    </row>
    <row r="70" spans="1:23">
      <c r="A70">
        <v>68</v>
      </c>
      <c r="B70" s="18">
        <f>Data!B73*Data!C73</f>
        <v>25847.68</v>
      </c>
      <c r="C70" s="14">
        <f t="shared" si="4"/>
        <v>0.22228609118309664</v>
      </c>
      <c r="D70" s="14">
        <f>SUM(C$9:C70)</f>
        <v>94.103170966858997</v>
      </c>
      <c r="E70" s="18">
        <f>Data!A67</f>
        <v>62</v>
      </c>
      <c r="F70" s="11" t="str">
        <f t="shared" si="5"/>
        <v>C</v>
      </c>
      <c r="M70" s="14"/>
      <c r="N70" s="15"/>
      <c r="O70" s="16"/>
      <c r="P70" s="17"/>
      <c r="Q70" s="15"/>
      <c r="R70" s="16"/>
      <c r="S70" s="17"/>
      <c r="T70" t="str">
        <f>IF(Data!B67*Data!C67&gt;=U$110,"A",IF(Data!B67*Data!C67&gt;=V$110,"B","C"))</f>
        <v>C</v>
      </c>
      <c r="U70" s="10" t="str">
        <f t="shared" si="6"/>
        <v/>
      </c>
      <c r="V70" s="10" t="str">
        <f t="shared" si="7"/>
        <v/>
      </c>
      <c r="W70" s="10">
        <f t="shared" si="8"/>
        <v>25847.68</v>
      </c>
    </row>
    <row r="71" spans="1:23">
      <c r="A71">
        <v>56</v>
      </c>
      <c r="B71" s="18">
        <f>Data!B61*Data!C61</f>
        <v>25750</v>
      </c>
      <c r="C71" s="14">
        <f t="shared" si="4"/>
        <v>0.22144605813615528</v>
      </c>
      <c r="D71" s="14">
        <f>SUM(C$9:C71)</f>
        <v>94.324617024995149</v>
      </c>
      <c r="E71" s="18">
        <f>Data!A68</f>
        <v>63</v>
      </c>
      <c r="F71" s="11" t="str">
        <f t="shared" si="5"/>
        <v>C</v>
      </c>
      <c r="M71" s="14"/>
      <c r="N71" s="15"/>
      <c r="O71" s="16"/>
      <c r="P71" s="17"/>
      <c r="Q71" s="15"/>
      <c r="R71" s="16"/>
      <c r="S71" s="17"/>
      <c r="T71" t="str">
        <f>IF(Data!B68*Data!C68&gt;=U$110,"A",IF(Data!B68*Data!C68&gt;=V$110,"B","C"))</f>
        <v>C</v>
      </c>
      <c r="U71" s="10" t="str">
        <f t="shared" si="6"/>
        <v/>
      </c>
      <c r="V71" s="10" t="str">
        <f t="shared" si="7"/>
        <v/>
      </c>
      <c r="W71" s="10">
        <f t="shared" si="8"/>
        <v>25750</v>
      </c>
    </row>
    <row r="72" spans="1:23">
      <c r="A72">
        <v>42</v>
      </c>
      <c r="B72" s="18">
        <f>Data!B47*Data!C47</f>
        <v>25606.799999999999</v>
      </c>
      <c r="C72" s="14">
        <f t="shared" si="4"/>
        <v>0.22021456005751075</v>
      </c>
      <c r="D72" s="14">
        <f>SUM(C$9:C72)</f>
        <v>94.544831585052663</v>
      </c>
      <c r="E72" s="18">
        <f>Data!A69</f>
        <v>64</v>
      </c>
      <c r="F72" s="11" t="str">
        <f t="shared" si="5"/>
        <v>B</v>
      </c>
      <c r="M72" s="14"/>
      <c r="N72" s="15"/>
      <c r="O72" s="16"/>
      <c r="P72" s="17"/>
      <c r="Q72" s="15"/>
      <c r="R72" s="16"/>
      <c r="S72" s="17"/>
      <c r="T72" t="str">
        <f>IF(Data!B69*Data!C69&gt;=U$110,"A",IF(Data!B69*Data!C69&gt;=V$110,"B","C"))</f>
        <v>B</v>
      </c>
      <c r="U72" s="10" t="str">
        <f t="shared" si="6"/>
        <v/>
      </c>
      <c r="V72" s="10" t="str">
        <f t="shared" si="7"/>
        <v/>
      </c>
      <c r="W72" s="10">
        <f t="shared" si="8"/>
        <v>25606.799999999999</v>
      </c>
    </row>
    <row r="73" spans="1:23">
      <c r="A73">
        <v>38</v>
      </c>
      <c r="B73" s="18">
        <f>Data!B43*Data!C43</f>
        <v>25292.799999999999</v>
      </c>
      <c r="C73" s="14">
        <f t="shared" si="4"/>
        <v>0.21751420812528729</v>
      </c>
      <c r="D73" s="14">
        <f>SUM(C$9:C73)</f>
        <v>94.762345793177957</v>
      </c>
      <c r="E73" s="18">
        <f>Data!A70</f>
        <v>65</v>
      </c>
      <c r="F73" s="11" t="str">
        <f t="shared" ref="F73:F108" si="10">T73</f>
        <v>B</v>
      </c>
      <c r="M73" s="14"/>
      <c r="N73" s="15"/>
      <c r="O73" s="16"/>
      <c r="P73" s="17"/>
      <c r="Q73" s="15"/>
      <c r="R73" s="16"/>
      <c r="S73" s="17"/>
      <c r="T73" t="str">
        <f>IF(Data!B70*Data!C70&gt;=U$110,"A",IF(Data!B70*Data!C70&gt;=V$110,"B","C"))</f>
        <v>B</v>
      </c>
      <c r="U73" s="10" t="str">
        <f t="shared" ref="U73:U108" si="11">IF(D73&lt;=AA,B73,"")</f>
        <v/>
      </c>
      <c r="V73" s="10" t="str">
        <f t="shared" ref="V73:V108" si="12">IF(D73&lt;=AA+BB,B73,"")</f>
        <v/>
      </c>
      <c r="W73" s="10">
        <f t="shared" ref="W73:W108" si="13">IF(D73&lt;=AA+BB+CC,B73,"")</f>
        <v>25292.799999999999</v>
      </c>
    </row>
    <row r="74" spans="1:23">
      <c r="A74">
        <v>67</v>
      </c>
      <c r="B74" s="18">
        <f>Data!B72*Data!C72</f>
        <v>24532.48</v>
      </c>
      <c r="C74" s="14">
        <f t="shared" ref="C74:C108" si="14">B74/B$110*100</f>
        <v>0.21097557251666277</v>
      </c>
      <c r="D74" s="14">
        <f>SUM(C$9:C74)</f>
        <v>94.973321365694616</v>
      </c>
      <c r="E74" s="18">
        <f>Data!A71</f>
        <v>66</v>
      </c>
      <c r="F74" s="11" t="str">
        <f t="shared" si="10"/>
        <v>B</v>
      </c>
      <c r="M74" s="14"/>
      <c r="N74" s="15"/>
      <c r="O74" s="16"/>
      <c r="P74" s="17"/>
      <c r="Q74" s="15"/>
      <c r="R74" s="16"/>
      <c r="S74" s="17"/>
      <c r="T74" t="str">
        <f>IF(Data!B71*Data!C71&gt;=U$110,"A",IF(Data!B71*Data!C71&gt;=V$110,"B","C"))</f>
        <v>B</v>
      </c>
      <c r="U74" s="10" t="str">
        <f t="shared" si="11"/>
        <v/>
      </c>
      <c r="V74" s="10" t="str">
        <f t="shared" si="12"/>
        <v/>
      </c>
      <c r="W74" s="10">
        <f t="shared" si="13"/>
        <v>24532.48</v>
      </c>
    </row>
    <row r="75" spans="1:23">
      <c r="A75">
        <v>90</v>
      </c>
      <c r="B75" s="18">
        <f>Data!B95*Data!C95</f>
        <v>24130</v>
      </c>
      <c r="C75" s="14">
        <f t="shared" si="14"/>
        <v>0.20751430612914279</v>
      </c>
      <c r="D75" s="14">
        <f>SUM(C$9:C75)</f>
        <v>95.180835671823758</v>
      </c>
      <c r="E75" s="18">
        <f>Data!A72</f>
        <v>67</v>
      </c>
      <c r="F75" s="11" t="str">
        <f t="shared" si="10"/>
        <v>C</v>
      </c>
      <c r="M75" s="14"/>
      <c r="N75" s="15"/>
      <c r="O75" s="16"/>
      <c r="P75" s="17"/>
      <c r="Q75" s="15"/>
      <c r="R75" s="16"/>
      <c r="S75" s="17"/>
      <c r="T75" t="str">
        <f>IF(Data!B72*Data!C72&gt;=U$110,"A",IF(Data!B72*Data!C72&gt;=V$110,"B","C"))</f>
        <v>C</v>
      </c>
      <c r="U75" s="10" t="str">
        <f t="shared" si="11"/>
        <v/>
      </c>
      <c r="V75" s="10" t="str">
        <f t="shared" si="12"/>
        <v/>
      </c>
      <c r="W75" s="10">
        <f t="shared" si="13"/>
        <v>24130</v>
      </c>
    </row>
    <row r="76" spans="1:23">
      <c r="A76">
        <v>72</v>
      </c>
      <c r="B76" s="18">
        <f>Data!B77*Data!C77</f>
        <v>23560</v>
      </c>
      <c r="C76" s="14">
        <f t="shared" si="14"/>
        <v>0.2026123933859347</v>
      </c>
      <c r="D76" s="14">
        <f>SUM(C$9:C76)</f>
        <v>95.383448065209691</v>
      </c>
      <c r="E76" s="18">
        <f>Data!A73</f>
        <v>68</v>
      </c>
      <c r="F76" s="11" t="str">
        <f t="shared" si="10"/>
        <v>C</v>
      </c>
      <c r="M76" s="14"/>
      <c r="N76" s="15"/>
      <c r="O76" s="16"/>
      <c r="P76" s="17"/>
      <c r="Q76" s="15"/>
      <c r="R76" s="16"/>
      <c r="S76" s="17"/>
      <c r="T76" t="str">
        <f>IF(Data!B73*Data!C73&gt;=U$110,"A",IF(Data!B73*Data!C73&gt;=V$110,"B","C"))</f>
        <v>C</v>
      </c>
      <c r="U76" s="10" t="str">
        <f t="shared" si="11"/>
        <v/>
      </c>
      <c r="V76" s="10" t="str">
        <f t="shared" si="12"/>
        <v/>
      </c>
      <c r="W76" s="10">
        <f t="shared" si="13"/>
        <v>23560</v>
      </c>
    </row>
    <row r="77" spans="1:23">
      <c r="A77">
        <v>58</v>
      </c>
      <c r="B77" s="18">
        <f>Data!B63*Data!C63</f>
        <v>23220.639999999999</v>
      </c>
      <c r="C77" s="14">
        <f t="shared" si="14"/>
        <v>0.19969394933587312</v>
      </c>
      <c r="D77" s="14">
        <f>SUM(C$9:C77)</f>
        <v>95.583142014545558</v>
      </c>
      <c r="E77" s="18">
        <f>Data!A74</f>
        <v>69</v>
      </c>
      <c r="F77" s="11" t="str">
        <f t="shared" si="10"/>
        <v>C</v>
      </c>
      <c r="M77" s="14"/>
      <c r="N77" s="15"/>
      <c r="O77" s="16"/>
      <c r="P77" s="17"/>
      <c r="Q77" s="15"/>
      <c r="R77" s="16"/>
      <c r="S77" s="17"/>
      <c r="T77" t="str">
        <f>IF(Data!B74*Data!C74&gt;=U$110,"A",IF(Data!B74*Data!C74&gt;=V$110,"B","C"))</f>
        <v>C</v>
      </c>
      <c r="U77" s="10" t="str">
        <f t="shared" si="11"/>
        <v/>
      </c>
      <c r="V77" s="10" t="str">
        <f t="shared" si="12"/>
        <v/>
      </c>
      <c r="W77" s="10">
        <f t="shared" si="13"/>
        <v>23220.639999999999</v>
      </c>
    </row>
    <row r="78" spans="1:23">
      <c r="A78">
        <v>81</v>
      </c>
      <c r="B78" s="18">
        <f>Data!B86*Data!C86</f>
        <v>22939.199999999997</v>
      </c>
      <c r="C78" s="14">
        <f t="shared" si="14"/>
        <v>0.19727360841929684</v>
      </c>
      <c r="D78" s="14">
        <f>SUM(C$9:C78)</f>
        <v>95.780415622964853</v>
      </c>
      <c r="E78" s="18">
        <f>Data!A75</f>
        <v>70</v>
      </c>
      <c r="F78" s="11" t="str">
        <f t="shared" si="10"/>
        <v>B</v>
      </c>
      <c r="M78" s="14"/>
      <c r="N78" s="15"/>
      <c r="O78" s="16"/>
      <c r="P78" s="17"/>
      <c r="Q78" s="15"/>
      <c r="R78" s="16"/>
      <c r="S78" s="17"/>
      <c r="T78" t="str">
        <f>IF(Data!B75*Data!C75&gt;=U$110,"A",IF(Data!B75*Data!C75&gt;=V$110,"B","C"))</f>
        <v>B</v>
      </c>
      <c r="U78" s="10" t="str">
        <f t="shared" si="11"/>
        <v/>
      </c>
      <c r="V78" s="10" t="str">
        <f t="shared" si="12"/>
        <v/>
      </c>
      <c r="W78" s="10">
        <f t="shared" si="13"/>
        <v>22939.199999999997</v>
      </c>
    </row>
    <row r="79" spans="1:23">
      <c r="A79">
        <v>89</v>
      </c>
      <c r="B79" s="18">
        <f>Data!B94*Data!C94</f>
        <v>21800</v>
      </c>
      <c r="C79" s="14">
        <f t="shared" si="14"/>
        <v>0.18747666281041497</v>
      </c>
      <c r="D79" s="14">
        <f>SUM(C$9:C79)</f>
        <v>95.967892285775264</v>
      </c>
      <c r="E79" s="18">
        <f>Data!A76</f>
        <v>71</v>
      </c>
      <c r="F79" s="11" t="str">
        <f t="shared" si="10"/>
        <v>C</v>
      </c>
      <c r="M79" s="14"/>
      <c r="N79" s="15"/>
      <c r="O79" s="16"/>
      <c r="P79" s="17"/>
      <c r="Q79" s="15"/>
      <c r="R79" s="16"/>
      <c r="S79" s="17"/>
      <c r="T79" t="str">
        <f>IF(Data!B76*Data!C76&gt;=U$110,"A",IF(Data!B76*Data!C76&gt;=V$110,"B","C"))</f>
        <v>C</v>
      </c>
      <c r="U79" s="10" t="str">
        <f t="shared" si="11"/>
        <v/>
      </c>
      <c r="V79" s="10" t="str">
        <f t="shared" si="12"/>
        <v/>
      </c>
      <c r="W79" s="10">
        <f t="shared" si="13"/>
        <v>21800</v>
      </c>
    </row>
    <row r="80" spans="1:23">
      <c r="A80">
        <v>59</v>
      </c>
      <c r="B80" s="18">
        <f>Data!B64*Data!C64</f>
        <v>21588</v>
      </c>
      <c r="C80" s="14">
        <f t="shared" si="14"/>
        <v>0.18565349526381827</v>
      </c>
      <c r="D80" s="14">
        <f>SUM(C$9:C80)</f>
        <v>96.153545781039085</v>
      </c>
      <c r="E80" s="18">
        <f>Data!A77</f>
        <v>72</v>
      </c>
      <c r="F80" s="11" t="str">
        <f t="shared" si="10"/>
        <v>C</v>
      </c>
      <c r="M80" s="14"/>
      <c r="N80" s="15"/>
      <c r="O80" s="16"/>
      <c r="P80" s="17"/>
      <c r="Q80" s="15"/>
      <c r="R80" s="16"/>
      <c r="S80" s="17"/>
      <c r="T80" t="str">
        <f>IF(Data!B77*Data!C77&gt;=U$110,"A",IF(Data!B77*Data!C77&gt;=V$110,"B","C"))</f>
        <v>C</v>
      </c>
      <c r="U80" s="10" t="str">
        <f t="shared" si="11"/>
        <v/>
      </c>
      <c r="V80" s="10" t="str">
        <f t="shared" si="12"/>
        <v/>
      </c>
      <c r="W80" s="10">
        <f t="shared" si="13"/>
        <v>21588</v>
      </c>
    </row>
    <row r="81" spans="1:23">
      <c r="A81">
        <v>45</v>
      </c>
      <c r="B81" s="18">
        <f>Data!B50*Data!C50</f>
        <v>21517.040000000001</v>
      </c>
      <c r="C81" s="14">
        <f t="shared" si="14"/>
        <v>0.18504325012652345</v>
      </c>
      <c r="D81" s="14">
        <f>SUM(C$9:C81)</f>
        <v>96.338589031165611</v>
      </c>
      <c r="E81" s="18">
        <f>Data!A78</f>
        <v>73</v>
      </c>
      <c r="F81" s="11" t="str">
        <f t="shared" si="10"/>
        <v>C</v>
      </c>
      <c r="M81" s="14"/>
      <c r="N81" s="15"/>
      <c r="O81" s="16"/>
      <c r="P81" s="17"/>
      <c r="Q81" s="15"/>
      <c r="R81" s="16"/>
      <c r="S81" s="17"/>
      <c r="T81" t="str">
        <f>IF(Data!B78*Data!C78&gt;=U$110,"A",IF(Data!B78*Data!C78&gt;=V$110,"B","C"))</f>
        <v>C</v>
      </c>
      <c r="U81" s="10" t="str">
        <f t="shared" si="11"/>
        <v/>
      </c>
      <c r="V81" s="10" t="str">
        <f t="shared" si="12"/>
        <v/>
      </c>
      <c r="W81" s="10">
        <f t="shared" si="13"/>
        <v>21517.040000000001</v>
      </c>
    </row>
    <row r="82" spans="1:23">
      <c r="A82">
        <v>14</v>
      </c>
      <c r="B82" s="18">
        <f>Data!B19*Data!C19</f>
        <v>20392.28</v>
      </c>
      <c r="C82" s="14">
        <f t="shared" si="14"/>
        <v>0.17537048630713617</v>
      </c>
      <c r="D82" s="14">
        <f>SUM(C$9:C82)</f>
        <v>96.513959517472742</v>
      </c>
      <c r="E82" s="18">
        <f>Data!A79</f>
        <v>74</v>
      </c>
      <c r="F82" s="11" t="str">
        <f t="shared" si="10"/>
        <v>C</v>
      </c>
      <c r="M82" s="14"/>
      <c r="N82" s="15"/>
      <c r="O82" s="16"/>
      <c r="P82" s="17"/>
      <c r="Q82" s="15"/>
      <c r="R82" s="16"/>
      <c r="S82" s="17"/>
      <c r="T82" t="str">
        <f>IF(Data!B79*Data!C79&gt;=U$110,"A",IF(Data!B79*Data!C79&gt;=V$110,"B","C"))</f>
        <v>C</v>
      </c>
      <c r="U82" s="10" t="str">
        <f t="shared" si="11"/>
        <v/>
      </c>
      <c r="V82" s="10" t="str">
        <f t="shared" si="12"/>
        <v/>
      </c>
      <c r="W82" s="10">
        <f t="shared" si="13"/>
        <v>20392.28</v>
      </c>
    </row>
    <row r="83" spans="1:23">
      <c r="A83">
        <v>10</v>
      </c>
      <c r="B83" s="18">
        <f>Data!B15*Data!C15</f>
        <v>20275.560000000001</v>
      </c>
      <c r="C83" s="14">
        <f t="shared" si="14"/>
        <v>0.17436671217487787</v>
      </c>
      <c r="D83" s="14">
        <f>SUM(C$9:C83)</f>
        <v>96.688326229647615</v>
      </c>
      <c r="E83" s="18">
        <f>Data!A80</f>
        <v>75</v>
      </c>
      <c r="F83" s="11" t="str">
        <f t="shared" si="10"/>
        <v>C</v>
      </c>
      <c r="M83" s="14"/>
      <c r="N83" s="15"/>
      <c r="O83" s="16"/>
      <c r="P83" s="17"/>
      <c r="Q83" s="15"/>
      <c r="R83" s="16"/>
      <c r="S83" s="17"/>
      <c r="T83" t="str">
        <f>IF(Data!B80*Data!C80&gt;=U$110,"A",IF(Data!B80*Data!C80&gt;=V$110,"B","C"))</f>
        <v>C</v>
      </c>
      <c r="U83" s="10" t="str">
        <f t="shared" si="11"/>
        <v/>
      </c>
      <c r="V83" s="10" t="str">
        <f t="shared" si="12"/>
        <v/>
      </c>
      <c r="W83" s="10">
        <f t="shared" si="13"/>
        <v>20275.560000000001</v>
      </c>
    </row>
    <row r="84" spans="1:23">
      <c r="A84">
        <v>44</v>
      </c>
      <c r="B84" s="18">
        <f>Data!B49*Data!C49</f>
        <v>19783.759999999998</v>
      </c>
      <c r="C84" s="14">
        <f t="shared" si="14"/>
        <v>0.17013730746065023</v>
      </c>
      <c r="D84" s="14">
        <f>SUM(C$9:C84)</f>
        <v>96.858463537108264</v>
      </c>
      <c r="E84" s="18">
        <f>Data!A81</f>
        <v>76</v>
      </c>
      <c r="F84" s="11" t="str">
        <f t="shared" si="10"/>
        <v>B</v>
      </c>
      <c r="M84" s="14"/>
      <c r="N84" s="15"/>
      <c r="O84" s="16"/>
      <c r="P84" s="17"/>
      <c r="Q84" s="15"/>
      <c r="R84" s="16"/>
      <c r="S84" s="17"/>
      <c r="T84" t="str">
        <f>IF(Data!B81*Data!C81&gt;=U$110,"A",IF(Data!B81*Data!C81&gt;=V$110,"B","C"))</f>
        <v>B</v>
      </c>
      <c r="U84" s="10" t="str">
        <f t="shared" si="11"/>
        <v/>
      </c>
      <c r="V84" s="10" t="str">
        <f t="shared" si="12"/>
        <v/>
      </c>
      <c r="W84" s="10">
        <f t="shared" si="13"/>
        <v>19783.759999999998</v>
      </c>
    </row>
    <row r="85" spans="1:23">
      <c r="A85">
        <v>63</v>
      </c>
      <c r="B85" s="18">
        <f>Data!B68*Data!C68</f>
        <v>19656</v>
      </c>
      <c r="C85" s="14">
        <f t="shared" si="14"/>
        <v>0.1690385910184182</v>
      </c>
      <c r="D85" s="14">
        <f>SUM(C$9:C85)</f>
        <v>97.027502128126685</v>
      </c>
      <c r="E85" s="18">
        <f>Data!A82</f>
        <v>77</v>
      </c>
      <c r="F85" s="11" t="str">
        <f t="shared" si="10"/>
        <v>C</v>
      </c>
      <c r="M85" s="14"/>
      <c r="N85" s="15"/>
      <c r="O85" s="16"/>
      <c r="P85" s="17"/>
      <c r="Q85" s="15"/>
      <c r="R85" s="16"/>
      <c r="S85" s="17"/>
      <c r="T85" t="str">
        <f>IF(Data!B82*Data!C82&gt;=U$110,"A",IF(Data!B82*Data!C82&gt;=V$110,"B","C"))</f>
        <v>C</v>
      </c>
      <c r="U85" s="10" t="str">
        <f t="shared" si="11"/>
        <v/>
      </c>
      <c r="V85" s="10" t="str">
        <f t="shared" si="12"/>
        <v/>
      </c>
      <c r="W85" s="10">
        <f t="shared" si="13"/>
        <v>19656</v>
      </c>
    </row>
    <row r="86" spans="1:23">
      <c r="A86">
        <v>62</v>
      </c>
      <c r="B86" s="18">
        <f>Data!B67*Data!C67</f>
        <v>19320</v>
      </c>
      <c r="C86" s="14">
        <f t="shared" si="14"/>
        <v>0.16614904245400078</v>
      </c>
      <c r="D86" s="14">
        <f>SUM(C$9:C86)</f>
        <v>97.193651170580679</v>
      </c>
      <c r="E86" s="18">
        <f>Data!A83</f>
        <v>78</v>
      </c>
      <c r="F86" s="11" t="str">
        <f t="shared" si="10"/>
        <v>B</v>
      </c>
      <c r="M86" s="14"/>
      <c r="N86" s="15"/>
      <c r="O86" s="16"/>
      <c r="P86" s="17"/>
      <c r="Q86" s="15"/>
      <c r="R86" s="16"/>
      <c r="S86" s="17"/>
      <c r="T86" t="str">
        <f>IF(Data!B83*Data!C83&gt;=U$110,"A",IF(Data!B83*Data!C83&gt;=V$110,"B","C"))</f>
        <v>B</v>
      </c>
      <c r="U86" s="10" t="str">
        <f t="shared" si="11"/>
        <v/>
      </c>
      <c r="V86" s="10" t="str">
        <f t="shared" si="12"/>
        <v/>
      </c>
      <c r="W86" s="10">
        <f t="shared" si="13"/>
        <v>19320</v>
      </c>
    </row>
    <row r="87" spans="1:23">
      <c r="A87">
        <v>37</v>
      </c>
      <c r="B87" s="18">
        <f>Data!B42*Data!C42</f>
        <v>19117.8</v>
      </c>
      <c r="C87" s="14">
        <f t="shared" si="14"/>
        <v>0.16441015340719958</v>
      </c>
      <c r="D87" s="14">
        <f>SUM(C$9:C87)</f>
        <v>97.358061323987883</v>
      </c>
      <c r="E87" s="18">
        <f>Data!A84</f>
        <v>79</v>
      </c>
      <c r="F87" s="11" t="str">
        <f t="shared" si="10"/>
        <v>B</v>
      </c>
      <c r="M87" s="14"/>
      <c r="N87" s="15"/>
      <c r="O87" s="16"/>
      <c r="P87" s="17"/>
      <c r="Q87" s="15"/>
      <c r="R87" s="16"/>
      <c r="S87" s="17"/>
      <c r="T87" t="str">
        <f>IF(Data!B84*Data!C84&gt;=U$110,"A",IF(Data!B84*Data!C84&gt;=V$110,"B","C"))</f>
        <v>B</v>
      </c>
      <c r="U87" s="10" t="str">
        <f t="shared" si="11"/>
        <v/>
      </c>
      <c r="V87" s="10" t="str">
        <f t="shared" si="12"/>
        <v/>
      </c>
      <c r="W87" s="10">
        <f t="shared" si="13"/>
        <v>19117.8</v>
      </c>
    </row>
    <row r="88" spans="1:23">
      <c r="A88">
        <v>92</v>
      </c>
      <c r="B88" s="18">
        <f>Data!B97*Data!C97</f>
        <v>18788</v>
      </c>
      <c r="C88" s="14">
        <f t="shared" si="14"/>
        <v>0.16157392389367323</v>
      </c>
      <c r="D88" s="14">
        <f>SUM(C$9:C88)</f>
        <v>97.519635247881553</v>
      </c>
      <c r="E88" s="18">
        <f>Data!A85</f>
        <v>80</v>
      </c>
      <c r="F88" s="11" t="str">
        <f t="shared" si="10"/>
        <v>C</v>
      </c>
      <c r="M88" s="14"/>
      <c r="N88" s="15"/>
      <c r="O88" s="16"/>
      <c r="P88" s="17"/>
      <c r="Q88" s="15"/>
      <c r="R88" s="16"/>
      <c r="S88" s="17"/>
      <c r="T88" t="str">
        <f>IF(Data!B85*Data!C85&gt;=U$110,"A",IF(Data!B85*Data!C85&gt;=V$110,"B","C"))</f>
        <v>C</v>
      </c>
      <c r="U88" s="10" t="str">
        <f t="shared" si="11"/>
        <v/>
      </c>
      <c r="V88" s="10" t="str">
        <f t="shared" si="12"/>
        <v/>
      </c>
      <c r="W88" s="10">
        <f t="shared" si="13"/>
        <v>18788</v>
      </c>
    </row>
    <row r="89" spans="1:23">
      <c r="A89">
        <v>100</v>
      </c>
      <c r="B89" s="18">
        <f>Data!B105*Data!C105</f>
        <v>18461.64</v>
      </c>
      <c r="C89" s="14">
        <f t="shared" si="14"/>
        <v>0.15876727785354447</v>
      </c>
      <c r="D89" s="14">
        <f>SUM(C$9:C89)</f>
        <v>97.678402525735095</v>
      </c>
      <c r="E89" s="18">
        <f>Data!A86</f>
        <v>81</v>
      </c>
      <c r="F89" s="11" t="str">
        <f t="shared" si="10"/>
        <v>C</v>
      </c>
      <c r="M89" s="14"/>
      <c r="N89" s="15"/>
      <c r="O89" s="16"/>
      <c r="P89" s="17"/>
      <c r="Q89" s="15"/>
      <c r="R89" s="16"/>
      <c r="S89" s="17"/>
      <c r="T89" t="str">
        <f>IF(Data!B86*Data!C86&gt;=U$110,"A",IF(Data!B86*Data!C86&gt;=V$110,"B","C"))</f>
        <v>C</v>
      </c>
      <c r="U89" s="10" t="str">
        <f t="shared" si="11"/>
        <v/>
      </c>
      <c r="V89" s="10" t="str">
        <f t="shared" si="12"/>
        <v/>
      </c>
      <c r="W89" s="10">
        <f t="shared" si="13"/>
        <v>18461.64</v>
      </c>
    </row>
    <row r="90" spans="1:23">
      <c r="A90">
        <v>27</v>
      </c>
      <c r="B90" s="18">
        <f>Data!B32*Data!C32</f>
        <v>18000</v>
      </c>
      <c r="C90" s="14">
        <f t="shared" si="14"/>
        <v>0.15479724452236099</v>
      </c>
      <c r="D90" s="14">
        <f>SUM(C$9:C90)</f>
        <v>97.833199770257451</v>
      </c>
      <c r="E90" s="18">
        <f>Data!A87</f>
        <v>82</v>
      </c>
      <c r="F90" s="11" t="str">
        <f t="shared" si="10"/>
        <v>C</v>
      </c>
      <c r="M90" s="14"/>
      <c r="N90" s="15"/>
      <c r="O90" s="16"/>
      <c r="P90" s="17"/>
      <c r="Q90" s="15"/>
      <c r="R90" s="16"/>
      <c r="S90" s="17"/>
      <c r="T90" t="str">
        <f>IF(Data!B87*Data!C87&gt;=U$110,"A",IF(Data!B87*Data!C87&gt;=V$110,"B","C"))</f>
        <v>C</v>
      </c>
      <c r="U90" s="10" t="str">
        <f t="shared" si="11"/>
        <v/>
      </c>
      <c r="V90" s="10" t="str">
        <f t="shared" si="12"/>
        <v/>
      </c>
      <c r="W90" s="10">
        <f t="shared" si="13"/>
        <v>18000</v>
      </c>
    </row>
    <row r="91" spans="1:23">
      <c r="A91">
        <v>11</v>
      </c>
      <c r="B91" s="18">
        <f>Data!B16*Data!C16</f>
        <v>17036.32</v>
      </c>
      <c r="C91" s="14">
        <f t="shared" si="14"/>
        <v>0.1465097440445105</v>
      </c>
      <c r="D91" s="14">
        <f>SUM(C$9:C91)</f>
        <v>97.979709514301959</v>
      </c>
      <c r="E91" s="18">
        <f>Data!A88</f>
        <v>83</v>
      </c>
      <c r="F91" s="11" t="str">
        <f t="shared" si="10"/>
        <v>A</v>
      </c>
      <c r="M91" s="14"/>
      <c r="N91" s="15"/>
      <c r="O91" s="16"/>
      <c r="P91" s="17"/>
      <c r="Q91" s="15"/>
      <c r="R91" s="16"/>
      <c r="S91" s="17"/>
      <c r="T91" t="str">
        <f>IF(Data!B88*Data!C88&gt;=U$110,"A",IF(Data!B88*Data!C88&gt;=V$110,"B","C"))</f>
        <v>A</v>
      </c>
      <c r="U91" s="10" t="str">
        <f t="shared" si="11"/>
        <v/>
      </c>
      <c r="V91" s="10" t="str">
        <f t="shared" si="12"/>
        <v/>
      </c>
      <c r="W91" s="10">
        <f t="shared" si="13"/>
        <v>17036.32</v>
      </c>
    </row>
    <row r="92" spans="1:23">
      <c r="A92">
        <v>87</v>
      </c>
      <c r="B92" s="18">
        <f>Data!B92*Data!C92</f>
        <v>17008.96</v>
      </c>
      <c r="C92" s="14">
        <f t="shared" si="14"/>
        <v>0.1462744522328365</v>
      </c>
      <c r="D92" s="14">
        <f>SUM(C$9:C92)</f>
        <v>98.12598396653479</v>
      </c>
      <c r="E92" s="18">
        <f>Data!A89</f>
        <v>84</v>
      </c>
      <c r="F92" s="11" t="str">
        <f t="shared" si="10"/>
        <v>A</v>
      </c>
      <c r="M92" s="14"/>
      <c r="N92" s="15"/>
      <c r="O92" s="16"/>
      <c r="P92" s="17"/>
      <c r="Q92" s="15"/>
      <c r="R92" s="16"/>
      <c r="S92" s="17"/>
      <c r="T92" t="str">
        <f>IF(Data!B89*Data!C89&gt;=U$110,"A",IF(Data!B89*Data!C89&gt;=V$110,"B","C"))</f>
        <v>A</v>
      </c>
      <c r="U92" s="10" t="str">
        <f t="shared" si="11"/>
        <v/>
      </c>
      <c r="V92" s="10" t="str">
        <f t="shared" si="12"/>
        <v/>
      </c>
      <c r="W92" s="10">
        <f t="shared" si="13"/>
        <v>17008.96</v>
      </c>
    </row>
    <row r="93" spans="1:23">
      <c r="A93">
        <v>54</v>
      </c>
      <c r="B93" s="18">
        <f>Data!B59*Data!C59</f>
        <v>16861</v>
      </c>
      <c r="C93" s="14">
        <f t="shared" si="14"/>
        <v>0.14500201888286271</v>
      </c>
      <c r="D93" s="14">
        <f>SUM(C$9:C93)</f>
        <v>98.270985985417653</v>
      </c>
      <c r="E93" s="18">
        <f>Data!A90</f>
        <v>85</v>
      </c>
      <c r="F93" s="11" t="str">
        <f t="shared" si="10"/>
        <v>B</v>
      </c>
      <c r="M93" s="14"/>
      <c r="N93" s="15"/>
      <c r="O93" s="16"/>
      <c r="P93" s="17"/>
      <c r="Q93" s="15"/>
      <c r="R93" s="16"/>
      <c r="S93" s="17"/>
      <c r="T93" t="str">
        <f>IF(Data!B90*Data!C90&gt;=U$110,"A",IF(Data!B90*Data!C90&gt;=V$110,"B","C"))</f>
        <v>B</v>
      </c>
      <c r="U93" s="10" t="str">
        <f t="shared" si="11"/>
        <v/>
      </c>
      <c r="V93" s="10" t="str">
        <f t="shared" si="12"/>
        <v/>
      </c>
      <c r="W93" s="10">
        <f t="shared" si="13"/>
        <v>16861</v>
      </c>
    </row>
    <row r="94" spans="1:23">
      <c r="A94">
        <v>96</v>
      </c>
      <c r="B94" s="18">
        <f>Data!B101*Data!C101</f>
        <v>16585.599999999999</v>
      </c>
      <c r="C94" s="14">
        <f t="shared" si="14"/>
        <v>0.14263362104167057</v>
      </c>
      <c r="D94" s="14">
        <f>SUM(C$9:C94)</f>
        <v>98.413619606459321</v>
      </c>
      <c r="E94" s="18">
        <f>Data!A91</f>
        <v>86</v>
      </c>
      <c r="F94" s="11" t="str">
        <f t="shared" si="10"/>
        <v>C</v>
      </c>
      <c r="M94" s="14"/>
      <c r="N94" s="15"/>
      <c r="O94" s="16"/>
      <c r="P94" s="17"/>
      <c r="Q94" s="15"/>
      <c r="R94" s="16"/>
      <c r="S94" s="17"/>
      <c r="T94" t="str">
        <f>IF(Data!B91*Data!C91&gt;=U$110,"A",IF(Data!B91*Data!C91&gt;=V$110,"B","C"))</f>
        <v>C</v>
      </c>
      <c r="U94" s="10" t="str">
        <f t="shared" si="11"/>
        <v/>
      </c>
      <c r="V94" s="10" t="str">
        <f t="shared" si="12"/>
        <v/>
      </c>
      <c r="W94" s="10">
        <f t="shared" si="13"/>
        <v>16585.599999999999</v>
      </c>
    </row>
    <row r="95" spans="1:23">
      <c r="A95">
        <v>7</v>
      </c>
      <c r="B95" s="18">
        <f>Data!B12*Data!C12</f>
        <v>16322.8</v>
      </c>
      <c r="C95" s="14">
        <f t="shared" si="14"/>
        <v>0.14037358127164409</v>
      </c>
      <c r="D95" s="14">
        <f>SUM(C$9:C95)</f>
        <v>98.553993187730967</v>
      </c>
      <c r="E95" s="18">
        <f>Data!A92</f>
        <v>87</v>
      </c>
      <c r="F95" s="11" t="str">
        <f t="shared" si="10"/>
        <v>C</v>
      </c>
      <c r="M95" s="14"/>
      <c r="N95" s="15"/>
      <c r="O95" s="16"/>
      <c r="P95" s="17"/>
      <c r="Q95" s="15"/>
      <c r="R95" s="16"/>
      <c r="S95" s="17"/>
      <c r="T95" t="str">
        <f>IF(Data!B92*Data!C92&gt;=U$110,"A",IF(Data!B92*Data!C92&gt;=V$110,"B","C"))</f>
        <v>C</v>
      </c>
      <c r="U95" s="10" t="str">
        <f t="shared" si="11"/>
        <v/>
      </c>
      <c r="V95" s="10" t="str">
        <f t="shared" si="12"/>
        <v/>
      </c>
      <c r="W95" s="10">
        <f t="shared" si="13"/>
        <v>16322.8</v>
      </c>
    </row>
    <row r="96" spans="1:23">
      <c r="A96">
        <v>28</v>
      </c>
      <c r="B96" s="18">
        <f>Data!B33*Data!C33</f>
        <v>16318.079999999998</v>
      </c>
      <c r="C96" s="14">
        <f t="shared" si="14"/>
        <v>0.14033298999419155</v>
      </c>
      <c r="D96" s="14">
        <f>SUM(C$9:C96)</f>
        <v>98.694326177725159</v>
      </c>
      <c r="E96" s="18">
        <f>Data!A93</f>
        <v>88</v>
      </c>
      <c r="F96" s="11" t="str">
        <f t="shared" si="10"/>
        <v>A</v>
      </c>
      <c r="M96" s="14"/>
      <c r="N96" s="15"/>
      <c r="O96" s="16"/>
      <c r="P96" s="17"/>
      <c r="Q96" s="15"/>
      <c r="R96" s="16"/>
      <c r="S96" s="17"/>
      <c r="T96" t="str">
        <f>IF(Data!B93*Data!C93&gt;=U$110,"A",IF(Data!B93*Data!C93&gt;=V$110,"B","C"))</f>
        <v>A</v>
      </c>
      <c r="U96" s="10" t="str">
        <f t="shared" si="11"/>
        <v/>
      </c>
      <c r="V96" s="10" t="str">
        <f t="shared" si="12"/>
        <v/>
      </c>
      <c r="W96" s="10">
        <f t="shared" si="13"/>
        <v>16318.079999999998</v>
      </c>
    </row>
    <row r="97" spans="1:23">
      <c r="A97">
        <v>61</v>
      </c>
      <c r="B97" s="18">
        <f>Data!B66*Data!C66</f>
        <v>16200</v>
      </c>
      <c r="C97" s="14">
        <f t="shared" si="14"/>
        <v>0.13931752007012488</v>
      </c>
      <c r="D97" s="14">
        <f>SUM(C$9:C97)</f>
        <v>98.833643697795281</v>
      </c>
      <c r="E97" s="18">
        <f>Data!A94</f>
        <v>89</v>
      </c>
      <c r="F97" s="11" t="str">
        <f t="shared" si="10"/>
        <v>C</v>
      </c>
      <c r="M97" s="14"/>
      <c r="N97" s="15"/>
      <c r="O97" s="16"/>
      <c r="P97" s="17"/>
      <c r="Q97" s="15"/>
      <c r="R97" s="16"/>
      <c r="S97" s="17"/>
      <c r="T97" t="str">
        <f>IF(Data!B94*Data!C94&gt;=U$110,"A",IF(Data!B94*Data!C94&gt;=V$110,"B","C"))</f>
        <v>C</v>
      </c>
      <c r="U97" s="10" t="str">
        <f t="shared" si="11"/>
        <v/>
      </c>
      <c r="V97" s="10" t="str">
        <f t="shared" si="12"/>
        <v/>
      </c>
      <c r="W97" s="10">
        <f t="shared" si="13"/>
        <v>16200</v>
      </c>
    </row>
    <row r="98" spans="1:23">
      <c r="A98">
        <v>71</v>
      </c>
      <c r="B98" s="18">
        <f>Data!B76*Data!C76</f>
        <v>14874.560000000001</v>
      </c>
      <c r="C98" s="14">
        <f t="shared" si="14"/>
        <v>0.12791893897125167</v>
      </c>
      <c r="D98" s="14">
        <f>SUM(C$9:C98)</f>
        <v>98.96156263676653</v>
      </c>
      <c r="E98" s="18">
        <f>Data!A95</f>
        <v>90</v>
      </c>
      <c r="F98" s="11" t="str">
        <f t="shared" si="10"/>
        <v>C</v>
      </c>
      <c r="M98" s="14"/>
      <c r="N98" s="15"/>
      <c r="O98" s="16"/>
      <c r="P98" s="17"/>
      <c r="Q98" s="15"/>
      <c r="R98" s="16"/>
      <c r="S98" s="17"/>
      <c r="T98" t="str">
        <f>IF(Data!B95*Data!C95&gt;=U$110,"A",IF(Data!B95*Data!C95&gt;=V$110,"B","C"))</f>
        <v>C</v>
      </c>
      <c r="U98" s="10" t="str">
        <f t="shared" si="11"/>
        <v/>
      </c>
      <c r="V98" s="10" t="str">
        <f t="shared" si="12"/>
        <v/>
      </c>
      <c r="W98" s="10">
        <f t="shared" si="13"/>
        <v>14874.560000000001</v>
      </c>
    </row>
    <row r="99" spans="1:23">
      <c r="A99">
        <v>50</v>
      </c>
      <c r="B99" s="18">
        <f>Data!B55*Data!C55</f>
        <v>14553</v>
      </c>
      <c r="C99" s="14">
        <f t="shared" si="14"/>
        <v>0.12515357219632886</v>
      </c>
      <c r="D99" s="14">
        <f>SUM(C$9:C99)</f>
        <v>99.086716208962855</v>
      </c>
      <c r="E99" s="18">
        <f>Data!A96</f>
        <v>91</v>
      </c>
      <c r="F99" s="11" t="str">
        <f t="shared" si="10"/>
        <v>A</v>
      </c>
      <c r="M99" s="14"/>
      <c r="N99" s="15"/>
      <c r="O99" s="16"/>
      <c r="P99" s="17"/>
      <c r="Q99" s="15"/>
      <c r="R99" s="16"/>
      <c r="S99" s="17"/>
      <c r="T99" t="str">
        <f>IF(Data!B96*Data!C96&gt;=U$110,"A",IF(Data!B96*Data!C96&gt;=V$110,"B","C"))</f>
        <v>A</v>
      </c>
      <c r="U99" s="10" t="str">
        <f t="shared" si="11"/>
        <v/>
      </c>
      <c r="V99" s="10" t="str">
        <f t="shared" si="12"/>
        <v/>
      </c>
      <c r="W99" s="10">
        <f t="shared" si="13"/>
        <v>14553</v>
      </c>
    </row>
    <row r="100" spans="1:23">
      <c r="A100">
        <v>73</v>
      </c>
      <c r="B100" s="18">
        <f>Data!B78*Data!C78</f>
        <v>14531.44</v>
      </c>
      <c r="C100" s="14">
        <f t="shared" si="14"/>
        <v>0.12496815949677874</v>
      </c>
      <c r="D100" s="14">
        <f>SUM(C$9:C100)</f>
        <v>99.211684368459629</v>
      </c>
      <c r="E100" s="18">
        <f>Data!A97</f>
        <v>92</v>
      </c>
      <c r="F100" s="11" t="str">
        <f t="shared" si="10"/>
        <v>C</v>
      </c>
      <c r="M100" s="14"/>
      <c r="N100" s="15"/>
      <c r="O100" s="16"/>
      <c r="P100" s="17"/>
      <c r="Q100" s="15"/>
      <c r="R100" s="16"/>
      <c r="S100" s="17"/>
      <c r="T100" t="str">
        <f>IF(Data!B97*Data!C97&gt;=U$110,"A",IF(Data!B97*Data!C97&gt;=V$110,"B","C"))</f>
        <v>C</v>
      </c>
      <c r="U100" s="10" t="str">
        <f t="shared" si="11"/>
        <v/>
      </c>
      <c r="V100" s="10" t="str">
        <f t="shared" si="12"/>
        <v/>
      </c>
      <c r="W100" s="10">
        <f t="shared" si="13"/>
        <v>14531.44</v>
      </c>
    </row>
    <row r="101" spans="1:23">
      <c r="A101">
        <v>29</v>
      </c>
      <c r="B101" s="18">
        <f>Data!B34*Data!C34</f>
        <v>13904.8</v>
      </c>
      <c r="C101" s="14">
        <f t="shared" si="14"/>
        <v>0.11957915142414027</v>
      </c>
      <c r="D101" s="14">
        <f>SUM(C$9:C101)</f>
        <v>99.331263519883763</v>
      </c>
      <c r="E101" s="18">
        <f>Data!A98</f>
        <v>93</v>
      </c>
      <c r="F101" s="11" t="str">
        <f t="shared" si="10"/>
        <v>B</v>
      </c>
      <c r="M101" s="14"/>
      <c r="N101" s="15"/>
      <c r="O101" s="16"/>
      <c r="P101" s="17"/>
      <c r="Q101" s="15"/>
      <c r="R101" s="16"/>
      <c r="S101" s="17"/>
      <c r="T101" t="str">
        <f>IF(Data!B98*Data!C98&gt;=U$110,"A",IF(Data!B98*Data!C98&gt;=V$110,"B","C"))</f>
        <v>B</v>
      </c>
      <c r="U101" s="10" t="str">
        <f t="shared" si="11"/>
        <v/>
      </c>
      <c r="V101" s="10" t="str">
        <f t="shared" si="12"/>
        <v/>
      </c>
      <c r="W101" s="10">
        <f t="shared" si="13"/>
        <v>13904.8</v>
      </c>
    </row>
    <row r="102" spans="1:23">
      <c r="A102">
        <v>80</v>
      </c>
      <c r="B102" s="18">
        <f>Data!B85*Data!C85</f>
        <v>13185.199999999999</v>
      </c>
      <c r="C102" s="14">
        <f t="shared" si="14"/>
        <v>0.11339070158201299</v>
      </c>
      <c r="D102" s="14">
        <f>SUM(C$9:C102)</f>
        <v>99.444654221465782</v>
      </c>
      <c r="E102" s="18">
        <f>Data!A99</f>
        <v>94</v>
      </c>
      <c r="F102" s="11" t="str">
        <f t="shared" si="10"/>
        <v>B</v>
      </c>
      <c r="M102" s="14"/>
      <c r="N102" s="15"/>
      <c r="O102" s="16"/>
      <c r="P102" s="17"/>
      <c r="Q102" s="15"/>
      <c r="R102" s="16"/>
      <c r="S102" s="17"/>
      <c r="T102" t="str">
        <f>IF(Data!B99*Data!C99&gt;=U$110,"A",IF(Data!B99*Data!C99&gt;=V$110,"B","C"))</f>
        <v>B</v>
      </c>
      <c r="U102" s="10" t="str">
        <f t="shared" si="11"/>
        <v/>
      </c>
      <c r="V102" s="10" t="str">
        <f t="shared" si="12"/>
        <v/>
      </c>
      <c r="W102" s="10">
        <f t="shared" si="13"/>
        <v>13185.199999999999</v>
      </c>
    </row>
    <row r="103" spans="1:23">
      <c r="A103">
        <v>21</v>
      </c>
      <c r="B103" s="18">
        <f>Data!B26*Data!C26</f>
        <v>12687.359999999999</v>
      </c>
      <c r="C103" s="14">
        <f t="shared" si="14"/>
        <v>0.10910935379240119</v>
      </c>
      <c r="D103" s="14">
        <f>SUM(C$9:C103)</f>
        <v>99.553763575258188</v>
      </c>
      <c r="E103" s="18">
        <f>Data!A100</f>
        <v>95</v>
      </c>
      <c r="F103" s="11" t="str">
        <f t="shared" si="10"/>
        <v>B</v>
      </c>
      <c r="M103" s="14"/>
      <c r="N103" s="15"/>
      <c r="O103" s="16"/>
      <c r="P103" s="17"/>
      <c r="Q103" s="15"/>
      <c r="R103" s="16"/>
      <c r="S103" s="17"/>
      <c r="T103" t="str">
        <f>IF(Data!B100*Data!C100&gt;=U$110,"A",IF(Data!B100*Data!C100&gt;=V$110,"B","C"))</f>
        <v>B</v>
      </c>
      <c r="U103" s="10" t="str">
        <f t="shared" si="11"/>
        <v/>
      </c>
      <c r="V103" s="10" t="str">
        <f t="shared" si="12"/>
        <v/>
      </c>
      <c r="W103" s="10">
        <f t="shared" si="13"/>
        <v>12687.359999999999</v>
      </c>
    </row>
    <row r="104" spans="1:23">
      <c r="A104">
        <v>60</v>
      </c>
      <c r="B104" s="18">
        <f>Data!B65*Data!C65</f>
        <v>12048.4</v>
      </c>
      <c r="C104" s="14">
        <f t="shared" si="14"/>
        <v>0.10361439560573411</v>
      </c>
      <c r="D104" s="14">
        <f>SUM(C$9:C104)</f>
        <v>99.657377970863919</v>
      </c>
      <c r="E104" s="18">
        <f>Data!A101</f>
        <v>96</v>
      </c>
      <c r="F104" s="11" t="str">
        <f t="shared" si="10"/>
        <v>C</v>
      </c>
      <c r="M104" s="14"/>
      <c r="N104" s="15"/>
      <c r="O104" s="16"/>
      <c r="P104" s="17"/>
      <c r="Q104" s="15"/>
      <c r="R104" s="16"/>
      <c r="S104" s="17"/>
      <c r="T104" t="str">
        <f>IF(Data!B101*Data!C101&gt;=U$110,"A",IF(Data!B101*Data!C101&gt;=V$110,"B","C"))</f>
        <v>C</v>
      </c>
      <c r="U104" s="10" t="str">
        <f t="shared" si="11"/>
        <v/>
      </c>
      <c r="V104" s="10" t="str">
        <f t="shared" si="12"/>
        <v/>
      </c>
      <c r="W104" s="10">
        <f t="shared" si="13"/>
        <v>12048.4</v>
      </c>
    </row>
    <row r="105" spans="1:23">
      <c r="A105">
        <v>82</v>
      </c>
      <c r="B105" s="18">
        <f>Data!B87*Data!C87</f>
        <v>12033.28</v>
      </c>
      <c r="C105" s="14">
        <f t="shared" si="14"/>
        <v>0.10348436592033533</v>
      </c>
      <c r="D105" s="14">
        <f>SUM(C$9:C105)</f>
        <v>99.760862336784257</v>
      </c>
      <c r="E105" s="18">
        <f>Data!A102</f>
        <v>97</v>
      </c>
      <c r="F105" s="11" t="str">
        <f t="shared" si="10"/>
        <v>B</v>
      </c>
      <c r="M105" s="14"/>
      <c r="N105" s="15"/>
      <c r="O105" s="16"/>
      <c r="P105" s="17"/>
      <c r="Q105" s="15"/>
      <c r="R105" s="16"/>
      <c r="S105" s="17"/>
      <c r="T105" t="str">
        <f>IF(Data!B102*Data!C102&gt;=U$110,"A",IF(Data!B102*Data!C102&gt;=V$110,"B","C"))</f>
        <v>B</v>
      </c>
      <c r="U105" s="10" t="str">
        <f t="shared" si="11"/>
        <v/>
      </c>
      <c r="V105" s="10" t="str">
        <f t="shared" si="12"/>
        <v/>
      </c>
      <c r="W105" s="10">
        <f t="shared" si="13"/>
        <v>12033.28</v>
      </c>
    </row>
    <row r="106" spans="1:23">
      <c r="A106">
        <v>86</v>
      </c>
      <c r="B106" s="18">
        <f>Data!B91*Data!C91</f>
        <v>10656.800000000001</v>
      </c>
      <c r="C106" s="14">
        <f t="shared" si="14"/>
        <v>9.1646848634772043E-2</v>
      </c>
      <c r="D106" s="14">
        <f>SUM(C$9:C106)</f>
        <v>99.852509185419024</v>
      </c>
      <c r="E106" s="18">
        <f>Data!A103</f>
        <v>98</v>
      </c>
      <c r="F106" s="11" t="str">
        <f t="shared" si="10"/>
        <v>C</v>
      </c>
      <c r="M106" s="14"/>
      <c r="N106" s="15"/>
      <c r="O106" s="16"/>
      <c r="P106" s="17"/>
      <c r="Q106" s="15"/>
      <c r="R106" s="16"/>
      <c r="S106" s="17"/>
      <c r="T106" t="str">
        <f>IF(Data!B103*Data!C103&gt;=U$110,"A",IF(Data!B103*Data!C103&gt;=V$110,"B","C"))</f>
        <v>C</v>
      </c>
      <c r="U106" s="10" t="str">
        <f t="shared" si="11"/>
        <v/>
      </c>
      <c r="V106" s="10" t="str">
        <f t="shared" si="12"/>
        <v/>
      </c>
      <c r="W106" s="10">
        <f t="shared" si="13"/>
        <v>10656.800000000001</v>
      </c>
    </row>
    <row r="107" spans="1:23">
      <c r="A107">
        <v>18</v>
      </c>
      <c r="B107" s="18">
        <f>Data!B23*Data!C23</f>
        <v>9680</v>
      </c>
      <c r="C107" s="14">
        <f t="shared" si="14"/>
        <v>8.324651816535858E-2</v>
      </c>
      <c r="D107" s="14">
        <f>SUM(C$9:C107)</f>
        <v>99.935755703584377</v>
      </c>
      <c r="E107" s="18">
        <f>Data!A104</f>
        <v>99</v>
      </c>
      <c r="F107" s="11" t="str">
        <f t="shared" si="10"/>
        <v>A</v>
      </c>
      <c r="M107" s="14"/>
      <c r="N107" s="15"/>
      <c r="O107" s="16"/>
      <c r="P107" s="17"/>
      <c r="Q107" s="15"/>
      <c r="R107" s="16"/>
      <c r="S107" s="17"/>
      <c r="T107" t="str">
        <f>IF(Data!B104*Data!C104&gt;=U$110,"A",IF(Data!B104*Data!C104&gt;=V$110,"B","C"))</f>
        <v>A</v>
      </c>
      <c r="U107" s="10" t="str">
        <f t="shared" si="11"/>
        <v/>
      </c>
      <c r="V107" s="10" t="str">
        <f t="shared" si="12"/>
        <v/>
      </c>
      <c r="W107" s="10">
        <f t="shared" si="13"/>
        <v>9680</v>
      </c>
    </row>
    <row r="108" spans="1:23">
      <c r="A108">
        <v>57</v>
      </c>
      <c r="B108" s="18">
        <f>Data!B62*Data!C62</f>
        <v>7470.4</v>
      </c>
      <c r="C108" s="14">
        <f t="shared" si="14"/>
        <v>6.4244296415546964E-2</v>
      </c>
      <c r="D108" s="14">
        <f>SUM(C$9:C108)</f>
        <v>99.999999999999929</v>
      </c>
      <c r="E108" s="18">
        <f>Data!A105</f>
        <v>100</v>
      </c>
      <c r="F108" s="11" t="str">
        <f t="shared" si="10"/>
        <v>C</v>
      </c>
      <c r="M108" s="14"/>
      <c r="N108" s="15"/>
      <c r="O108" s="16"/>
      <c r="P108" s="17"/>
      <c r="Q108" s="15"/>
      <c r="R108" s="16"/>
      <c r="S108" s="17"/>
      <c r="T108" t="str">
        <f>IF(Data!B105*Data!C105&gt;=U$110,"A",IF(Data!B105*Data!C105&gt;=V$110,"B","C"))</f>
        <v>C</v>
      </c>
      <c r="U108" s="10" t="str">
        <f t="shared" si="11"/>
        <v/>
      </c>
      <c r="V108" s="10" t="str">
        <f t="shared" si="12"/>
        <v/>
      </c>
      <c r="W108" s="10">
        <f t="shared" si="13"/>
        <v>7470.4</v>
      </c>
    </row>
    <row r="110" spans="1:23">
      <c r="B110" s="10">
        <f>SUM(B9:B108)</f>
        <v>11628113.960000005</v>
      </c>
      <c r="C110" s="10">
        <f>SUM(C9:C108)</f>
        <v>99.999999999999929</v>
      </c>
      <c r="T110">
        <f>COUNTIF(T9:T108,"A")</f>
        <v>15</v>
      </c>
      <c r="U110" s="10">
        <f>MIN(U9:U108)</f>
        <v>136092</v>
      </c>
      <c r="V110" s="10">
        <f t="shared" ref="V110:W110" si="15">MIN(V9:V108)</f>
        <v>46109.440000000002</v>
      </c>
      <c r="W110" s="10">
        <f t="shared" si="15"/>
        <v>7470.4</v>
      </c>
    </row>
    <row r="111" spans="1:23">
      <c r="T111">
        <f>COUNTIF(T9:T108,"B")</f>
        <v>34</v>
      </c>
    </row>
    <row r="112" spans="1:23">
      <c r="T112">
        <f>COUNTIF(T9:T108,"c")</f>
        <v>51</v>
      </c>
    </row>
    <row r="114" spans="21:23">
      <c r="U114" s="29">
        <f>SUM(U9:U108)</f>
        <v>8090883.200000002</v>
      </c>
      <c r="V114" s="29">
        <f t="shared" ref="V114:W114" si="16">SUM(V9:V108)</f>
        <v>10440932.84</v>
      </c>
      <c r="W114" s="29">
        <f t="shared" si="16"/>
        <v>11628113.960000005</v>
      </c>
    </row>
    <row r="115" spans="21:23">
      <c r="U115" s="29"/>
      <c r="V115" s="29">
        <f>V114-U114</f>
        <v>2350049.6399999978</v>
      </c>
      <c r="W115" s="29">
        <f>W114-V114</f>
        <v>1187181.1200000048</v>
      </c>
    </row>
  </sheetData>
  <autoFilter ref="A8:B108">
    <sortState ref="A9:B108">
      <sortCondition descending="1" ref="B8:B108"/>
    </sortState>
  </autoFilter>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3</vt:i4>
      </vt:variant>
    </vt:vector>
  </HeadingPairs>
  <TitlesOfParts>
    <vt:vector size="6" baseType="lpstr">
      <vt:lpstr>Anvisningar</vt:lpstr>
      <vt:lpstr>Data</vt:lpstr>
      <vt:lpstr>Resultat</vt:lpstr>
      <vt:lpstr>AA</vt:lpstr>
      <vt:lpstr>BB</vt:lpstr>
      <vt:lpstr>CC</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2014-12-16T12:44:12Z</dcterms:modified>
</cp:coreProperties>
</file>